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esktop\Сметы с 01.01.2026 по 30.04.2026\Сметы с 01.01.2026 по 30.04.2026\"/>
    </mc:Choice>
  </mc:AlternateContent>
  <xr:revisionPtr revIDLastSave="0" documentId="13_ncr:1_{4F145315-6FBA-429D-ADE3-6A4DCD7AD4A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мета СН-2012 по гл. 1-5" sheetId="7" r:id="rId1"/>
    <sheet name="Акт КС-2 СН-2012 по гл. 1-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'Акт КС-2 СН-2012 по гл. 1-'!$36:$36</definedName>
    <definedName name="_xlnm.Print_Titles" localSheetId="0">'Смета СН-2012 по гл. 1-5'!$30:$30</definedName>
    <definedName name="_xlnm.Print_Area" localSheetId="1">'Акт КС-2 СН-2012 по гл. 1-'!$A$1:$L$916</definedName>
    <definedName name="_xlnm.Print_Area" localSheetId="0">'Смета СН-2012 по гл. 1-5'!$A$1:$K$909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14" i="1" l="1"/>
  <c r="I913" i="8"/>
  <c r="I910" i="8"/>
  <c r="D913" i="8"/>
  <c r="D910" i="8"/>
  <c r="D907" i="8"/>
  <c r="D906" i="8"/>
  <c r="D905" i="8"/>
  <c r="J895" i="8"/>
  <c r="A893" i="8"/>
  <c r="I887" i="8"/>
  <c r="H887" i="8"/>
  <c r="F887" i="8"/>
  <c r="F886" i="8"/>
  <c r="F885" i="8"/>
  <c r="J884" i="8"/>
  <c r="I884" i="8"/>
  <c r="H884" i="8"/>
  <c r="G884" i="8"/>
  <c r="E882" i="8"/>
  <c r="D882" i="8"/>
  <c r="C882" i="8"/>
  <c r="I880" i="8"/>
  <c r="H880" i="8"/>
  <c r="F880" i="8"/>
  <c r="F879" i="8"/>
  <c r="F878" i="8"/>
  <c r="J877" i="8"/>
  <c r="I877" i="8"/>
  <c r="H877" i="8"/>
  <c r="G877" i="8"/>
  <c r="J876" i="8"/>
  <c r="I876" i="8"/>
  <c r="H876" i="8"/>
  <c r="G876" i="8"/>
  <c r="E874" i="8"/>
  <c r="D874" i="8"/>
  <c r="C874" i="8"/>
  <c r="I872" i="8"/>
  <c r="H872" i="8"/>
  <c r="F872" i="8"/>
  <c r="F871" i="8"/>
  <c r="F870" i="8"/>
  <c r="J869" i="8"/>
  <c r="I869" i="8"/>
  <c r="H869" i="8"/>
  <c r="G869" i="8"/>
  <c r="J868" i="8"/>
  <c r="I868" i="8"/>
  <c r="H868" i="8"/>
  <c r="G868" i="8"/>
  <c r="E866" i="8"/>
  <c r="D866" i="8"/>
  <c r="C866" i="8"/>
  <c r="I864" i="8"/>
  <c r="H864" i="8"/>
  <c r="F864" i="8"/>
  <c r="F863" i="8"/>
  <c r="F862" i="8"/>
  <c r="J861" i="8"/>
  <c r="I861" i="8"/>
  <c r="H861" i="8"/>
  <c r="G861" i="8"/>
  <c r="J860" i="8"/>
  <c r="I860" i="8"/>
  <c r="H860" i="8"/>
  <c r="G860" i="8"/>
  <c r="E858" i="8"/>
  <c r="D858" i="8"/>
  <c r="C858" i="8"/>
  <c r="I856" i="8"/>
  <c r="H856" i="8"/>
  <c r="F856" i="8"/>
  <c r="F855" i="8"/>
  <c r="F854" i="8"/>
  <c r="J853" i="8"/>
  <c r="I853" i="8"/>
  <c r="H853" i="8"/>
  <c r="G853" i="8"/>
  <c r="J852" i="8"/>
  <c r="I852" i="8"/>
  <c r="H852" i="8"/>
  <c r="G852" i="8"/>
  <c r="E850" i="8"/>
  <c r="D850" i="8"/>
  <c r="C850" i="8"/>
  <c r="I848" i="8"/>
  <c r="H848" i="8"/>
  <c r="F848" i="8"/>
  <c r="F847" i="8"/>
  <c r="F846" i="8"/>
  <c r="J845" i="8"/>
  <c r="I845" i="8"/>
  <c r="H845" i="8"/>
  <c r="G845" i="8"/>
  <c r="J844" i="8"/>
  <c r="I844" i="8"/>
  <c r="H844" i="8"/>
  <c r="G844" i="8"/>
  <c r="E842" i="8"/>
  <c r="D842" i="8"/>
  <c r="C842" i="8"/>
  <c r="I840" i="8"/>
  <c r="H840" i="8"/>
  <c r="F840" i="8"/>
  <c r="F839" i="8"/>
  <c r="F838" i="8"/>
  <c r="J837" i="8"/>
  <c r="I837" i="8"/>
  <c r="H837" i="8"/>
  <c r="G837" i="8"/>
  <c r="E835" i="8"/>
  <c r="D835" i="8"/>
  <c r="C835" i="8"/>
  <c r="I833" i="8"/>
  <c r="H833" i="8"/>
  <c r="F833" i="8"/>
  <c r="F832" i="8"/>
  <c r="F831" i="8"/>
  <c r="J830" i="8"/>
  <c r="I830" i="8"/>
  <c r="H830" i="8"/>
  <c r="G830" i="8"/>
  <c r="J829" i="8"/>
  <c r="I829" i="8"/>
  <c r="H829" i="8"/>
  <c r="G829" i="8"/>
  <c r="E827" i="8"/>
  <c r="D827" i="8"/>
  <c r="C827" i="8"/>
  <c r="I825" i="8"/>
  <c r="H825" i="8"/>
  <c r="F825" i="8"/>
  <c r="F824" i="8"/>
  <c r="F823" i="8"/>
  <c r="J822" i="8"/>
  <c r="I822" i="8"/>
  <c r="H822" i="8"/>
  <c r="G822" i="8"/>
  <c r="J821" i="8"/>
  <c r="I821" i="8"/>
  <c r="H821" i="8"/>
  <c r="G821" i="8"/>
  <c r="E819" i="8"/>
  <c r="D819" i="8"/>
  <c r="C819" i="8"/>
  <c r="A818" i="8"/>
  <c r="I812" i="8"/>
  <c r="H812" i="8"/>
  <c r="F812" i="8"/>
  <c r="F811" i="8"/>
  <c r="F810" i="8"/>
  <c r="J809" i="8"/>
  <c r="I809" i="8"/>
  <c r="H809" i="8"/>
  <c r="G809" i="8"/>
  <c r="J808" i="8"/>
  <c r="I808" i="8"/>
  <c r="H808" i="8"/>
  <c r="G808" i="8"/>
  <c r="E806" i="8"/>
  <c r="D806" i="8"/>
  <c r="C806" i="8"/>
  <c r="I804" i="8"/>
  <c r="H804" i="8"/>
  <c r="F804" i="8"/>
  <c r="F803" i="8"/>
  <c r="F802" i="8"/>
  <c r="F801" i="8"/>
  <c r="J800" i="8"/>
  <c r="I800" i="8"/>
  <c r="H800" i="8"/>
  <c r="G800" i="8"/>
  <c r="J799" i="8"/>
  <c r="I799" i="8"/>
  <c r="H799" i="8"/>
  <c r="G799" i="8"/>
  <c r="J798" i="8"/>
  <c r="I798" i="8"/>
  <c r="H798" i="8"/>
  <c r="G798" i="8"/>
  <c r="J797" i="8"/>
  <c r="I797" i="8"/>
  <c r="H797" i="8"/>
  <c r="G797" i="8"/>
  <c r="E795" i="8"/>
  <c r="D795" i="8"/>
  <c r="C795" i="8"/>
  <c r="A794" i="8"/>
  <c r="I788" i="8"/>
  <c r="H788" i="8"/>
  <c r="F788" i="8"/>
  <c r="F787" i="8"/>
  <c r="F786" i="8"/>
  <c r="J785" i="8"/>
  <c r="I785" i="8"/>
  <c r="H785" i="8"/>
  <c r="G785" i="8"/>
  <c r="J784" i="8"/>
  <c r="I784" i="8"/>
  <c r="H784" i="8"/>
  <c r="G784" i="8"/>
  <c r="E782" i="8"/>
  <c r="A781" i="8"/>
  <c r="I775" i="8"/>
  <c r="H775" i="8"/>
  <c r="F775" i="8"/>
  <c r="F774" i="8"/>
  <c r="F773" i="8"/>
  <c r="J772" i="8"/>
  <c r="I772" i="8"/>
  <c r="H772" i="8"/>
  <c r="G772" i="8"/>
  <c r="J771" i="8"/>
  <c r="I771" i="8"/>
  <c r="H771" i="8"/>
  <c r="G771" i="8"/>
  <c r="F770" i="8"/>
  <c r="E770" i="8"/>
  <c r="D770" i="8"/>
  <c r="C770" i="8"/>
  <c r="I768" i="8"/>
  <c r="H768" i="8"/>
  <c r="F768" i="8"/>
  <c r="F767" i="8"/>
  <c r="F766" i="8"/>
  <c r="J765" i="8"/>
  <c r="I765" i="8"/>
  <c r="H765" i="8"/>
  <c r="G765" i="8"/>
  <c r="J764" i="8"/>
  <c r="I764" i="8"/>
  <c r="H764" i="8"/>
  <c r="G764" i="8"/>
  <c r="F763" i="8"/>
  <c r="E763" i="8"/>
  <c r="D763" i="8"/>
  <c r="C763" i="8"/>
  <c r="I761" i="8"/>
  <c r="H761" i="8"/>
  <c r="F761" i="8"/>
  <c r="F760" i="8"/>
  <c r="F759" i="8"/>
  <c r="J758" i="8"/>
  <c r="I758" i="8"/>
  <c r="H758" i="8"/>
  <c r="G758" i="8"/>
  <c r="J757" i="8"/>
  <c r="I757" i="8"/>
  <c r="H757" i="8"/>
  <c r="G757" i="8"/>
  <c r="F756" i="8"/>
  <c r="E756" i="8"/>
  <c r="D756" i="8"/>
  <c r="C756" i="8"/>
  <c r="I754" i="8"/>
  <c r="H754" i="8"/>
  <c r="F754" i="8"/>
  <c r="F753" i="8"/>
  <c r="F752" i="8"/>
  <c r="J751" i="8"/>
  <c r="I751" i="8"/>
  <c r="H751" i="8"/>
  <c r="G751" i="8"/>
  <c r="J750" i="8"/>
  <c r="I750" i="8"/>
  <c r="H750" i="8"/>
  <c r="G750" i="8"/>
  <c r="F749" i="8"/>
  <c r="E749" i="8"/>
  <c r="D749" i="8"/>
  <c r="C749" i="8"/>
  <c r="I747" i="8"/>
  <c r="H747" i="8"/>
  <c r="F747" i="8"/>
  <c r="F746" i="8"/>
  <c r="F745" i="8"/>
  <c r="J744" i="8"/>
  <c r="I744" i="8"/>
  <c r="H744" i="8"/>
  <c r="G744" i="8"/>
  <c r="J743" i="8"/>
  <c r="I743" i="8"/>
  <c r="H743" i="8"/>
  <c r="G743" i="8"/>
  <c r="F742" i="8"/>
  <c r="E742" i="8"/>
  <c r="D742" i="8"/>
  <c r="C742" i="8"/>
  <c r="I740" i="8"/>
  <c r="H740" i="8"/>
  <c r="F740" i="8"/>
  <c r="F739" i="8"/>
  <c r="F738" i="8"/>
  <c r="J737" i="8"/>
  <c r="I737" i="8"/>
  <c r="H737" i="8"/>
  <c r="G737" i="8"/>
  <c r="J736" i="8"/>
  <c r="I736" i="8"/>
  <c r="H736" i="8"/>
  <c r="G736" i="8"/>
  <c r="E734" i="8"/>
  <c r="D734" i="8"/>
  <c r="C734" i="8"/>
  <c r="I732" i="8"/>
  <c r="H732" i="8"/>
  <c r="F732" i="8"/>
  <c r="F731" i="8"/>
  <c r="F730" i="8"/>
  <c r="J729" i="8"/>
  <c r="I729" i="8"/>
  <c r="H729" i="8"/>
  <c r="G729" i="8"/>
  <c r="J728" i="8"/>
  <c r="I728" i="8"/>
  <c r="H728" i="8"/>
  <c r="G728" i="8"/>
  <c r="F727" i="8"/>
  <c r="E727" i="8"/>
  <c r="D727" i="8"/>
  <c r="C727" i="8"/>
  <c r="I725" i="8"/>
  <c r="H725" i="8"/>
  <c r="F725" i="8"/>
  <c r="F724" i="8"/>
  <c r="F723" i="8"/>
  <c r="J722" i="8"/>
  <c r="I722" i="8"/>
  <c r="H722" i="8"/>
  <c r="G722" i="8"/>
  <c r="J721" i="8"/>
  <c r="I721" i="8"/>
  <c r="H721" i="8"/>
  <c r="G721" i="8"/>
  <c r="E719" i="8"/>
  <c r="D719" i="8"/>
  <c r="C719" i="8"/>
  <c r="I717" i="8"/>
  <c r="H717" i="8"/>
  <c r="F717" i="8"/>
  <c r="F716" i="8"/>
  <c r="F715" i="8"/>
  <c r="J714" i="8"/>
  <c r="I714" i="8"/>
  <c r="H714" i="8"/>
  <c r="G714" i="8"/>
  <c r="J713" i="8"/>
  <c r="I713" i="8"/>
  <c r="H713" i="8"/>
  <c r="G713" i="8"/>
  <c r="F712" i="8"/>
  <c r="E712" i="8"/>
  <c r="D712" i="8"/>
  <c r="C712" i="8"/>
  <c r="I710" i="8"/>
  <c r="H710" i="8"/>
  <c r="F710" i="8"/>
  <c r="F709" i="8"/>
  <c r="F708" i="8"/>
  <c r="J707" i="8"/>
  <c r="I707" i="8"/>
  <c r="H707" i="8"/>
  <c r="G707" i="8"/>
  <c r="J706" i="8"/>
  <c r="I706" i="8"/>
  <c r="H706" i="8"/>
  <c r="G706" i="8"/>
  <c r="F705" i="8"/>
  <c r="E705" i="8"/>
  <c r="D705" i="8"/>
  <c r="C705" i="8"/>
  <c r="I703" i="8"/>
  <c r="H703" i="8"/>
  <c r="F703" i="8"/>
  <c r="F702" i="8"/>
  <c r="F701" i="8"/>
  <c r="J700" i="8"/>
  <c r="I700" i="8"/>
  <c r="H700" i="8"/>
  <c r="G700" i="8"/>
  <c r="J699" i="8"/>
  <c r="I699" i="8"/>
  <c r="H699" i="8"/>
  <c r="G699" i="8"/>
  <c r="F698" i="8"/>
  <c r="E698" i="8"/>
  <c r="D698" i="8"/>
  <c r="C698" i="8"/>
  <c r="I696" i="8"/>
  <c r="H696" i="8"/>
  <c r="F696" i="8"/>
  <c r="F695" i="8"/>
  <c r="F694" i="8"/>
  <c r="J693" i="8"/>
  <c r="I693" i="8"/>
  <c r="H693" i="8"/>
  <c r="G693" i="8"/>
  <c r="J692" i="8"/>
  <c r="I692" i="8"/>
  <c r="H692" i="8"/>
  <c r="G692" i="8"/>
  <c r="F691" i="8"/>
  <c r="E691" i="8"/>
  <c r="D691" i="8"/>
  <c r="C691" i="8"/>
  <c r="I689" i="8"/>
  <c r="H689" i="8"/>
  <c r="F689" i="8"/>
  <c r="F688" i="8"/>
  <c r="F687" i="8"/>
  <c r="J686" i="8"/>
  <c r="I686" i="8"/>
  <c r="H686" i="8"/>
  <c r="G686" i="8"/>
  <c r="J685" i="8"/>
  <c r="I685" i="8"/>
  <c r="H685" i="8"/>
  <c r="G685" i="8"/>
  <c r="F684" i="8"/>
  <c r="E684" i="8"/>
  <c r="D684" i="8"/>
  <c r="C684" i="8"/>
  <c r="I682" i="8"/>
  <c r="H682" i="8"/>
  <c r="F682" i="8"/>
  <c r="F681" i="8"/>
  <c r="F680" i="8"/>
  <c r="J679" i="8"/>
  <c r="I679" i="8"/>
  <c r="H679" i="8"/>
  <c r="G679" i="8"/>
  <c r="J678" i="8"/>
  <c r="I678" i="8"/>
  <c r="H678" i="8"/>
  <c r="G678" i="8"/>
  <c r="F677" i="8"/>
  <c r="E677" i="8"/>
  <c r="D677" i="8"/>
  <c r="C677" i="8"/>
  <c r="I675" i="8"/>
  <c r="H675" i="8"/>
  <c r="F675" i="8"/>
  <c r="F674" i="8"/>
  <c r="F673" i="8"/>
  <c r="J672" i="8"/>
  <c r="I672" i="8"/>
  <c r="H672" i="8"/>
  <c r="G672" i="8"/>
  <c r="J671" i="8"/>
  <c r="I671" i="8"/>
  <c r="H671" i="8"/>
  <c r="G671" i="8"/>
  <c r="F670" i="8"/>
  <c r="E670" i="8"/>
  <c r="D670" i="8"/>
  <c r="C670" i="8"/>
  <c r="I668" i="8"/>
  <c r="H668" i="8"/>
  <c r="F668" i="8"/>
  <c r="F667" i="8"/>
  <c r="F666" i="8"/>
  <c r="J665" i="8"/>
  <c r="I665" i="8"/>
  <c r="H665" i="8"/>
  <c r="G665" i="8"/>
  <c r="J664" i="8"/>
  <c r="I664" i="8"/>
  <c r="H664" i="8"/>
  <c r="G664" i="8"/>
  <c r="F663" i="8"/>
  <c r="E663" i="8"/>
  <c r="D663" i="8"/>
  <c r="C663" i="8"/>
  <c r="I661" i="8"/>
  <c r="H661" i="8"/>
  <c r="F661" i="8"/>
  <c r="F660" i="8"/>
  <c r="F659" i="8"/>
  <c r="J658" i="8"/>
  <c r="I658" i="8"/>
  <c r="H658" i="8"/>
  <c r="G658" i="8"/>
  <c r="J657" i="8"/>
  <c r="I657" i="8"/>
  <c r="H657" i="8"/>
  <c r="G657" i="8"/>
  <c r="F656" i="8"/>
  <c r="E656" i="8"/>
  <c r="D656" i="8"/>
  <c r="C656" i="8"/>
  <c r="I654" i="8"/>
  <c r="H654" i="8"/>
  <c r="F654" i="8"/>
  <c r="F653" i="8"/>
  <c r="F652" i="8"/>
  <c r="F651" i="8"/>
  <c r="J650" i="8"/>
  <c r="I650" i="8"/>
  <c r="H650" i="8"/>
  <c r="G650" i="8"/>
  <c r="J649" i="8"/>
  <c r="I649" i="8"/>
  <c r="H649" i="8"/>
  <c r="G649" i="8"/>
  <c r="J648" i="8"/>
  <c r="I648" i="8"/>
  <c r="H648" i="8"/>
  <c r="G648" i="8"/>
  <c r="J647" i="8"/>
  <c r="I647" i="8"/>
  <c r="H647" i="8"/>
  <c r="G647" i="8"/>
  <c r="F646" i="8"/>
  <c r="E646" i="8"/>
  <c r="D646" i="8"/>
  <c r="C646" i="8"/>
  <c r="I644" i="8"/>
  <c r="H644" i="8"/>
  <c r="F644" i="8"/>
  <c r="F643" i="8"/>
  <c r="F642" i="8"/>
  <c r="J641" i="8"/>
  <c r="I641" i="8"/>
  <c r="H641" i="8"/>
  <c r="G641" i="8"/>
  <c r="J640" i="8"/>
  <c r="I640" i="8"/>
  <c r="H640" i="8"/>
  <c r="G640" i="8"/>
  <c r="F639" i="8"/>
  <c r="E639" i="8"/>
  <c r="D639" i="8"/>
  <c r="C639" i="8"/>
  <c r="I637" i="8"/>
  <c r="H637" i="8"/>
  <c r="F637" i="8"/>
  <c r="F636" i="8"/>
  <c r="F635" i="8"/>
  <c r="J634" i="8"/>
  <c r="I634" i="8"/>
  <c r="H634" i="8"/>
  <c r="G634" i="8"/>
  <c r="J633" i="8"/>
  <c r="I633" i="8"/>
  <c r="H633" i="8"/>
  <c r="G633" i="8"/>
  <c r="E631" i="8"/>
  <c r="D631" i="8"/>
  <c r="C631" i="8"/>
  <c r="I629" i="8"/>
  <c r="H629" i="8"/>
  <c r="F629" i="8"/>
  <c r="F628" i="8"/>
  <c r="F627" i="8"/>
  <c r="J626" i="8"/>
  <c r="I626" i="8"/>
  <c r="H626" i="8"/>
  <c r="G626" i="8"/>
  <c r="J625" i="8"/>
  <c r="I625" i="8"/>
  <c r="H625" i="8"/>
  <c r="G625" i="8"/>
  <c r="F624" i="8"/>
  <c r="E624" i="8"/>
  <c r="D624" i="8"/>
  <c r="C624" i="8"/>
  <c r="I622" i="8"/>
  <c r="H622" i="8"/>
  <c r="F622" i="8"/>
  <c r="F621" i="8"/>
  <c r="F620" i="8"/>
  <c r="J619" i="8"/>
  <c r="I619" i="8"/>
  <c r="H619" i="8"/>
  <c r="G619" i="8"/>
  <c r="J618" i="8"/>
  <c r="I618" i="8"/>
  <c r="H618" i="8"/>
  <c r="G618" i="8"/>
  <c r="F617" i="8"/>
  <c r="E617" i="8"/>
  <c r="D617" i="8"/>
  <c r="C617" i="8"/>
  <c r="I615" i="8"/>
  <c r="H615" i="8"/>
  <c r="F615" i="8"/>
  <c r="F614" i="8"/>
  <c r="F613" i="8"/>
  <c r="J612" i="8"/>
  <c r="I612" i="8"/>
  <c r="H612" i="8"/>
  <c r="G612" i="8"/>
  <c r="J611" i="8"/>
  <c r="I611" i="8"/>
  <c r="H611" i="8"/>
  <c r="G611" i="8"/>
  <c r="F610" i="8"/>
  <c r="E610" i="8"/>
  <c r="D610" i="8"/>
  <c r="C610" i="8"/>
  <c r="I608" i="8"/>
  <c r="H608" i="8"/>
  <c r="F608" i="8"/>
  <c r="F607" i="8"/>
  <c r="F606" i="8"/>
  <c r="J605" i="8"/>
  <c r="I605" i="8"/>
  <c r="H605" i="8"/>
  <c r="G605" i="8"/>
  <c r="J604" i="8"/>
  <c r="I604" i="8"/>
  <c r="H604" i="8"/>
  <c r="G604" i="8"/>
  <c r="F603" i="8"/>
  <c r="E603" i="8"/>
  <c r="D603" i="8"/>
  <c r="C603" i="8"/>
  <c r="I601" i="8"/>
  <c r="H601" i="8"/>
  <c r="F601" i="8"/>
  <c r="F600" i="8"/>
  <c r="F599" i="8"/>
  <c r="J598" i="8"/>
  <c r="I598" i="8"/>
  <c r="H598" i="8"/>
  <c r="G598" i="8"/>
  <c r="J597" i="8"/>
  <c r="I597" i="8"/>
  <c r="H597" i="8"/>
  <c r="G597" i="8"/>
  <c r="E595" i="8"/>
  <c r="D595" i="8"/>
  <c r="C595" i="8"/>
  <c r="I593" i="8"/>
  <c r="H593" i="8"/>
  <c r="F593" i="8"/>
  <c r="F592" i="8"/>
  <c r="F591" i="8"/>
  <c r="J590" i="8"/>
  <c r="I590" i="8"/>
  <c r="H590" i="8"/>
  <c r="G590" i="8"/>
  <c r="J589" i="8"/>
  <c r="I589" i="8"/>
  <c r="H589" i="8"/>
  <c r="G589" i="8"/>
  <c r="F588" i="8"/>
  <c r="E588" i="8"/>
  <c r="D588" i="8"/>
  <c r="C588" i="8"/>
  <c r="I586" i="8"/>
  <c r="H586" i="8"/>
  <c r="F586" i="8"/>
  <c r="F585" i="8"/>
  <c r="F584" i="8"/>
  <c r="J583" i="8"/>
  <c r="I583" i="8"/>
  <c r="H583" i="8"/>
  <c r="G583" i="8"/>
  <c r="J582" i="8"/>
  <c r="I582" i="8"/>
  <c r="H582" i="8"/>
  <c r="G582" i="8"/>
  <c r="E580" i="8"/>
  <c r="D580" i="8"/>
  <c r="C580" i="8"/>
  <c r="I578" i="8"/>
  <c r="H578" i="8"/>
  <c r="F578" i="8"/>
  <c r="F577" i="8"/>
  <c r="F576" i="8"/>
  <c r="J575" i="8"/>
  <c r="I575" i="8"/>
  <c r="H575" i="8"/>
  <c r="G575" i="8"/>
  <c r="J574" i="8"/>
  <c r="I574" i="8"/>
  <c r="H574" i="8"/>
  <c r="G574" i="8"/>
  <c r="F573" i="8"/>
  <c r="E573" i="8"/>
  <c r="D573" i="8"/>
  <c r="C573" i="8"/>
  <c r="I571" i="8"/>
  <c r="H571" i="8"/>
  <c r="F571" i="8"/>
  <c r="F570" i="8"/>
  <c r="F569" i="8"/>
  <c r="J568" i="8"/>
  <c r="I568" i="8"/>
  <c r="H568" i="8"/>
  <c r="G568" i="8"/>
  <c r="J567" i="8"/>
  <c r="I567" i="8"/>
  <c r="H567" i="8"/>
  <c r="G567" i="8"/>
  <c r="E565" i="8"/>
  <c r="D565" i="8"/>
  <c r="C565" i="8"/>
  <c r="I563" i="8"/>
  <c r="H563" i="8"/>
  <c r="F563" i="8"/>
  <c r="F562" i="8"/>
  <c r="F561" i="8"/>
  <c r="J560" i="8"/>
  <c r="I560" i="8"/>
  <c r="H560" i="8"/>
  <c r="G560" i="8"/>
  <c r="J559" i="8"/>
  <c r="I559" i="8"/>
  <c r="H559" i="8"/>
  <c r="G559" i="8"/>
  <c r="F558" i="8"/>
  <c r="E558" i="8"/>
  <c r="D558" i="8"/>
  <c r="C558" i="8"/>
  <c r="I556" i="8"/>
  <c r="H556" i="8"/>
  <c r="F556" i="8"/>
  <c r="F555" i="8"/>
  <c r="F554" i="8"/>
  <c r="J553" i="8"/>
  <c r="I553" i="8"/>
  <c r="H553" i="8"/>
  <c r="G553" i="8"/>
  <c r="J552" i="8"/>
  <c r="I552" i="8"/>
  <c r="H552" i="8"/>
  <c r="G552" i="8"/>
  <c r="F551" i="8"/>
  <c r="E551" i="8"/>
  <c r="D551" i="8"/>
  <c r="C551" i="8"/>
  <c r="I549" i="8"/>
  <c r="H549" i="8"/>
  <c r="F549" i="8"/>
  <c r="F548" i="8"/>
  <c r="F547" i="8"/>
  <c r="J546" i="8"/>
  <c r="I546" i="8"/>
  <c r="H546" i="8"/>
  <c r="G546" i="8"/>
  <c r="J545" i="8"/>
  <c r="I545" i="8"/>
  <c r="H545" i="8"/>
  <c r="G545" i="8"/>
  <c r="E543" i="8"/>
  <c r="D543" i="8"/>
  <c r="C543" i="8"/>
  <c r="I541" i="8"/>
  <c r="H541" i="8"/>
  <c r="F541" i="8"/>
  <c r="F540" i="8"/>
  <c r="F539" i="8"/>
  <c r="J538" i="8"/>
  <c r="I538" i="8"/>
  <c r="H538" i="8"/>
  <c r="G538" i="8"/>
  <c r="J537" i="8"/>
  <c r="I537" i="8"/>
  <c r="H537" i="8"/>
  <c r="G537" i="8"/>
  <c r="F536" i="8"/>
  <c r="E536" i="8"/>
  <c r="D536" i="8"/>
  <c r="C536" i="8"/>
  <c r="I534" i="8"/>
  <c r="H534" i="8"/>
  <c r="F534" i="8"/>
  <c r="F533" i="8"/>
  <c r="F532" i="8"/>
  <c r="J531" i="8"/>
  <c r="I531" i="8"/>
  <c r="H531" i="8"/>
  <c r="G531" i="8"/>
  <c r="J530" i="8"/>
  <c r="I530" i="8"/>
  <c r="H530" i="8"/>
  <c r="G530" i="8"/>
  <c r="E528" i="8"/>
  <c r="D528" i="8"/>
  <c r="C528" i="8"/>
  <c r="I526" i="8"/>
  <c r="H526" i="8"/>
  <c r="F526" i="8"/>
  <c r="F525" i="8"/>
  <c r="F524" i="8"/>
  <c r="J523" i="8"/>
  <c r="I523" i="8"/>
  <c r="H523" i="8"/>
  <c r="G523" i="8"/>
  <c r="J522" i="8"/>
  <c r="I522" i="8"/>
  <c r="H522" i="8"/>
  <c r="G522" i="8"/>
  <c r="F521" i="8"/>
  <c r="E521" i="8"/>
  <c r="D521" i="8"/>
  <c r="C521" i="8"/>
  <c r="I519" i="8"/>
  <c r="H519" i="8"/>
  <c r="F519" i="8"/>
  <c r="F518" i="8"/>
  <c r="F517" i="8"/>
  <c r="J516" i="8"/>
  <c r="I516" i="8"/>
  <c r="H516" i="8"/>
  <c r="G516" i="8"/>
  <c r="J515" i="8"/>
  <c r="I515" i="8"/>
  <c r="H515" i="8"/>
  <c r="G515" i="8"/>
  <c r="F514" i="8"/>
  <c r="E514" i="8"/>
  <c r="D514" i="8"/>
  <c r="C514" i="8"/>
  <c r="I512" i="8"/>
  <c r="H512" i="8"/>
  <c r="F512" i="8"/>
  <c r="F511" i="8"/>
  <c r="F510" i="8"/>
  <c r="J509" i="8"/>
  <c r="I509" i="8"/>
  <c r="H509" i="8"/>
  <c r="G509" i="8"/>
  <c r="J508" i="8"/>
  <c r="I508" i="8"/>
  <c r="H508" i="8"/>
  <c r="G508" i="8"/>
  <c r="E506" i="8"/>
  <c r="D506" i="8"/>
  <c r="C506" i="8"/>
  <c r="I504" i="8"/>
  <c r="H504" i="8"/>
  <c r="F504" i="8"/>
  <c r="F503" i="8"/>
  <c r="F502" i="8"/>
  <c r="J501" i="8"/>
  <c r="I501" i="8"/>
  <c r="H501" i="8"/>
  <c r="G501" i="8"/>
  <c r="J500" i="8"/>
  <c r="I500" i="8"/>
  <c r="H500" i="8"/>
  <c r="G500" i="8"/>
  <c r="F499" i="8"/>
  <c r="E499" i="8"/>
  <c r="D499" i="8"/>
  <c r="C499" i="8"/>
  <c r="A498" i="8"/>
  <c r="I492" i="8"/>
  <c r="H492" i="8"/>
  <c r="F492" i="8"/>
  <c r="F491" i="8"/>
  <c r="F490" i="8"/>
  <c r="J489" i="8"/>
  <c r="I489" i="8"/>
  <c r="H489" i="8"/>
  <c r="G489" i="8"/>
  <c r="F488" i="8"/>
  <c r="E488" i="8"/>
  <c r="D488" i="8"/>
  <c r="C488" i="8"/>
  <c r="I486" i="8"/>
  <c r="H486" i="8"/>
  <c r="F486" i="8"/>
  <c r="F485" i="8"/>
  <c r="F484" i="8"/>
  <c r="J483" i="8"/>
  <c r="I483" i="8"/>
  <c r="H483" i="8"/>
  <c r="G483" i="8"/>
  <c r="J482" i="8"/>
  <c r="I482" i="8"/>
  <c r="H482" i="8"/>
  <c r="G482" i="8"/>
  <c r="F481" i="8"/>
  <c r="E481" i="8"/>
  <c r="D481" i="8"/>
  <c r="C481" i="8"/>
  <c r="I479" i="8"/>
  <c r="H479" i="8"/>
  <c r="F479" i="8"/>
  <c r="F478" i="8"/>
  <c r="F477" i="8"/>
  <c r="J476" i="8"/>
  <c r="I476" i="8"/>
  <c r="H476" i="8"/>
  <c r="G476" i="8"/>
  <c r="J475" i="8"/>
  <c r="I475" i="8"/>
  <c r="H475" i="8"/>
  <c r="G475" i="8"/>
  <c r="F474" i="8"/>
  <c r="E474" i="8"/>
  <c r="D474" i="8"/>
  <c r="C474" i="8"/>
  <c r="A473" i="8"/>
  <c r="A471" i="8"/>
  <c r="I462" i="8"/>
  <c r="H462" i="8"/>
  <c r="F462" i="8"/>
  <c r="F461" i="8"/>
  <c r="F460" i="8"/>
  <c r="F459" i="8"/>
  <c r="J458" i="8"/>
  <c r="I458" i="8"/>
  <c r="H458" i="8"/>
  <c r="G458" i="8"/>
  <c r="J457" i="8"/>
  <c r="I457" i="8"/>
  <c r="H457" i="8"/>
  <c r="G457" i="8"/>
  <c r="J456" i="8"/>
  <c r="I456" i="8"/>
  <c r="H456" i="8"/>
  <c r="G456" i="8"/>
  <c r="J455" i="8"/>
  <c r="I455" i="8"/>
  <c r="H455" i="8"/>
  <c r="G455" i="8"/>
  <c r="E453" i="8"/>
  <c r="D453" i="8"/>
  <c r="C453" i="8"/>
  <c r="I451" i="8"/>
  <c r="H451" i="8"/>
  <c r="F451" i="8"/>
  <c r="F450" i="8"/>
  <c r="F449" i="8"/>
  <c r="F448" i="8"/>
  <c r="J447" i="8"/>
  <c r="I447" i="8"/>
  <c r="H447" i="8"/>
  <c r="G447" i="8"/>
  <c r="J446" i="8"/>
  <c r="I446" i="8"/>
  <c r="H446" i="8"/>
  <c r="G446" i="8"/>
  <c r="J445" i="8"/>
  <c r="I445" i="8"/>
  <c r="H445" i="8"/>
  <c r="G445" i="8"/>
  <c r="J444" i="8"/>
  <c r="I444" i="8"/>
  <c r="H444" i="8"/>
  <c r="G444" i="8"/>
  <c r="E443" i="8"/>
  <c r="D443" i="8"/>
  <c r="C443" i="8"/>
  <c r="I441" i="8"/>
  <c r="H441" i="8"/>
  <c r="F441" i="8"/>
  <c r="F440" i="8"/>
  <c r="F439" i="8"/>
  <c r="F438" i="8"/>
  <c r="J437" i="8"/>
  <c r="I437" i="8"/>
  <c r="H437" i="8"/>
  <c r="G437" i="8"/>
  <c r="J436" i="8"/>
  <c r="I436" i="8"/>
  <c r="H436" i="8"/>
  <c r="G436" i="8"/>
  <c r="J435" i="8"/>
  <c r="I435" i="8"/>
  <c r="H435" i="8"/>
  <c r="G435" i="8"/>
  <c r="J434" i="8"/>
  <c r="I434" i="8"/>
  <c r="H434" i="8"/>
  <c r="G434" i="8"/>
  <c r="E432" i="8"/>
  <c r="D432" i="8"/>
  <c r="C432" i="8"/>
  <c r="A431" i="8"/>
  <c r="I425" i="8"/>
  <c r="H425" i="8"/>
  <c r="F425" i="8"/>
  <c r="F424" i="8"/>
  <c r="F423" i="8"/>
  <c r="F422" i="8"/>
  <c r="J421" i="8"/>
  <c r="I421" i="8"/>
  <c r="H421" i="8"/>
  <c r="G421" i="8"/>
  <c r="J420" i="8"/>
  <c r="I420" i="8"/>
  <c r="H420" i="8"/>
  <c r="G420" i="8"/>
  <c r="J419" i="8"/>
  <c r="I419" i="8"/>
  <c r="H419" i="8"/>
  <c r="G419" i="8"/>
  <c r="E417" i="8"/>
  <c r="D417" i="8"/>
  <c r="C417" i="8"/>
  <c r="I415" i="8"/>
  <c r="H415" i="8"/>
  <c r="F415" i="8"/>
  <c r="F414" i="8"/>
  <c r="F413" i="8"/>
  <c r="J412" i="8"/>
  <c r="I412" i="8"/>
  <c r="H412" i="8"/>
  <c r="G412" i="8"/>
  <c r="F411" i="8"/>
  <c r="E411" i="8"/>
  <c r="D411" i="8"/>
  <c r="C411" i="8"/>
  <c r="I409" i="8"/>
  <c r="H409" i="8"/>
  <c r="F409" i="8"/>
  <c r="F408" i="8"/>
  <c r="F407" i="8"/>
  <c r="J406" i="8"/>
  <c r="I406" i="8"/>
  <c r="H406" i="8"/>
  <c r="G406" i="8"/>
  <c r="F405" i="8"/>
  <c r="E405" i="8"/>
  <c r="D405" i="8"/>
  <c r="C405" i="8"/>
  <c r="I403" i="8"/>
  <c r="H403" i="8"/>
  <c r="F403" i="8"/>
  <c r="F402" i="8"/>
  <c r="F401" i="8"/>
  <c r="F400" i="8"/>
  <c r="J399" i="8"/>
  <c r="I399" i="8"/>
  <c r="H399" i="8"/>
  <c r="G399" i="8"/>
  <c r="J398" i="8"/>
  <c r="I398" i="8"/>
  <c r="H398" i="8"/>
  <c r="G398" i="8"/>
  <c r="J397" i="8"/>
  <c r="I397" i="8"/>
  <c r="H397" i="8"/>
  <c r="G397" i="8"/>
  <c r="E396" i="8"/>
  <c r="D396" i="8"/>
  <c r="C396" i="8"/>
  <c r="I394" i="8"/>
  <c r="H394" i="8"/>
  <c r="F394" i="8"/>
  <c r="F393" i="8"/>
  <c r="F392" i="8"/>
  <c r="J391" i="8"/>
  <c r="I391" i="8"/>
  <c r="H391" i="8"/>
  <c r="G391" i="8"/>
  <c r="J390" i="8"/>
  <c r="I390" i="8"/>
  <c r="H390" i="8"/>
  <c r="G390" i="8"/>
  <c r="E388" i="8"/>
  <c r="D388" i="8"/>
  <c r="C388" i="8"/>
  <c r="I386" i="8"/>
  <c r="H386" i="8"/>
  <c r="F386" i="8"/>
  <c r="F385" i="8"/>
  <c r="F384" i="8"/>
  <c r="J383" i="8"/>
  <c r="I383" i="8"/>
  <c r="H383" i="8"/>
  <c r="G383" i="8"/>
  <c r="J382" i="8"/>
  <c r="I382" i="8"/>
  <c r="H382" i="8"/>
  <c r="G382" i="8"/>
  <c r="F381" i="8"/>
  <c r="E381" i="8"/>
  <c r="D381" i="8"/>
  <c r="C381" i="8"/>
  <c r="I379" i="8"/>
  <c r="H379" i="8"/>
  <c r="F379" i="8"/>
  <c r="F378" i="8"/>
  <c r="F377" i="8"/>
  <c r="F376" i="8"/>
  <c r="J375" i="8"/>
  <c r="I375" i="8"/>
  <c r="H375" i="8"/>
  <c r="G375" i="8"/>
  <c r="J374" i="8"/>
  <c r="I374" i="8"/>
  <c r="H374" i="8"/>
  <c r="G374" i="8"/>
  <c r="J373" i="8"/>
  <c r="I373" i="8"/>
  <c r="H373" i="8"/>
  <c r="G373" i="8"/>
  <c r="J372" i="8"/>
  <c r="I372" i="8"/>
  <c r="H372" i="8"/>
  <c r="G372" i="8"/>
  <c r="F371" i="8"/>
  <c r="E371" i="8"/>
  <c r="D371" i="8"/>
  <c r="C371" i="8"/>
  <c r="C370" i="8"/>
  <c r="I367" i="8"/>
  <c r="H367" i="8"/>
  <c r="F367" i="8"/>
  <c r="F366" i="8"/>
  <c r="F365" i="8"/>
  <c r="F364" i="8"/>
  <c r="J363" i="8"/>
  <c r="I363" i="8"/>
  <c r="H363" i="8"/>
  <c r="G363" i="8"/>
  <c r="J362" i="8"/>
  <c r="I362" i="8"/>
  <c r="H362" i="8"/>
  <c r="G362" i="8"/>
  <c r="J361" i="8"/>
  <c r="I361" i="8"/>
  <c r="H361" i="8"/>
  <c r="G361" i="8"/>
  <c r="E359" i="8"/>
  <c r="D359" i="8"/>
  <c r="C359" i="8"/>
  <c r="I357" i="8"/>
  <c r="H357" i="8"/>
  <c r="F357" i="8"/>
  <c r="F356" i="8"/>
  <c r="F355" i="8"/>
  <c r="J354" i="8"/>
  <c r="I354" i="8"/>
  <c r="H354" i="8"/>
  <c r="G354" i="8"/>
  <c r="F353" i="8"/>
  <c r="E353" i="8"/>
  <c r="D353" i="8"/>
  <c r="C353" i="8"/>
  <c r="I351" i="8"/>
  <c r="H351" i="8"/>
  <c r="F351" i="8"/>
  <c r="F350" i="8"/>
  <c r="F349" i="8"/>
  <c r="J348" i="8"/>
  <c r="I348" i="8"/>
  <c r="H348" i="8"/>
  <c r="G348" i="8"/>
  <c r="F347" i="8"/>
  <c r="E347" i="8"/>
  <c r="D347" i="8"/>
  <c r="C347" i="8"/>
  <c r="I345" i="8"/>
  <c r="H345" i="8"/>
  <c r="F345" i="8"/>
  <c r="F344" i="8"/>
  <c r="F343" i="8"/>
  <c r="F342" i="8"/>
  <c r="J341" i="8"/>
  <c r="I341" i="8"/>
  <c r="H341" i="8"/>
  <c r="G341" i="8"/>
  <c r="J340" i="8"/>
  <c r="I340" i="8"/>
  <c r="H340" i="8"/>
  <c r="G340" i="8"/>
  <c r="J339" i="8"/>
  <c r="I339" i="8"/>
  <c r="H339" i="8"/>
  <c r="G339" i="8"/>
  <c r="E338" i="8"/>
  <c r="D338" i="8"/>
  <c r="C338" i="8"/>
  <c r="I336" i="8"/>
  <c r="H336" i="8"/>
  <c r="F336" i="8"/>
  <c r="F335" i="8"/>
  <c r="F334" i="8"/>
  <c r="J333" i="8"/>
  <c r="I333" i="8"/>
  <c r="H333" i="8"/>
  <c r="G333" i="8"/>
  <c r="J332" i="8"/>
  <c r="I332" i="8"/>
  <c r="H332" i="8"/>
  <c r="G332" i="8"/>
  <c r="E330" i="8"/>
  <c r="D330" i="8"/>
  <c r="C330" i="8"/>
  <c r="I328" i="8"/>
  <c r="H328" i="8"/>
  <c r="F328" i="8"/>
  <c r="F327" i="8"/>
  <c r="F326" i="8"/>
  <c r="J325" i="8"/>
  <c r="I325" i="8"/>
  <c r="H325" i="8"/>
  <c r="G325" i="8"/>
  <c r="J324" i="8"/>
  <c r="I324" i="8"/>
  <c r="H324" i="8"/>
  <c r="G324" i="8"/>
  <c r="F323" i="8"/>
  <c r="E323" i="8"/>
  <c r="D323" i="8"/>
  <c r="C323" i="8"/>
  <c r="I321" i="8"/>
  <c r="H321" i="8"/>
  <c r="F321" i="8"/>
  <c r="F320" i="8"/>
  <c r="F319" i="8"/>
  <c r="F318" i="8"/>
  <c r="J317" i="8"/>
  <c r="I317" i="8"/>
  <c r="H317" i="8"/>
  <c r="G317" i="8"/>
  <c r="J316" i="8"/>
  <c r="I316" i="8"/>
  <c r="H316" i="8"/>
  <c r="G316" i="8"/>
  <c r="J315" i="8"/>
  <c r="I315" i="8"/>
  <c r="H315" i="8"/>
  <c r="G315" i="8"/>
  <c r="J314" i="8"/>
  <c r="I314" i="8"/>
  <c r="H314" i="8"/>
  <c r="G314" i="8"/>
  <c r="F313" i="8"/>
  <c r="E313" i="8"/>
  <c r="D313" i="8"/>
  <c r="C313" i="8"/>
  <c r="C312" i="8"/>
  <c r="I309" i="8"/>
  <c r="H309" i="8"/>
  <c r="F309" i="8"/>
  <c r="F308" i="8"/>
  <c r="F307" i="8"/>
  <c r="F306" i="8"/>
  <c r="J305" i="8"/>
  <c r="I305" i="8"/>
  <c r="H305" i="8"/>
  <c r="G305" i="8"/>
  <c r="J304" i="8"/>
  <c r="I304" i="8"/>
  <c r="H304" i="8"/>
  <c r="G304" i="8"/>
  <c r="J303" i="8"/>
  <c r="I303" i="8"/>
  <c r="H303" i="8"/>
  <c r="G303" i="8"/>
  <c r="F302" i="8"/>
  <c r="E302" i="8"/>
  <c r="D302" i="8"/>
  <c r="C302" i="8"/>
  <c r="I300" i="8"/>
  <c r="H300" i="8"/>
  <c r="F300" i="8"/>
  <c r="F299" i="8"/>
  <c r="F298" i="8"/>
  <c r="J297" i="8"/>
  <c r="I297" i="8"/>
  <c r="H297" i="8"/>
  <c r="G297" i="8"/>
  <c r="F296" i="8"/>
  <c r="E296" i="8"/>
  <c r="D296" i="8"/>
  <c r="C296" i="8"/>
  <c r="I294" i="8"/>
  <c r="H294" i="8"/>
  <c r="F294" i="8"/>
  <c r="F293" i="8"/>
  <c r="F292" i="8"/>
  <c r="J291" i="8"/>
  <c r="I291" i="8"/>
  <c r="H291" i="8"/>
  <c r="G291" i="8"/>
  <c r="F290" i="8"/>
  <c r="E290" i="8"/>
  <c r="D290" i="8"/>
  <c r="C290" i="8"/>
  <c r="I288" i="8"/>
  <c r="H288" i="8"/>
  <c r="F288" i="8"/>
  <c r="F287" i="8"/>
  <c r="F286" i="8"/>
  <c r="F285" i="8"/>
  <c r="J284" i="8"/>
  <c r="I284" i="8"/>
  <c r="H284" i="8"/>
  <c r="G284" i="8"/>
  <c r="J283" i="8"/>
  <c r="I283" i="8"/>
  <c r="H283" i="8"/>
  <c r="G283" i="8"/>
  <c r="J282" i="8"/>
  <c r="I282" i="8"/>
  <c r="H282" i="8"/>
  <c r="G282" i="8"/>
  <c r="F281" i="8"/>
  <c r="E281" i="8"/>
  <c r="D281" i="8"/>
  <c r="C281" i="8"/>
  <c r="I279" i="8"/>
  <c r="H279" i="8"/>
  <c r="F279" i="8"/>
  <c r="F278" i="8"/>
  <c r="F277" i="8"/>
  <c r="J276" i="8"/>
  <c r="I276" i="8"/>
  <c r="H276" i="8"/>
  <c r="G276" i="8"/>
  <c r="J275" i="8"/>
  <c r="I275" i="8"/>
  <c r="H275" i="8"/>
  <c r="G275" i="8"/>
  <c r="E273" i="8"/>
  <c r="D273" i="8"/>
  <c r="C273" i="8"/>
  <c r="I271" i="8"/>
  <c r="H271" i="8"/>
  <c r="F271" i="8"/>
  <c r="F270" i="8"/>
  <c r="F269" i="8"/>
  <c r="J268" i="8"/>
  <c r="I268" i="8"/>
  <c r="H268" i="8"/>
  <c r="G268" i="8"/>
  <c r="J267" i="8"/>
  <c r="I267" i="8"/>
  <c r="H267" i="8"/>
  <c r="G267" i="8"/>
  <c r="F266" i="8"/>
  <c r="E266" i="8"/>
  <c r="D266" i="8"/>
  <c r="C266" i="8"/>
  <c r="I264" i="8"/>
  <c r="H264" i="8"/>
  <c r="F264" i="8"/>
  <c r="F263" i="8"/>
  <c r="F262" i="8"/>
  <c r="F261" i="8"/>
  <c r="J260" i="8"/>
  <c r="I260" i="8"/>
  <c r="H260" i="8"/>
  <c r="G260" i="8"/>
  <c r="J259" i="8"/>
  <c r="I259" i="8"/>
  <c r="H259" i="8"/>
  <c r="G259" i="8"/>
  <c r="J258" i="8"/>
  <c r="I258" i="8"/>
  <c r="H258" i="8"/>
  <c r="G258" i="8"/>
  <c r="J257" i="8"/>
  <c r="I257" i="8"/>
  <c r="H257" i="8"/>
  <c r="G257" i="8"/>
  <c r="F256" i="8"/>
  <c r="E256" i="8"/>
  <c r="D256" i="8"/>
  <c r="C256" i="8"/>
  <c r="C255" i="8"/>
  <c r="A253" i="8"/>
  <c r="A251" i="8"/>
  <c r="I242" i="8"/>
  <c r="H242" i="8"/>
  <c r="F242" i="8"/>
  <c r="F241" i="8"/>
  <c r="F240" i="8"/>
  <c r="F239" i="8"/>
  <c r="J238" i="8"/>
  <c r="I238" i="8"/>
  <c r="H238" i="8"/>
  <c r="G238" i="8"/>
  <c r="J237" i="8"/>
  <c r="I237" i="8"/>
  <c r="H237" i="8"/>
  <c r="G237" i="8"/>
  <c r="J236" i="8"/>
  <c r="I236" i="8"/>
  <c r="H236" i="8"/>
  <c r="G236" i="8"/>
  <c r="J235" i="8"/>
  <c r="I235" i="8"/>
  <c r="H235" i="8"/>
  <c r="G235" i="8"/>
  <c r="F234" i="8"/>
  <c r="E234" i="8"/>
  <c r="D234" i="8"/>
  <c r="C234" i="8"/>
  <c r="I232" i="8"/>
  <c r="H232" i="8"/>
  <c r="F232" i="8"/>
  <c r="F231" i="8"/>
  <c r="F230" i="8"/>
  <c r="J229" i="8"/>
  <c r="I229" i="8"/>
  <c r="H229" i="8"/>
  <c r="G229" i="8"/>
  <c r="J228" i="8"/>
  <c r="I228" i="8"/>
  <c r="H228" i="8"/>
  <c r="G228" i="8"/>
  <c r="E226" i="8"/>
  <c r="D226" i="8"/>
  <c r="C226" i="8"/>
  <c r="I224" i="8"/>
  <c r="H224" i="8"/>
  <c r="F224" i="8"/>
  <c r="F223" i="8"/>
  <c r="F222" i="8"/>
  <c r="J221" i="8"/>
  <c r="I221" i="8"/>
  <c r="H221" i="8"/>
  <c r="G221" i="8"/>
  <c r="J220" i="8"/>
  <c r="I220" i="8"/>
  <c r="H220" i="8"/>
  <c r="G220" i="8"/>
  <c r="F219" i="8"/>
  <c r="E219" i="8"/>
  <c r="D219" i="8"/>
  <c r="C219" i="8"/>
  <c r="I217" i="8"/>
  <c r="H217" i="8"/>
  <c r="F217" i="8"/>
  <c r="F216" i="8"/>
  <c r="F215" i="8"/>
  <c r="J214" i="8"/>
  <c r="I214" i="8"/>
  <c r="H214" i="8"/>
  <c r="G214" i="8"/>
  <c r="J213" i="8"/>
  <c r="I213" i="8"/>
  <c r="H213" i="8"/>
  <c r="G213" i="8"/>
  <c r="F212" i="8"/>
  <c r="E212" i="8"/>
  <c r="D212" i="8"/>
  <c r="C212" i="8"/>
  <c r="I210" i="8"/>
  <c r="H210" i="8"/>
  <c r="F210" i="8"/>
  <c r="F209" i="8"/>
  <c r="F208" i="8"/>
  <c r="J207" i="8"/>
  <c r="I207" i="8"/>
  <c r="H207" i="8"/>
  <c r="G207" i="8"/>
  <c r="J206" i="8"/>
  <c r="I206" i="8"/>
  <c r="H206" i="8"/>
  <c r="G206" i="8"/>
  <c r="E204" i="8"/>
  <c r="D204" i="8"/>
  <c r="C204" i="8"/>
  <c r="I202" i="8"/>
  <c r="H202" i="8"/>
  <c r="F202" i="8"/>
  <c r="F201" i="8"/>
  <c r="F200" i="8"/>
  <c r="J199" i="8"/>
  <c r="I199" i="8"/>
  <c r="H199" i="8"/>
  <c r="G199" i="8"/>
  <c r="J198" i="8"/>
  <c r="I198" i="8"/>
  <c r="H198" i="8"/>
  <c r="G198" i="8"/>
  <c r="E196" i="8"/>
  <c r="D196" i="8"/>
  <c r="C196" i="8"/>
  <c r="I194" i="8"/>
  <c r="H194" i="8"/>
  <c r="F194" i="8"/>
  <c r="F193" i="8"/>
  <c r="F192" i="8"/>
  <c r="J191" i="8"/>
  <c r="I191" i="8"/>
  <c r="H191" i="8"/>
  <c r="G191" i="8"/>
  <c r="J190" i="8"/>
  <c r="I190" i="8"/>
  <c r="H190" i="8"/>
  <c r="G190" i="8"/>
  <c r="E188" i="8"/>
  <c r="D188" i="8"/>
  <c r="C188" i="8"/>
  <c r="I186" i="8"/>
  <c r="H186" i="8"/>
  <c r="F186" i="8"/>
  <c r="F185" i="8"/>
  <c r="F184" i="8"/>
  <c r="J183" i="8"/>
  <c r="I183" i="8"/>
  <c r="H183" i="8"/>
  <c r="G183" i="8"/>
  <c r="J182" i="8"/>
  <c r="I182" i="8"/>
  <c r="H182" i="8"/>
  <c r="G182" i="8"/>
  <c r="E180" i="8"/>
  <c r="D180" i="8"/>
  <c r="C180" i="8"/>
  <c r="I178" i="8"/>
  <c r="H178" i="8"/>
  <c r="F178" i="8"/>
  <c r="F177" i="8"/>
  <c r="F176" i="8"/>
  <c r="J175" i="8"/>
  <c r="I175" i="8"/>
  <c r="H175" i="8"/>
  <c r="G175" i="8"/>
  <c r="J174" i="8"/>
  <c r="I174" i="8"/>
  <c r="H174" i="8"/>
  <c r="G174" i="8"/>
  <c r="F173" i="8"/>
  <c r="E173" i="8"/>
  <c r="D173" i="8"/>
  <c r="C173" i="8"/>
  <c r="I171" i="8"/>
  <c r="H171" i="8"/>
  <c r="F171" i="8"/>
  <c r="F170" i="8"/>
  <c r="F169" i="8"/>
  <c r="J168" i="8"/>
  <c r="I168" i="8"/>
  <c r="H168" i="8"/>
  <c r="G168" i="8"/>
  <c r="J167" i="8"/>
  <c r="I167" i="8"/>
  <c r="H167" i="8"/>
  <c r="G167" i="8"/>
  <c r="J166" i="8"/>
  <c r="I166" i="8"/>
  <c r="H166" i="8"/>
  <c r="G166" i="8"/>
  <c r="F165" i="8"/>
  <c r="E165" i="8"/>
  <c r="D165" i="8"/>
  <c r="C165" i="8"/>
  <c r="A164" i="8"/>
  <c r="A162" i="8"/>
  <c r="I153" i="8"/>
  <c r="H153" i="8"/>
  <c r="F153" i="8"/>
  <c r="F152" i="8"/>
  <c r="F151" i="8"/>
  <c r="J150" i="8"/>
  <c r="I150" i="8"/>
  <c r="H150" i="8"/>
  <c r="G150" i="8"/>
  <c r="J149" i="8"/>
  <c r="I149" i="8"/>
  <c r="H149" i="8"/>
  <c r="G149" i="8"/>
  <c r="E147" i="8"/>
  <c r="D147" i="8"/>
  <c r="C147" i="8"/>
  <c r="I145" i="8"/>
  <c r="H145" i="8"/>
  <c r="F145" i="8"/>
  <c r="F144" i="8"/>
  <c r="F143" i="8"/>
  <c r="J142" i="8"/>
  <c r="I142" i="8"/>
  <c r="H142" i="8"/>
  <c r="G142" i="8"/>
  <c r="E140" i="8"/>
  <c r="D140" i="8"/>
  <c r="C140" i="8"/>
  <c r="I138" i="8"/>
  <c r="H138" i="8"/>
  <c r="F138" i="8"/>
  <c r="F137" i="8"/>
  <c r="F136" i="8"/>
  <c r="F135" i="8"/>
  <c r="J134" i="8"/>
  <c r="I134" i="8"/>
  <c r="H134" i="8"/>
  <c r="G134" i="8"/>
  <c r="J133" i="8"/>
  <c r="I133" i="8"/>
  <c r="H133" i="8"/>
  <c r="G133" i="8"/>
  <c r="J132" i="8"/>
  <c r="I132" i="8"/>
  <c r="H132" i="8"/>
  <c r="G132" i="8"/>
  <c r="E130" i="8"/>
  <c r="D130" i="8"/>
  <c r="C130" i="8"/>
  <c r="I128" i="8"/>
  <c r="H128" i="8"/>
  <c r="F128" i="8"/>
  <c r="F127" i="8"/>
  <c r="F126" i="8"/>
  <c r="F125" i="8"/>
  <c r="J124" i="8"/>
  <c r="I124" i="8"/>
  <c r="H124" i="8"/>
  <c r="G124" i="8"/>
  <c r="J123" i="8"/>
  <c r="I123" i="8"/>
  <c r="H123" i="8"/>
  <c r="G123" i="8"/>
  <c r="J122" i="8"/>
  <c r="I122" i="8"/>
  <c r="H122" i="8"/>
  <c r="G122" i="8"/>
  <c r="J121" i="8"/>
  <c r="I121" i="8"/>
  <c r="H121" i="8"/>
  <c r="G121" i="8"/>
  <c r="E119" i="8"/>
  <c r="D119" i="8"/>
  <c r="C119" i="8"/>
  <c r="I117" i="8"/>
  <c r="H117" i="8"/>
  <c r="F117" i="8"/>
  <c r="F116" i="8"/>
  <c r="F115" i="8"/>
  <c r="F114" i="8"/>
  <c r="J113" i="8"/>
  <c r="I113" i="8"/>
  <c r="H113" i="8"/>
  <c r="G113" i="8"/>
  <c r="J112" i="8"/>
  <c r="I112" i="8"/>
  <c r="H112" i="8"/>
  <c r="G112" i="8"/>
  <c r="J111" i="8"/>
  <c r="I111" i="8"/>
  <c r="H111" i="8"/>
  <c r="G111" i="8"/>
  <c r="J110" i="8"/>
  <c r="I110" i="8"/>
  <c r="H110" i="8"/>
  <c r="G110" i="8"/>
  <c r="E108" i="8"/>
  <c r="D108" i="8"/>
  <c r="C108" i="8"/>
  <c r="I106" i="8"/>
  <c r="H106" i="8"/>
  <c r="F106" i="8"/>
  <c r="F105" i="8"/>
  <c r="F104" i="8"/>
  <c r="F103" i="8"/>
  <c r="J102" i="8"/>
  <c r="I102" i="8"/>
  <c r="H102" i="8"/>
  <c r="G102" i="8"/>
  <c r="J101" i="8"/>
  <c r="I101" i="8"/>
  <c r="H101" i="8"/>
  <c r="G101" i="8"/>
  <c r="J100" i="8"/>
  <c r="I100" i="8"/>
  <c r="H100" i="8"/>
  <c r="G100" i="8"/>
  <c r="J99" i="8"/>
  <c r="I99" i="8"/>
  <c r="H99" i="8"/>
  <c r="G99" i="8"/>
  <c r="E97" i="8"/>
  <c r="D97" i="8"/>
  <c r="C97" i="8"/>
  <c r="A96" i="8"/>
  <c r="I90" i="8"/>
  <c r="H90" i="8"/>
  <c r="F90" i="8"/>
  <c r="F89" i="8"/>
  <c r="F88" i="8"/>
  <c r="J87" i="8"/>
  <c r="I87" i="8"/>
  <c r="H87" i="8"/>
  <c r="G87" i="8"/>
  <c r="E85" i="8"/>
  <c r="D85" i="8"/>
  <c r="C85" i="8"/>
  <c r="I83" i="8"/>
  <c r="H83" i="8"/>
  <c r="F83" i="8"/>
  <c r="F82" i="8"/>
  <c r="F81" i="8"/>
  <c r="F80" i="8"/>
  <c r="J79" i="8"/>
  <c r="I79" i="8"/>
  <c r="H79" i="8"/>
  <c r="G79" i="8"/>
  <c r="J78" i="8"/>
  <c r="I78" i="8"/>
  <c r="H78" i="8"/>
  <c r="G78" i="8"/>
  <c r="J77" i="8"/>
  <c r="I77" i="8"/>
  <c r="H77" i="8"/>
  <c r="G77" i="8"/>
  <c r="E75" i="8"/>
  <c r="D75" i="8"/>
  <c r="C75" i="8"/>
  <c r="I73" i="8"/>
  <c r="H73" i="8"/>
  <c r="F73" i="8"/>
  <c r="F72" i="8"/>
  <c r="F71" i="8"/>
  <c r="J70" i="8"/>
  <c r="I70" i="8"/>
  <c r="H70" i="8"/>
  <c r="G70" i="8"/>
  <c r="J69" i="8"/>
  <c r="I69" i="8"/>
  <c r="H69" i="8"/>
  <c r="G69" i="8"/>
  <c r="E67" i="8"/>
  <c r="D67" i="8"/>
  <c r="C67" i="8"/>
  <c r="I65" i="8"/>
  <c r="H65" i="8"/>
  <c r="F65" i="8"/>
  <c r="F64" i="8"/>
  <c r="F63" i="8"/>
  <c r="F62" i="8"/>
  <c r="J61" i="8"/>
  <c r="I61" i="8"/>
  <c r="H61" i="8"/>
  <c r="G61" i="8"/>
  <c r="J60" i="8"/>
  <c r="I60" i="8"/>
  <c r="H60" i="8"/>
  <c r="G60" i="8"/>
  <c r="J59" i="8"/>
  <c r="I59" i="8"/>
  <c r="H59" i="8"/>
  <c r="G59" i="8"/>
  <c r="J58" i="8"/>
  <c r="I58" i="8"/>
  <c r="H58" i="8"/>
  <c r="G58" i="8"/>
  <c r="F57" i="8"/>
  <c r="E57" i="8"/>
  <c r="D57" i="8"/>
  <c r="C57" i="8"/>
  <c r="I55" i="8"/>
  <c r="H55" i="8"/>
  <c r="F55" i="8"/>
  <c r="F54" i="8"/>
  <c r="F53" i="8"/>
  <c r="J52" i="8"/>
  <c r="I52" i="8"/>
  <c r="H52" i="8"/>
  <c r="G52" i="8"/>
  <c r="J51" i="8"/>
  <c r="I51" i="8"/>
  <c r="H51" i="8"/>
  <c r="G51" i="8"/>
  <c r="F50" i="8"/>
  <c r="E50" i="8"/>
  <c r="D50" i="8"/>
  <c r="C50" i="8"/>
  <c r="I48" i="8"/>
  <c r="H48" i="8"/>
  <c r="F48" i="8"/>
  <c r="F47" i="8"/>
  <c r="F46" i="8"/>
  <c r="J45" i="8"/>
  <c r="I45" i="8"/>
  <c r="H45" i="8"/>
  <c r="G45" i="8"/>
  <c r="E43" i="8"/>
  <c r="D43" i="8"/>
  <c r="C43" i="8"/>
  <c r="A42" i="8"/>
  <c r="A40" i="8"/>
  <c r="A38" i="8"/>
  <c r="J26" i="8"/>
  <c r="I26" i="8"/>
  <c r="H26" i="8"/>
  <c r="G26" i="8"/>
  <c r="J22" i="8"/>
  <c r="J21" i="8"/>
  <c r="J20" i="8"/>
  <c r="J19" i="8"/>
  <c r="J16" i="8"/>
  <c r="C17" i="8"/>
  <c r="J14" i="8"/>
  <c r="J12" i="8"/>
  <c r="C13" i="8"/>
  <c r="J10" i="8"/>
  <c r="C11" i="8"/>
  <c r="J8" i="8"/>
  <c r="C9" i="8"/>
  <c r="A1" i="8"/>
  <c r="H907" i="7"/>
  <c r="H904" i="7"/>
  <c r="C907" i="7"/>
  <c r="C904" i="7"/>
  <c r="C901" i="7"/>
  <c r="C900" i="7"/>
  <c r="C899" i="7"/>
  <c r="I889" i="7"/>
  <c r="A887" i="7"/>
  <c r="H881" i="7"/>
  <c r="G881" i="7"/>
  <c r="E881" i="7"/>
  <c r="E880" i="7"/>
  <c r="E879" i="7"/>
  <c r="I878" i="7"/>
  <c r="H878" i="7"/>
  <c r="G878" i="7"/>
  <c r="F878" i="7"/>
  <c r="D876" i="7"/>
  <c r="C876" i="7"/>
  <c r="B876" i="7"/>
  <c r="H874" i="7"/>
  <c r="G874" i="7"/>
  <c r="E874" i="7"/>
  <c r="E873" i="7"/>
  <c r="E872" i="7"/>
  <c r="I871" i="7"/>
  <c r="H871" i="7"/>
  <c r="G871" i="7"/>
  <c r="F871" i="7"/>
  <c r="I870" i="7"/>
  <c r="H870" i="7"/>
  <c r="G870" i="7"/>
  <c r="F870" i="7"/>
  <c r="D868" i="7"/>
  <c r="C868" i="7"/>
  <c r="B868" i="7"/>
  <c r="H866" i="7"/>
  <c r="G866" i="7"/>
  <c r="E866" i="7"/>
  <c r="E865" i="7"/>
  <c r="E864" i="7"/>
  <c r="I863" i="7"/>
  <c r="H863" i="7"/>
  <c r="G863" i="7"/>
  <c r="F863" i="7"/>
  <c r="I862" i="7"/>
  <c r="H862" i="7"/>
  <c r="G862" i="7"/>
  <c r="F862" i="7"/>
  <c r="D860" i="7"/>
  <c r="C860" i="7"/>
  <c r="B860" i="7"/>
  <c r="H858" i="7"/>
  <c r="G858" i="7"/>
  <c r="E858" i="7"/>
  <c r="E857" i="7"/>
  <c r="E856" i="7"/>
  <c r="I855" i="7"/>
  <c r="H855" i="7"/>
  <c r="G855" i="7"/>
  <c r="F855" i="7"/>
  <c r="I854" i="7"/>
  <c r="H854" i="7"/>
  <c r="G854" i="7"/>
  <c r="F854" i="7"/>
  <c r="D852" i="7"/>
  <c r="C852" i="7"/>
  <c r="B852" i="7"/>
  <c r="H850" i="7"/>
  <c r="G850" i="7"/>
  <c r="E850" i="7"/>
  <c r="E849" i="7"/>
  <c r="E848" i="7"/>
  <c r="I847" i="7"/>
  <c r="H847" i="7"/>
  <c r="G847" i="7"/>
  <c r="F847" i="7"/>
  <c r="I846" i="7"/>
  <c r="H846" i="7"/>
  <c r="G846" i="7"/>
  <c r="F846" i="7"/>
  <c r="D844" i="7"/>
  <c r="C844" i="7"/>
  <c r="B844" i="7"/>
  <c r="H842" i="7"/>
  <c r="G842" i="7"/>
  <c r="E842" i="7"/>
  <c r="E841" i="7"/>
  <c r="E840" i="7"/>
  <c r="I839" i="7"/>
  <c r="H839" i="7"/>
  <c r="G839" i="7"/>
  <c r="F839" i="7"/>
  <c r="I838" i="7"/>
  <c r="H838" i="7"/>
  <c r="G838" i="7"/>
  <c r="F838" i="7"/>
  <c r="D836" i="7"/>
  <c r="C836" i="7"/>
  <c r="B836" i="7"/>
  <c r="H834" i="7"/>
  <c r="G834" i="7"/>
  <c r="E834" i="7"/>
  <c r="E833" i="7"/>
  <c r="E832" i="7"/>
  <c r="I831" i="7"/>
  <c r="H831" i="7"/>
  <c r="G831" i="7"/>
  <c r="F831" i="7"/>
  <c r="D829" i="7"/>
  <c r="C829" i="7"/>
  <c r="B829" i="7"/>
  <c r="H827" i="7"/>
  <c r="G827" i="7"/>
  <c r="E827" i="7"/>
  <c r="E826" i="7"/>
  <c r="E825" i="7"/>
  <c r="I824" i="7"/>
  <c r="H824" i="7"/>
  <c r="G824" i="7"/>
  <c r="F824" i="7"/>
  <c r="I823" i="7"/>
  <c r="H823" i="7"/>
  <c r="G823" i="7"/>
  <c r="F823" i="7"/>
  <c r="D821" i="7"/>
  <c r="C821" i="7"/>
  <c r="B821" i="7"/>
  <c r="H819" i="7"/>
  <c r="G819" i="7"/>
  <c r="E819" i="7"/>
  <c r="E818" i="7"/>
  <c r="E817" i="7"/>
  <c r="I816" i="7"/>
  <c r="H816" i="7"/>
  <c r="G816" i="7"/>
  <c r="F816" i="7"/>
  <c r="I815" i="7"/>
  <c r="H815" i="7"/>
  <c r="G815" i="7"/>
  <c r="F815" i="7"/>
  <c r="D813" i="7"/>
  <c r="C813" i="7"/>
  <c r="B813" i="7"/>
  <c r="A812" i="7"/>
  <c r="H806" i="7"/>
  <c r="G806" i="7"/>
  <c r="E806" i="7"/>
  <c r="E805" i="7"/>
  <c r="E804" i="7"/>
  <c r="I803" i="7"/>
  <c r="H803" i="7"/>
  <c r="G803" i="7"/>
  <c r="F803" i="7"/>
  <c r="I802" i="7"/>
  <c r="H802" i="7"/>
  <c r="G802" i="7"/>
  <c r="F802" i="7"/>
  <c r="D800" i="7"/>
  <c r="C800" i="7"/>
  <c r="B800" i="7"/>
  <c r="H798" i="7"/>
  <c r="G798" i="7"/>
  <c r="E798" i="7"/>
  <c r="E797" i="7"/>
  <c r="E796" i="7"/>
  <c r="E795" i="7"/>
  <c r="I794" i="7"/>
  <c r="H794" i="7"/>
  <c r="G794" i="7"/>
  <c r="F794" i="7"/>
  <c r="I793" i="7"/>
  <c r="H793" i="7"/>
  <c r="G793" i="7"/>
  <c r="F793" i="7"/>
  <c r="I792" i="7"/>
  <c r="H792" i="7"/>
  <c r="G792" i="7"/>
  <c r="F792" i="7"/>
  <c r="I791" i="7"/>
  <c r="H791" i="7"/>
  <c r="G791" i="7"/>
  <c r="F791" i="7"/>
  <c r="D789" i="7"/>
  <c r="C789" i="7"/>
  <c r="B789" i="7"/>
  <c r="A788" i="7"/>
  <c r="H782" i="7"/>
  <c r="G782" i="7"/>
  <c r="E782" i="7"/>
  <c r="E781" i="7"/>
  <c r="E780" i="7"/>
  <c r="I779" i="7"/>
  <c r="H779" i="7"/>
  <c r="G779" i="7"/>
  <c r="F779" i="7"/>
  <c r="I778" i="7"/>
  <c r="H778" i="7"/>
  <c r="G778" i="7"/>
  <c r="F778" i="7"/>
  <c r="D776" i="7"/>
  <c r="A775" i="7"/>
  <c r="H769" i="7"/>
  <c r="G769" i="7"/>
  <c r="E769" i="7"/>
  <c r="E768" i="7"/>
  <c r="E767" i="7"/>
  <c r="I766" i="7"/>
  <c r="H766" i="7"/>
  <c r="G766" i="7"/>
  <c r="F766" i="7"/>
  <c r="I765" i="7"/>
  <c r="H765" i="7"/>
  <c r="G765" i="7"/>
  <c r="F765" i="7"/>
  <c r="E764" i="7"/>
  <c r="D764" i="7"/>
  <c r="C764" i="7"/>
  <c r="B764" i="7"/>
  <c r="H762" i="7"/>
  <c r="G762" i="7"/>
  <c r="E762" i="7"/>
  <c r="E761" i="7"/>
  <c r="E760" i="7"/>
  <c r="I759" i="7"/>
  <c r="H759" i="7"/>
  <c r="G759" i="7"/>
  <c r="F759" i="7"/>
  <c r="I758" i="7"/>
  <c r="H758" i="7"/>
  <c r="G758" i="7"/>
  <c r="F758" i="7"/>
  <c r="E757" i="7"/>
  <c r="D757" i="7"/>
  <c r="C757" i="7"/>
  <c r="B757" i="7"/>
  <c r="H755" i="7"/>
  <c r="G755" i="7"/>
  <c r="E755" i="7"/>
  <c r="E754" i="7"/>
  <c r="E753" i="7"/>
  <c r="I752" i="7"/>
  <c r="H752" i="7"/>
  <c r="G752" i="7"/>
  <c r="F752" i="7"/>
  <c r="I751" i="7"/>
  <c r="H751" i="7"/>
  <c r="G751" i="7"/>
  <c r="F751" i="7"/>
  <c r="E750" i="7"/>
  <c r="D750" i="7"/>
  <c r="C750" i="7"/>
  <c r="B750" i="7"/>
  <c r="H748" i="7"/>
  <c r="G748" i="7"/>
  <c r="E748" i="7"/>
  <c r="E747" i="7"/>
  <c r="E746" i="7"/>
  <c r="I745" i="7"/>
  <c r="H745" i="7"/>
  <c r="G745" i="7"/>
  <c r="F745" i="7"/>
  <c r="I744" i="7"/>
  <c r="H744" i="7"/>
  <c r="G744" i="7"/>
  <c r="F744" i="7"/>
  <c r="E743" i="7"/>
  <c r="D743" i="7"/>
  <c r="C743" i="7"/>
  <c r="B743" i="7"/>
  <c r="H741" i="7"/>
  <c r="G741" i="7"/>
  <c r="E741" i="7"/>
  <c r="E740" i="7"/>
  <c r="E739" i="7"/>
  <c r="I738" i="7"/>
  <c r="H738" i="7"/>
  <c r="G738" i="7"/>
  <c r="F738" i="7"/>
  <c r="I737" i="7"/>
  <c r="H737" i="7"/>
  <c r="G737" i="7"/>
  <c r="F737" i="7"/>
  <c r="E736" i="7"/>
  <c r="D736" i="7"/>
  <c r="C736" i="7"/>
  <c r="B736" i="7"/>
  <c r="H734" i="7"/>
  <c r="G734" i="7"/>
  <c r="E734" i="7"/>
  <c r="E733" i="7"/>
  <c r="E732" i="7"/>
  <c r="I731" i="7"/>
  <c r="H731" i="7"/>
  <c r="G731" i="7"/>
  <c r="F731" i="7"/>
  <c r="I730" i="7"/>
  <c r="H730" i="7"/>
  <c r="G730" i="7"/>
  <c r="F730" i="7"/>
  <c r="D728" i="7"/>
  <c r="C728" i="7"/>
  <c r="B728" i="7"/>
  <c r="H726" i="7"/>
  <c r="G726" i="7"/>
  <c r="E726" i="7"/>
  <c r="E725" i="7"/>
  <c r="E724" i="7"/>
  <c r="I723" i="7"/>
  <c r="H723" i="7"/>
  <c r="G723" i="7"/>
  <c r="F723" i="7"/>
  <c r="I722" i="7"/>
  <c r="H722" i="7"/>
  <c r="G722" i="7"/>
  <c r="F722" i="7"/>
  <c r="E721" i="7"/>
  <c r="D721" i="7"/>
  <c r="C721" i="7"/>
  <c r="B721" i="7"/>
  <c r="H719" i="7"/>
  <c r="G719" i="7"/>
  <c r="E719" i="7"/>
  <c r="E718" i="7"/>
  <c r="E717" i="7"/>
  <c r="I716" i="7"/>
  <c r="H716" i="7"/>
  <c r="G716" i="7"/>
  <c r="F716" i="7"/>
  <c r="I715" i="7"/>
  <c r="H715" i="7"/>
  <c r="G715" i="7"/>
  <c r="F715" i="7"/>
  <c r="D713" i="7"/>
  <c r="C713" i="7"/>
  <c r="B713" i="7"/>
  <c r="H711" i="7"/>
  <c r="G711" i="7"/>
  <c r="E711" i="7"/>
  <c r="E710" i="7"/>
  <c r="E709" i="7"/>
  <c r="I708" i="7"/>
  <c r="H708" i="7"/>
  <c r="G708" i="7"/>
  <c r="F708" i="7"/>
  <c r="I707" i="7"/>
  <c r="H707" i="7"/>
  <c r="G707" i="7"/>
  <c r="F707" i="7"/>
  <c r="E706" i="7"/>
  <c r="D706" i="7"/>
  <c r="C706" i="7"/>
  <c r="B706" i="7"/>
  <c r="H704" i="7"/>
  <c r="G704" i="7"/>
  <c r="E704" i="7"/>
  <c r="E703" i="7"/>
  <c r="E702" i="7"/>
  <c r="I701" i="7"/>
  <c r="H701" i="7"/>
  <c r="G701" i="7"/>
  <c r="F701" i="7"/>
  <c r="I700" i="7"/>
  <c r="H700" i="7"/>
  <c r="G700" i="7"/>
  <c r="F700" i="7"/>
  <c r="E699" i="7"/>
  <c r="D699" i="7"/>
  <c r="C699" i="7"/>
  <c r="B699" i="7"/>
  <c r="H697" i="7"/>
  <c r="G697" i="7"/>
  <c r="E697" i="7"/>
  <c r="E696" i="7"/>
  <c r="E695" i="7"/>
  <c r="I694" i="7"/>
  <c r="H694" i="7"/>
  <c r="G694" i="7"/>
  <c r="F694" i="7"/>
  <c r="I693" i="7"/>
  <c r="H693" i="7"/>
  <c r="G693" i="7"/>
  <c r="F693" i="7"/>
  <c r="E692" i="7"/>
  <c r="D692" i="7"/>
  <c r="C692" i="7"/>
  <c r="B692" i="7"/>
  <c r="H690" i="7"/>
  <c r="G690" i="7"/>
  <c r="E690" i="7"/>
  <c r="E689" i="7"/>
  <c r="E688" i="7"/>
  <c r="I687" i="7"/>
  <c r="H687" i="7"/>
  <c r="G687" i="7"/>
  <c r="F687" i="7"/>
  <c r="I686" i="7"/>
  <c r="H686" i="7"/>
  <c r="G686" i="7"/>
  <c r="F686" i="7"/>
  <c r="E685" i="7"/>
  <c r="D685" i="7"/>
  <c r="C685" i="7"/>
  <c r="B685" i="7"/>
  <c r="H683" i="7"/>
  <c r="G683" i="7"/>
  <c r="E683" i="7"/>
  <c r="E682" i="7"/>
  <c r="E681" i="7"/>
  <c r="I680" i="7"/>
  <c r="H680" i="7"/>
  <c r="G680" i="7"/>
  <c r="F680" i="7"/>
  <c r="I679" i="7"/>
  <c r="H679" i="7"/>
  <c r="G679" i="7"/>
  <c r="F679" i="7"/>
  <c r="E678" i="7"/>
  <c r="D678" i="7"/>
  <c r="C678" i="7"/>
  <c r="B678" i="7"/>
  <c r="H676" i="7"/>
  <c r="G676" i="7"/>
  <c r="E676" i="7"/>
  <c r="E675" i="7"/>
  <c r="E674" i="7"/>
  <c r="I673" i="7"/>
  <c r="H673" i="7"/>
  <c r="G673" i="7"/>
  <c r="F673" i="7"/>
  <c r="I672" i="7"/>
  <c r="H672" i="7"/>
  <c r="G672" i="7"/>
  <c r="F672" i="7"/>
  <c r="E671" i="7"/>
  <c r="D671" i="7"/>
  <c r="C671" i="7"/>
  <c r="B671" i="7"/>
  <c r="H669" i="7"/>
  <c r="G669" i="7"/>
  <c r="E669" i="7"/>
  <c r="E668" i="7"/>
  <c r="E667" i="7"/>
  <c r="I666" i="7"/>
  <c r="H666" i="7"/>
  <c r="G666" i="7"/>
  <c r="F666" i="7"/>
  <c r="I665" i="7"/>
  <c r="H665" i="7"/>
  <c r="G665" i="7"/>
  <c r="F665" i="7"/>
  <c r="E664" i="7"/>
  <c r="D664" i="7"/>
  <c r="C664" i="7"/>
  <c r="B664" i="7"/>
  <c r="H662" i="7"/>
  <c r="G662" i="7"/>
  <c r="E662" i="7"/>
  <c r="E661" i="7"/>
  <c r="E660" i="7"/>
  <c r="I659" i="7"/>
  <c r="H659" i="7"/>
  <c r="G659" i="7"/>
  <c r="F659" i="7"/>
  <c r="I658" i="7"/>
  <c r="H658" i="7"/>
  <c r="G658" i="7"/>
  <c r="F658" i="7"/>
  <c r="E657" i="7"/>
  <c r="D657" i="7"/>
  <c r="C657" i="7"/>
  <c r="B657" i="7"/>
  <c r="H655" i="7"/>
  <c r="G655" i="7"/>
  <c r="E655" i="7"/>
  <c r="E654" i="7"/>
  <c r="E653" i="7"/>
  <c r="I652" i="7"/>
  <c r="H652" i="7"/>
  <c r="G652" i="7"/>
  <c r="F652" i="7"/>
  <c r="I651" i="7"/>
  <c r="H651" i="7"/>
  <c r="G651" i="7"/>
  <c r="F651" i="7"/>
  <c r="E650" i="7"/>
  <c r="D650" i="7"/>
  <c r="C650" i="7"/>
  <c r="B650" i="7"/>
  <c r="H648" i="7"/>
  <c r="G648" i="7"/>
  <c r="E648" i="7"/>
  <c r="E647" i="7"/>
  <c r="E646" i="7"/>
  <c r="E645" i="7"/>
  <c r="I644" i="7"/>
  <c r="H644" i="7"/>
  <c r="G644" i="7"/>
  <c r="F644" i="7"/>
  <c r="I643" i="7"/>
  <c r="H643" i="7"/>
  <c r="G643" i="7"/>
  <c r="F643" i="7"/>
  <c r="I642" i="7"/>
  <c r="H642" i="7"/>
  <c r="G642" i="7"/>
  <c r="F642" i="7"/>
  <c r="I641" i="7"/>
  <c r="H641" i="7"/>
  <c r="G641" i="7"/>
  <c r="F641" i="7"/>
  <c r="E640" i="7"/>
  <c r="D640" i="7"/>
  <c r="C640" i="7"/>
  <c r="B640" i="7"/>
  <c r="H638" i="7"/>
  <c r="G638" i="7"/>
  <c r="E638" i="7"/>
  <c r="E637" i="7"/>
  <c r="E636" i="7"/>
  <c r="I635" i="7"/>
  <c r="H635" i="7"/>
  <c r="G635" i="7"/>
  <c r="F635" i="7"/>
  <c r="I634" i="7"/>
  <c r="H634" i="7"/>
  <c r="G634" i="7"/>
  <c r="F634" i="7"/>
  <c r="E633" i="7"/>
  <c r="D633" i="7"/>
  <c r="C633" i="7"/>
  <c r="B633" i="7"/>
  <c r="H631" i="7"/>
  <c r="G631" i="7"/>
  <c r="E631" i="7"/>
  <c r="E630" i="7"/>
  <c r="E629" i="7"/>
  <c r="I628" i="7"/>
  <c r="H628" i="7"/>
  <c r="G628" i="7"/>
  <c r="F628" i="7"/>
  <c r="I627" i="7"/>
  <c r="H627" i="7"/>
  <c r="G627" i="7"/>
  <c r="F627" i="7"/>
  <c r="D625" i="7"/>
  <c r="C625" i="7"/>
  <c r="B625" i="7"/>
  <c r="H623" i="7"/>
  <c r="G623" i="7"/>
  <c r="E623" i="7"/>
  <c r="E622" i="7"/>
  <c r="E621" i="7"/>
  <c r="I620" i="7"/>
  <c r="H620" i="7"/>
  <c r="G620" i="7"/>
  <c r="F620" i="7"/>
  <c r="I619" i="7"/>
  <c r="H619" i="7"/>
  <c r="G619" i="7"/>
  <c r="F619" i="7"/>
  <c r="E618" i="7"/>
  <c r="D618" i="7"/>
  <c r="C618" i="7"/>
  <c r="B618" i="7"/>
  <c r="H616" i="7"/>
  <c r="G616" i="7"/>
  <c r="E616" i="7"/>
  <c r="E615" i="7"/>
  <c r="E614" i="7"/>
  <c r="I613" i="7"/>
  <c r="H613" i="7"/>
  <c r="G613" i="7"/>
  <c r="F613" i="7"/>
  <c r="I612" i="7"/>
  <c r="H612" i="7"/>
  <c r="G612" i="7"/>
  <c r="F612" i="7"/>
  <c r="E611" i="7"/>
  <c r="D611" i="7"/>
  <c r="C611" i="7"/>
  <c r="B611" i="7"/>
  <c r="H609" i="7"/>
  <c r="G609" i="7"/>
  <c r="E609" i="7"/>
  <c r="E608" i="7"/>
  <c r="E607" i="7"/>
  <c r="I606" i="7"/>
  <c r="H606" i="7"/>
  <c r="G606" i="7"/>
  <c r="F606" i="7"/>
  <c r="I605" i="7"/>
  <c r="H605" i="7"/>
  <c r="G605" i="7"/>
  <c r="F605" i="7"/>
  <c r="E604" i="7"/>
  <c r="D604" i="7"/>
  <c r="C604" i="7"/>
  <c r="B604" i="7"/>
  <c r="H602" i="7"/>
  <c r="G602" i="7"/>
  <c r="E602" i="7"/>
  <c r="E601" i="7"/>
  <c r="E600" i="7"/>
  <c r="I599" i="7"/>
  <c r="H599" i="7"/>
  <c r="G599" i="7"/>
  <c r="F599" i="7"/>
  <c r="I598" i="7"/>
  <c r="H598" i="7"/>
  <c r="G598" i="7"/>
  <c r="F598" i="7"/>
  <c r="E597" i="7"/>
  <c r="D597" i="7"/>
  <c r="C597" i="7"/>
  <c r="B597" i="7"/>
  <c r="H595" i="7"/>
  <c r="G595" i="7"/>
  <c r="E595" i="7"/>
  <c r="E594" i="7"/>
  <c r="E593" i="7"/>
  <c r="I592" i="7"/>
  <c r="H592" i="7"/>
  <c r="G592" i="7"/>
  <c r="F592" i="7"/>
  <c r="I591" i="7"/>
  <c r="H591" i="7"/>
  <c r="G591" i="7"/>
  <c r="F591" i="7"/>
  <c r="D589" i="7"/>
  <c r="C589" i="7"/>
  <c r="B589" i="7"/>
  <c r="H587" i="7"/>
  <c r="G587" i="7"/>
  <c r="E587" i="7"/>
  <c r="E586" i="7"/>
  <c r="E585" i="7"/>
  <c r="I584" i="7"/>
  <c r="H584" i="7"/>
  <c r="G584" i="7"/>
  <c r="F584" i="7"/>
  <c r="I583" i="7"/>
  <c r="H583" i="7"/>
  <c r="G583" i="7"/>
  <c r="F583" i="7"/>
  <c r="E582" i="7"/>
  <c r="D582" i="7"/>
  <c r="C582" i="7"/>
  <c r="B582" i="7"/>
  <c r="H580" i="7"/>
  <c r="G580" i="7"/>
  <c r="E580" i="7"/>
  <c r="E579" i="7"/>
  <c r="E578" i="7"/>
  <c r="I577" i="7"/>
  <c r="H577" i="7"/>
  <c r="G577" i="7"/>
  <c r="F577" i="7"/>
  <c r="I576" i="7"/>
  <c r="H576" i="7"/>
  <c r="G576" i="7"/>
  <c r="F576" i="7"/>
  <c r="D574" i="7"/>
  <c r="C574" i="7"/>
  <c r="B574" i="7"/>
  <c r="H572" i="7"/>
  <c r="G572" i="7"/>
  <c r="E572" i="7"/>
  <c r="E571" i="7"/>
  <c r="E570" i="7"/>
  <c r="I569" i="7"/>
  <c r="H569" i="7"/>
  <c r="G569" i="7"/>
  <c r="F569" i="7"/>
  <c r="I568" i="7"/>
  <c r="H568" i="7"/>
  <c r="G568" i="7"/>
  <c r="F568" i="7"/>
  <c r="E567" i="7"/>
  <c r="D567" i="7"/>
  <c r="C567" i="7"/>
  <c r="B567" i="7"/>
  <c r="H565" i="7"/>
  <c r="G565" i="7"/>
  <c r="E565" i="7"/>
  <c r="E564" i="7"/>
  <c r="E563" i="7"/>
  <c r="I562" i="7"/>
  <c r="H562" i="7"/>
  <c r="G562" i="7"/>
  <c r="F562" i="7"/>
  <c r="I561" i="7"/>
  <c r="H561" i="7"/>
  <c r="G561" i="7"/>
  <c r="F561" i="7"/>
  <c r="D559" i="7"/>
  <c r="C559" i="7"/>
  <c r="B559" i="7"/>
  <c r="H557" i="7"/>
  <c r="G557" i="7"/>
  <c r="E557" i="7"/>
  <c r="E556" i="7"/>
  <c r="E555" i="7"/>
  <c r="I554" i="7"/>
  <c r="H554" i="7"/>
  <c r="G554" i="7"/>
  <c r="F554" i="7"/>
  <c r="I553" i="7"/>
  <c r="H553" i="7"/>
  <c r="G553" i="7"/>
  <c r="F553" i="7"/>
  <c r="E552" i="7"/>
  <c r="D552" i="7"/>
  <c r="C552" i="7"/>
  <c r="B552" i="7"/>
  <c r="H550" i="7"/>
  <c r="G550" i="7"/>
  <c r="E550" i="7"/>
  <c r="E549" i="7"/>
  <c r="E548" i="7"/>
  <c r="I547" i="7"/>
  <c r="H547" i="7"/>
  <c r="G547" i="7"/>
  <c r="F547" i="7"/>
  <c r="I546" i="7"/>
  <c r="H546" i="7"/>
  <c r="G546" i="7"/>
  <c r="F546" i="7"/>
  <c r="E545" i="7"/>
  <c r="D545" i="7"/>
  <c r="C545" i="7"/>
  <c r="B545" i="7"/>
  <c r="H543" i="7"/>
  <c r="G543" i="7"/>
  <c r="E543" i="7"/>
  <c r="E542" i="7"/>
  <c r="E541" i="7"/>
  <c r="I540" i="7"/>
  <c r="H540" i="7"/>
  <c r="G540" i="7"/>
  <c r="F540" i="7"/>
  <c r="I539" i="7"/>
  <c r="H539" i="7"/>
  <c r="G539" i="7"/>
  <c r="F539" i="7"/>
  <c r="D537" i="7"/>
  <c r="C537" i="7"/>
  <c r="B537" i="7"/>
  <c r="H535" i="7"/>
  <c r="G535" i="7"/>
  <c r="E535" i="7"/>
  <c r="E534" i="7"/>
  <c r="E533" i="7"/>
  <c r="I532" i="7"/>
  <c r="H532" i="7"/>
  <c r="G532" i="7"/>
  <c r="F532" i="7"/>
  <c r="I531" i="7"/>
  <c r="H531" i="7"/>
  <c r="G531" i="7"/>
  <c r="F531" i="7"/>
  <c r="E530" i="7"/>
  <c r="D530" i="7"/>
  <c r="C530" i="7"/>
  <c r="B530" i="7"/>
  <c r="H528" i="7"/>
  <c r="G528" i="7"/>
  <c r="E528" i="7"/>
  <c r="E527" i="7"/>
  <c r="E526" i="7"/>
  <c r="I525" i="7"/>
  <c r="H525" i="7"/>
  <c r="G525" i="7"/>
  <c r="F525" i="7"/>
  <c r="I524" i="7"/>
  <c r="H524" i="7"/>
  <c r="G524" i="7"/>
  <c r="F524" i="7"/>
  <c r="D522" i="7"/>
  <c r="C522" i="7"/>
  <c r="B522" i="7"/>
  <c r="H520" i="7"/>
  <c r="G520" i="7"/>
  <c r="E520" i="7"/>
  <c r="E519" i="7"/>
  <c r="E518" i="7"/>
  <c r="I517" i="7"/>
  <c r="H517" i="7"/>
  <c r="G517" i="7"/>
  <c r="F517" i="7"/>
  <c r="I516" i="7"/>
  <c r="H516" i="7"/>
  <c r="G516" i="7"/>
  <c r="F516" i="7"/>
  <c r="E515" i="7"/>
  <c r="D515" i="7"/>
  <c r="C515" i="7"/>
  <c r="B515" i="7"/>
  <c r="H513" i="7"/>
  <c r="G513" i="7"/>
  <c r="E513" i="7"/>
  <c r="E512" i="7"/>
  <c r="E511" i="7"/>
  <c r="I510" i="7"/>
  <c r="H510" i="7"/>
  <c r="G510" i="7"/>
  <c r="F510" i="7"/>
  <c r="I509" i="7"/>
  <c r="H509" i="7"/>
  <c r="G509" i="7"/>
  <c r="F509" i="7"/>
  <c r="E508" i="7"/>
  <c r="D508" i="7"/>
  <c r="C508" i="7"/>
  <c r="B508" i="7"/>
  <c r="H506" i="7"/>
  <c r="G506" i="7"/>
  <c r="E506" i="7"/>
  <c r="E505" i="7"/>
  <c r="E504" i="7"/>
  <c r="I503" i="7"/>
  <c r="H503" i="7"/>
  <c r="G503" i="7"/>
  <c r="F503" i="7"/>
  <c r="I502" i="7"/>
  <c r="H502" i="7"/>
  <c r="G502" i="7"/>
  <c r="F502" i="7"/>
  <c r="D500" i="7"/>
  <c r="C500" i="7"/>
  <c r="B500" i="7"/>
  <c r="H498" i="7"/>
  <c r="G498" i="7"/>
  <c r="E498" i="7"/>
  <c r="E497" i="7"/>
  <c r="E496" i="7"/>
  <c r="I495" i="7"/>
  <c r="H495" i="7"/>
  <c r="G495" i="7"/>
  <c r="F495" i="7"/>
  <c r="I494" i="7"/>
  <c r="H494" i="7"/>
  <c r="G494" i="7"/>
  <c r="F494" i="7"/>
  <c r="E493" i="7"/>
  <c r="D493" i="7"/>
  <c r="C493" i="7"/>
  <c r="B493" i="7"/>
  <c r="A492" i="7"/>
  <c r="H486" i="7"/>
  <c r="G486" i="7"/>
  <c r="E486" i="7"/>
  <c r="E485" i="7"/>
  <c r="E484" i="7"/>
  <c r="I483" i="7"/>
  <c r="H483" i="7"/>
  <c r="G483" i="7"/>
  <c r="F483" i="7"/>
  <c r="E482" i="7"/>
  <c r="D482" i="7"/>
  <c r="C482" i="7"/>
  <c r="B482" i="7"/>
  <c r="H480" i="7"/>
  <c r="G480" i="7"/>
  <c r="E480" i="7"/>
  <c r="E479" i="7"/>
  <c r="E478" i="7"/>
  <c r="I477" i="7"/>
  <c r="H477" i="7"/>
  <c r="G477" i="7"/>
  <c r="F477" i="7"/>
  <c r="I476" i="7"/>
  <c r="H476" i="7"/>
  <c r="G476" i="7"/>
  <c r="F476" i="7"/>
  <c r="E475" i="7"/>
  <c r="D475" i="7"/>
  <c r="C475" i="7"/>
  <c r="B475" i="7"/>
  <c r="H473" i="7"/>
  <c r="G473" i="7"/>
  <c r="E473" i="7"/>
  <c r="E472" i="7"/>
  <c r="E471" i="7"/>
  <c r="I470" i="7"/>
  <c r="H470" i="7"/>
  <c r="G470" i="7"/>
  <c r="F470" i="7"/>
  <c r="I469" i="7"/>
  <c r="H469" i="7"/>
  <c r="G469" i="7"/>
  <c r="F469" i="7"/>
  <c r="E468" i="7"/>
  <c r="D468" i="7"/>
  <c r="C468" i="7"/>
  <c r="B468" i="7"/>
  <c r="A467" i="7"/>
  <c r="A465" i="7"/>
  <c r="H456" i="7"/>
  <c r="G456" i="7"/>
  <c r="E456" i="7"/>
  <c r="E455" i="7"/>
  <c r="E454" i="7"/>
  <c r="E453" i="7"/>
  <c r="I452" i="7"/>
  <c r="H452" i="7"/>
  <c r="G452" i="7"/>
  <c r="F452" i="7"/>
  <c r="I451" i="7"/>
  <c r="H451" i="7"/>
  <c r="G451" i="7"/>
  <c r="F451" i="7"/>
  <c r="I450" i="7"/>
  <c r="H450" i="7"/>
  <c r="G450" i="7"/>
  <c r="F450" i="7"/>
  <c r="I449" i="7"/>
  <c r="H449" i="7"/>
  <c r="G449" i="7"/>
  <c r="F449" i="7"/>
  <c r="D447" i="7"/>
  <c r="C447" i="7"/>
  <c r="B447" i="7"/>
  <c r="H445" i="7"/>
  <c r="G445" i="7"/>
  <c r="E445" i="7"/>
  <c r="E444" i="7"/>
  <c r="E443" i="7"/>
  <c r="E442" i="7"/>
  <c r="I441" i="7"/>
  <c r="H441" i="7"/>
  <c r="G441" i="7"/>
  <c r="F441" i="7"/>
  <c r="I440" i="7"/>
  <c r="H440" i="7"/>
  <c r="G440" i="7"/>
  <c r="F440" i="7"/>
  <c r="I439" i="7"/>
  <c r="H439" i="7"/>
  <c r="G439" i="7"/>
  <c r="F439" i="7"/>
  <c r="I438" i="7"/>
  <c r="H438" i="7"/>
  <c r="G438" i="7"/>
  <c r="F438" i="7"/>
  <c r="D437" i="7"/>
  <c r="C437" i="7"/>
  <c r="B437" i="7"/>
  <c r="H435" i="7"/>
  <c r="G435" i="7"/>
  <c r="E435" i="7"/>
  <c r="E434" i="7"/>
  <c r="E433" i="7"/>
  <c r="E432" i="7"/>
  <c r="I431" i="7"/>
  <c r="H431" i="7"/>
  <c r="G431" i="7"/>
  <c r="F431" i="7"/>
  <c r="I430" i="7"/>
  <c r="H430" i="7"/>
  <c r="G430" i="7"/>
  <c r="F430" i="7"/>
  <c r="I429" i="7"/>
  <c r="H429" i="7"/>
  <c r="G429" i="7"/>
  <c r="F429" i="7"/>
  <c r="I428" i="7"/>
  <c r="H428" i="7"/>
  <c r="G428" i="7"/>
  <c r="F428" i="7"/>
  <c r="D426" i="7"/>
  <c r="C426" i="7"/>
  <c r="B426" i="7"/>
  <c r="A425" i="7"/>
  <c r="H419" i="7"/>
  <c r="G419" i="7"/>
  <c r="E419" i="7"/>
  <c r="E418" i="7"/>
  <c r="E417" i="7"/>
  <c r="E416" i="7"/>
  <c r="I415" i="7"/>
  <c r="H415" i="7"/>
  <c r="G415" i="7"/>
  <c r="F415" i="7"/>
  <c r="I414" i="7"/>
  <c r="H414" i="7"/>
  <c r="G414" i="7"/>
  <c r="F414" i="7"/>
  <c r="I413" i="7"/>
  <c r="H413" i="7"/>
  <c r="G413" i="7"/>
  <c r="F413" i="7"/>
  <c r="D411" i="7"/>
  <c r="C411" i="7"/>
  <c r="B411" i="7"/>
  <c r="H409" i="7"/>
  <c r="G409" i="7"/>
  <c r="E409" i="7"/>
  <c r="E408" i="7"/>
  <c r="E407" i="7"/>
  <c r="I406" i="7"/>
  <c r="H406" i="7"/>
  <c r="G406" i="7"/>
  <c r="F406" i="7"/>
  <c r="E405" i="7"/>
  <c r="D405" i="7"/>
  <c r="C405" i="7"/>
  <c r="B405" i="7"/>
  <c r="H403" i="7"/>
  <c r="G403" i="7"/>
  <c r="E403" i="7"/>
  <c r="E402" i="7"/>
  <c r="E401" i="7"/>
  <c r="I400" i="7"/>
  <c r="H400" i="7"/>
  <c r="G400" i="7"/>
  <c r="F400" i="7"/>
  <c r="E399" i="7"/>
  <c r="D399" i="7"/>
  <c r="C399" i="7"/>
  <c r="B399" i="7"/>
  <c r="H397" i="7"/>
  <c r="G397" i="7"/>
  <c r="E397" i="7"/>
  <c r="E396" i="7"/>
  <c r="E395" i="7"/>
  <c r="E394" i="7"/>
  <c r="I393" i="7"/>
  <c r="H393" i="7"/>
  <c r="G393" i="7"/>
  <c r="F393" i="7"/>
  <c r="I392" i="7"/>
  <c r="H392" i="7"/>
  <c r="G392" i="7"/>
  <c r="F392" i="7"/>
  <c r="I391" i="7"/>
  <c r="H391" i="7"/>
  <c r="G391" i="7"/>
  <c r="F391" i="7"/>
  <c r="D390" i="7"/>
  <c r="C390" i="7"/>
  <c r="B390" i="7"/>
  <c r="H388" i="7"/>
  <c r="G388" i="7"/>
  <c r="E388" i="7"/>
  <c r="E387" i="7"/>
  <c r="E386" i="7"/>
  <c r="I385" i="7"/>
  <c r="H385" i="7"/>
  <c r="G385" i="7"/>
  <c r="F385" i="7"/>
  <c r="I384" i="7"/>
  <c r="H384" i="7"/>
  <c r="G384" i="7"/>
  <c r="F384" i="7"/>
  <c r="D382" i="7"/>
  <c r="C382" i="7"/>
  <c r="B382" i="7"/>
  <c r="H380" i="7"/>
  <c r="G380" i="7"/>
  <c r="E380" i="7"/>
  <c r="E379" i="7"/>
  <c r="E378" i="7"/>
  <c r="I377" i="7"/>
  <c r="H377" i="7"/>
  <c r="G377" i="7"/>
  <c r="F377" i="7"/>
  <c r="I376" i="7"/>
  <c r="H376" i="7"/>
  <c r="G376" i="7"/>
  <c r="F376" i="7"/>
  <c r="E375" i="7"/>
  <c r="D375" i="7"/>
  <c r="C375" i="7"/>
  <c r="B375" i="7"/>
  <c r="H373" i="7"/>
  <c r="G373" i="7"/>
  <c r="E373" i="7"/>
  <c r="E372" i="7"/>
  <c r="E371" i="7"/>
  <c r="E370" i="7"/>
  <c r="I369" i="7"/>
  <c r="H369" i="7"/>
  <c r="G369" i="7"/>
  <c r="F369" i="7"/>
  <c r="I368" i="7"/>
  <c r="H368" i="7"/>
  <c r="G368" i="7"/>
  <c r="F368" i="7"/>
  <c r="I367" i="7"/>
  <c r="H367" i="7"/>
  <c r="G367" i="7"/>
  <c r="F367" i="7"/>
  <c r="I366" i="7"/>
  <c r="H366" i="7"/>
  <c r="G366" i="7"/>
  <c r="F366" i="7"/>
  <c r="E365" i="7"/>
  <c r="D365" i="7"/>
  <c r="C365" i="7"/>
  <c r="B365" i="7"/>
  <c r="B364" i="7"/>
  <c r="H361" i="7"/>
  <c r="G361" i="7"/>
  <c r="E361" i="7"/>
  <c r="E360" i="7"/>
  <c r="E359" i="7"/>
  <c r="E358" i="7"/>
  <c r="I357" i="7"/>
  <c r="H357" i="7"/>
  <c r="G357" i="7"/>
  <c r="F357" i="7"/>
  <c r="I356" i="7"/>
  <c r="H356" i="7"/>
  <c r="G356" i="7"/>
  <c r="F356" i="7"/>
  <c r="I355" i="7"/>
  <c r="H355" i="7"/>
  <c r="G355" i="7"/>
  <c r="F355" i="7"/>
  <c r="D353" i="7"/>
  <c r="C353" i="7"/>
  <c r="B353" i="7"/>
  <c r="H351" i="7"/>
  <c r="G351" i="7"/>
  <c r="E351" i="7"/>
  <c r="E350" i="7"/>
  <c r="E349" i="7"/>
  <c r="I348" i="7"/>
  <c r="H348" i="7"/>
  <c r="G348" i="7"/>
  <c r="F348" i="7"/>
  <c r="E347" i="7"/>
  <c r="D347" i="7"/>
  <c r="C347" i="7"/>
  <c r="B347" i="7"/>
  <c r="H345" i="7"/>
  <c r="G345" i="7"/>
  <c r="E345" i="7"/>
  <c r="E344" i="7"/>
  <c r="E343" i="7"/>
  <c r="I342" i="7"/>
  <c r="H342" i="7"/>
  <c r="G342" i="7"/>
  <c r="F342" i="7"/>
  <c r="E341" i="7"/>
  <c r="D341" i="7"/>
  <c r="C341" i="7"/>
  <c r="B341" i="7"/>
  <c r="H339" i="7"/>
  <c r="G339" i="7"/>
  <c r="E339" i="7"/>
  <c r="E338" i="7"/>
  <c r="E337" i="7"/>
  <c r="E336" i="7"/>
  <c r="I335" i="7"/>
  <c r="H335" i="7"/>
  <c r="G335" i="7"/>
  <c r="F335" i="7"/>
  <c r="I334" i="7"/>
  <c r="H334" i="7"/>
  <c r="G334" i="7"/>
  <c r="F334" i="7"/>
  <c r="I333" i="7"/>
  <c r="H333" i="7"/>
  <c r="G333" i="7"/>
  <c r="F333" i="7"/>
  <c r="D332" i="7"/>
  <c r="C332" i="7"/>
  <c r="B332" i="7"/>
  <c r="H330" i="7"/>
  <c r="G330" i="7"/>
  <c r="E330" i="7"/>
  <c r="E329" i="7"/>
  <c r="E328" i="7"/>
  <c r="I327" i="7"/>
  <c r="H327" i="7"/>
  <c r="G327" i="7"/>
  <c r="F327" i="7"/>
  <c r="I326" i="7"/>
  <c r="H326" i="7"/>
  <c r="G326" i="7"/>
  <c r="F326" i="7"/>
  <c r="D324" i="7"/>
  <c r="C324" i="7"/>
  <c r="B324" i="7"/>
  <c r="H322" i="7"/>
  <c r="G322" i="7"/>
  <c r="E322" i="7"/>
  <c r="E321" i="7"/>
  <c r="E320" i="7"/>
  <c r="I319" i="7"/>
  <c r="H319" i="7"/>
  <c r="G319" i="7"/>
  <c r="F319" i="7"/>
  <c r="I318" i="7"/>
  <c r="H318" i="7"/>
  <c r="G318" i="7"/>
  <c r="F318" i="7"/>
  <c r="E317" i="7"/>
  <c r="D317" i="7"/>
  <c r="C317" i="7"/>
  <c r="B317" i="7"/>
  <c r="H315" i="7"/>
  <c r="G315" i="7"/>
  <c r="E315" i="7"/>
  <c r="E314" i="7"/>
  <c r="E313" i="7"/>
  <c r="E312" i="7"/>
  <c r="I311" i="7"/>
  <c r="H311" i="7"/>
  <c r="G311" i="7"/>
  <c r="F311" i="7"/>
  <c r="I310" i="7"/>
  <c r="H310" i="7"/>
  <c r="G310" i="7"/>
  <c r="F310" i="7"/>
  <c r="I309" i="7"/>
  <c r="H309" i="7"/>
  <c r="G309" i="7"/>
  <c r="F309" i="7"/>
  <c r="I308" i="7"/>
  <c r="H308" i="7"/>
  <c r="G308" i="7"/>
  <c r="F308" i="7"/>
  <c r="E307" i="7"/>
  <c r="D307" i="7"/>
  <c r="C307" i="7"/>
  <c r="B307" i="7"/>
  <c r="B306" i="7"/>
  <c r="H303" i="7"/>
  <c r="G303" i="7"/>
  <c r="E303" i="7"/>
  <c r="E302" i="7"/>
  <c r="E301" i="7"/>
  <c r="E300" i="7"/>
  <c r="I299" i="7"/>
  <c r="H299" i="7"/>
  <c r="G299" i="7"/>
  <c r="F299" i="7"/>
  <c r="I298" i="7"/>
  <c r="H298" i="7"/>
  <c r="G298" i="7"/>
  <c r="F298" i="7"/>
  <c r="I297" i="7"/>
  <c r="H297" i="7"/>
  <c r="G297" i="7"/>
  <c r="F297" i="7"/>
  <c r="E296" i="7"/>
  <c r="D296" i="7"/>
  <c r="C296" i="7"/>
  <c r="B296" i="7"/>
  <c r="H294" i="7"/>
  <c r="G294" i="7"/>
  <c r="E294" i="7"/>
  <c r="E293" i="7"/>
  <c r="E292" i="7"/>
  <c r="I291" i="7"/>
  <c r="H291" i="7"/>
  <c r="G291" i="7"/>
  <c r="F291" i="7"/>
  <c r="E290" i="7"/>
  <c r="D290" i="7"/>
  <c r="C290" i="7"/>
  <c r="B290" i="7"/>
  <c r="H288" i="7"/>
  <c r="G288" i="7"/>
  <c r="E288" i="7"/>
  <c r="E287" i="7"/>
  <c r="E286" i="7"/>
  <c r="I285" i="7"/>
  <c r="H285" i="7"/>
  <c r="G285" i="7"/>
  <c r="F285" i="7"/>
  <c r="E284" i="7"/>
  <c r="D284" i="7"/>
  <c r="C284" i="7"/>
  <c r="B284" i="7"/>
  <c r="H282" i="7"/>
  <c r="G282" i="7"/>
  <c r="E282" i="7"/>
  <c r="E281" i="7"/>
  <c r="E280" i="7"/>
  <c r="E279" i="7"/>
  <c r="I278" i="7"/>
  <c r="H278" i="7"/>
  <c r="G278" i="7"/>
  <c r="F278" i="7"/>
  <c r="I277" i="7"/>
  <c r="H277" i="7"/>
  <c r="G277" i="7"/>
  <c r="F277" i="7"/>
  <c r="I276" i="7"/>
  <c r="H276" i="7"/>
  <c r="G276" i="7"/>
  <c r="F276" i="7"/>
  <c r="E275" i="7"/>
  <c r="D275" i="7"/>
  <c r="C275" i="7"/>
  <c r="B275" i="7"/>
  <c r="H273" i="7"/>
  <c r="G273" i="7"/>
  <c r="E273" i="7"/>
  <c r="E272" i="7"/>
  <c r="E271" i="7"/>
  <c r="I270" i="7"/>
  <c r="H270" i="7"/>
  <c r="G270" i="7"/>
  <c r="F270" i="7"/>
  <c r="I269" i="7"/>
  <c r="H269" i="7"/>
  <c r="G269" i="7"/>
  <c r="F269" i="7"/>
  <c r="D267" i="7"/>
  <c r="C267" i="7"/>
  <c r="B267" i="7"/>
  <c r="H265" i="7"/>
  <c r="G265" i="7"/>
  <c r="E265" i="7"/>
  <c r="E264" i="7"/>
  <c r="E263" i="7"/>
  <c r="I262" i="7"/>
  <c r="H262" i="7"/>
  <c r="G262" i="7"/>
  <c r="F262" i="7"/>
  <c r="I261" i="7"/>
  <c r="H261" i="7"/>
  <c r="G261" i="7"/>
  <c r="F261" i="7"/>
  <c r="E260" i="7"/>
  <c r="D260" i="7"/>
  <c r="C260" i="7"/>
  <c r="B260" i="7"/>
  <c r="H258" i="7"/>
  <c r="G258" i="7"/>
  <c r="E258" i="7"/>
  <c r="E257" i="7"/>
  <c r="E256" i="7"/>
  <c r="E255" i="7"/>
  <c r="I254" i="7"/>
  <c r="H254" i="7"/>
  <c r="G254" i="7"/>
  <c r="F254" i="7"/>
  <c r="I253" i="7"/>
  <c r="H253" i="7"/>
  <c r="G253" i="7"/>
  <c r="F253" i="7"/>
  <c r="I252" i="7"/>
  <c r="H252" i="7"/>
  <c r="G252" i="7"/>
  <c r="F252" i="7"/>
  <c r="I251" i="7"/>
  <c r="H251" i="7"/>
  <c r="G251" i="7"/>
  <c r="F251" i="7"/>
  <c r="E250" i="7"/>
  <c r="D250" i="7"/>
  <c r="C250" i="7"/>
  <c r="B250" i="7"/>
  <c r="B249" i="7"/>
  <c r="A247" i="7"/>
  <c r="A245" i="7"/>
  <c r="H236" i="7"/>
  <c r="G236" i="7"/>
  <c r="E236" i="7"/>
  <c r="E235" i="7"/>
  <c r="E234" i="7"/>
  <c r="E233" i="7"/>
  <c r="I232" i="7"/>
  <c r="H232" i="7"/>
  <c r="G232" i="7"/>
  <c r="F232" i="7"/>
  <c r="I231" i="7"/>
  <c r="H231" i="7"/>
  <c r="G231" i="7"/>
  <c r="F231" i="7"/>
  <c r="I230" i="7"/>
  <c r="H230" i="7"/>
  <c r="G230" i="7"/>
  <c r="F230" i="7"/>
  <c r="I229" i="7"/>
  <c r="H229" i="7"/>
  <c r="G229" i="7"/>
  <c r="F229" i="7"/>
  <c r="E228" i="7"/>
  <c r="D228" i="7"/>
  <c r="C228" i="7"/>
  <c r="B228" i="7"/>
  <c r="H226" i="7"/>
  <c r="G226" i="7"/>
  <c r="E226" i="7"/>
  <c r="E225" i="7"/>
  <c r="E224" i="7"/>
  <c r="I223" i="7"/>
  <c r="H223" i="7"/>
  <c r="G223" i="7"/>
  <c r="F223" i="7"/>
  <c r="I222" i="7"/>
  <c r="H222" i="7"/>
  <c r="G222" i="7"/>
  <c r="F222" i="7"/>
  <c r="D220" i="7"/>
  <c r="C220" i="7"/>
  <c r="B220" i="7"/>
  <c r="H218" i="7"/>
  <c r="G218" i="7"/>
  <c r="E218" i="7"/>
  <c r="E217" i="7"/>
  <c r="E216" i="7"/>
  <c r="I215" i="7"/>
  <c r="H215" i="7"/>
  <c r="G215" i="7"/>
  <c r="F215" i="7"/>
  <c r="I214" i="7"/>
  <c r="H214" i="7"/>
  <c r="G214" i="7"/>
  <c r="F214" i="7"/>
  <c r="E213" i="7"/>
  <c r="D213" i="7"/>
  <c r="C213" i="7"/>
  <c r="B213" i="7"/>
  <c r="H211" i="7"/>
  <c r="G211" i="7"/>
  <c r="E211" i="7"/>
  <c r="E210" i="7"/>
  <c r="E209" i="7"/>
  <c r="I208" i="7"/>
  <c r="H208" i="7"/>
  <c r="G208" i="7"/>
  <c r="F208" i="7"/>
  <c r="I207" i="7"/>
  <c r="H207" i="7"/>
  <c r="G207" i="7"/>
  <c r="F207" i="7"/>
  <c r="E206" i="7"/>
  <c r="D206" i="7"/>
  <c r="C206" i="7"/>
  <c r="B206" i="7"/>
  <c r="H204" i="7"/>
  <c r="G204" i="7"/>
  <c r="E204" i="7"/>
  <c r="E203" i="7"/>
  <c r="E202" i="7"/>
  <c r="I201" i="7"/>
  <c r="H201" i="7"/>
  <c r="G201" i="7"/>
  <c r="F201" i="7"/>
  <c r="I200" i="7"/>
  <c r="H200" i="7"/>
  <c r="G200" i="7"/>
  <c r="F200" i="7"/>
  <c r="D198" i="7"/>
  <c r="C198" i="7"/>
  <c r="B198" i="7"/>
  <c r="H196" i="7"/>
  <c r="G196" i="7"/>
  <c r="E196" i="7"/>
  <c r="E195" i="7"/>
  <c r="E194" i="7"/>
  <c r="I193" i="7"/>
  <c r="H193" i="7"/>
  <c r="G193" i="7"/>
  <c r="F193" i="7"/>
  <c r="I192" i="7"/>
  <c r="H192" i="7"/>
  <c r="G192" i="7"/>
  <c r="F192" i="7"/>
  <c r="D190" i="7"/>
  <c r="C190" i="7"/>
  <c r="B190" i="7"/>
  <c r="H188" i="7"/>
  <c r="G188" i="7"/>
  <c r="E188" i="7"/>
  <c r="E187" i="7"/>
  <c r="E186" i="7"/>
  <c r="I185" i="7"/>
  <c r="H185" i="7"/>
  <c r="G185" i="7"/>
  <c r="F185" i="7"/>
  <c r="I184" i="7"/>
  <c r="H184" i="7"/>
  <c r="G184" i="7"/>
  <c r="F184" i="7"/>
  <c r="D182" i="7"/>
  <c r="C182" i="7"/>
  <c r="B182" i="7"/>
  <c r="H180" i="7"/>
  <c r="G180" i="7"/>
  <c r="E180" i="7"/>
  <c r="E179" i="7"/>
  <c r="E178" i="7"/>
  <c r="I177" i="7"/>
  <c r="H177" i="7"/>
  <c r="G177" i="7"/>
  <c r="F177" i="7"/>
  <c r="I176" i="7"/>
  <c r="H176" i="7"/>
  <c r="G176" i="7"/>
  <c r="F176" i="7"/>
  <c r="D174" i="7"/>
  <c r="C174" i="7"/>
  <c r="B174" i="7"/>
  <c r="H172" i="7"/>
  <c r="G172" i="7"/>
  <c r="E172" i="7"/>
  <c r="E171" i="7"/>
  <c r="E170" i="7"/>
  <c r="I169" i="7"/>
  <c r="H169" i="7"/>
  <c r="G169" i="7"/>
  <c r="F169" i="7"/>
  <c r="I168" i="7"/>
  <c r="H168" i="7"/>
  <c r="G168" i="7"/>
  <c r="F168" i="7"/>
  <c r="E167" i="7"/>
  <c r="D167" i="7"/>
  <c r="C167" i="7"/>
  <c r="B167" i="7"/>
  <c r="H165" i="7"/>
  <c r="G165" i="7"/>
  <c r="E165" i="7"/>
  <c r="E164" i="7"/>
  <c r="E163" i="7"/>
  <c r="I162" i="7"/>
  <c r="H162" i="7"/>
  <c r="G162" i="7"/>
  <c r="F162" i="7"/>
  <c r="I161" i="7"/>
  <c r="H161" i="7"/>
  <c r="G161" i="7"/>
  <c r="F161" i="7"/>
  <c r="I160" i="7"/>
  <c r="H160" i="7"/>
  <c r="G160" i="7"/>
  <c r="F160" i="7"/>
  <c r="E159" i="7"/>
  <c r="D159" i="7"/>
  <c r="C159" i="7"/>
  <c r="B159" i="7"/>
  <c r="A158" i="7"/>
  <c r="A156" i="7"/>
  <c r="H147" i="7"/>
  <c r="G147" i="7"/>
  <c r="E147" i="7"/>
  <c r="E146" i="7"/>
  <c r="E145" i="7"/>
  <c r="I144" i="7"/>
  <c r="H144" i="7"/>
  <c r="G144" i="7"/>
  <c r="F144" i="7"/>
  <c r="I143" i="7"/>
  <c r="H143" i="7"/>
  <c r="G143" i="7"/>
  <c r="F143" i="7"/>
  <c r="D141" i="7"/>
  <c r="C141" i="7"/>
  <c r="B141" i="7"/>
  <c r="H139" i="7"/>
  <c r="G139" i="7"/>
  <c r="E139" i="7"/>
  <c r="E138" i="7"/>
  <c r="E137" i="7"/>
  <c r="I136" i="7"/>
  <c r="H136" i="7"/>
  <c r="G136" i="7"/>
  <c r="F136" i="7"/>
  <c r="D134" i="7"/>
  <c r="C134" i="7"/>
  <c r="B134" i="7"/>
  <c r="H132" i="7"/>
  <c r="G132" i="7"/>
  <c r="E132" i="7"/>
  <c r="E131" i="7"/>
  <c r="E130" i="7"/>
  <c r="E129" i="7"/>
  <c r="I128" i="7"/>
  <c r="H128" i="7"/>
  <c r="G128" i="7"/>
  <c r="F128" i="7"/>
  <c r="I127" i="7"/>
  <c r="H127" i="7"/>
  <c r="G127" i="7"/>
  <c r="F127" i="7"/>
  <c r="I126" i="7"/>
  <c r="H126" i="7"/>
  <c r="G126" i="7"/>
  <c r="F126" i="7"/>
  <c r="D124" i="7"/>
  <c r="C124" i="7"/>
  <c r="B124" i="7"/>
  <c r="H122" i="7"/>
  <c r="G122" i="7"/>
  <c r="E122" i="7"/>
  <c r="E121" i="7"/>
  <c r="E120" i="7"/>
  <c r="E119" i="7"/>
  <c r="I118" i="7"/>
  <c r="H118" i="7"/>
  <c r="G118" i="7"/>
  <c r="F118" i="7"/>
  <c r="I117" i="7"/>
  <c r="H117" i="7"/>
  <c r="G117" i="7"/>
  <c r="F117" i="7"/>
  <c r="I116" i="7"/>
  <c r="H116" i="7"/>
  <c r="G116" i="7"/>
  <c r="F116" i="7"/>
  <c r="I115" i="7"/>
  <c r="H115" i="7"/>
  <c r="G115" i="7"/>
  <c r="F115" i="7"/>
  <c r="D113" i="7"/>
  <c r="C113" i="7"/>
  <c r="B113" i="7"/>
  <c r="H111" i="7"/>
  <c r="G111" i="7"/>
  <c r="E111" i="7"/>
  <c r="E110" i="7"/>
  <c r="E109" i="7"/>
  <c r="E108" i="7"/>
  <c r="I107" i="7"/>
  <c r="H107" i="7"/>
  <c r="G107" i="7"/>
  <c r="F107" i="7"/>
  <c r="I106" i="7"/>
  <c r="H106" i="7"/>
  <c r="G106" i="7"/>
  <c r="F106" i="7"/>
  <c r="I105" i="7"/>
  <c r="H105" i="7"/>
  <c r="G105" i="7"/>
  <c r="F105" i="7"/>
  <c r="I104" i="7"/>
  <c r="H104" i="7"/>
  <c r="G104" i="7"/>
  <c r="F104" i="7"/>
  <c r="D102" i="7"/>
  <c r="C102" i="7"/>
  <c r="B102" i="7"/>
  <c r="H100" i="7"/>
  <c r="G100" i="7"/>
  <c r="E100" i="7"/>
  <c r="E99" i="7"/>
  <c r="E98" i="7"/>
  <c r="E97" i="7"/>
  <c r="I96" i="7"/>
  <c r="H96" i="7"/>
  <c r="G96" i="7"/>
  <c r="F96" i="7"/>
  <c r="I95" i="7"/>
  <c r="H95" i="7"/>
  <c r="G95" i="7"/>
  <c r="F95" i="7"/>
  <c r="I94" i="7"/>
  <c r="H94" i="7"/>
  <c r="G94" i="7"/>
  <c r="F94" i="7"/>
  <c r="I93" i="7"/>
  <c r="H93" i="7"/>
  <c r="G93" i="7"/>
  <c r="F93" i="7"/>
  <c r="D91" i="7"/>
  <c r="C91" i="7"/>
  <c r="B91" i="7"/>
  <c r="A90" i="7"/>
  <c r="H84" i="7"/>
  <c r="G84" i="7"/>
  <c r="E84" i="7"/>
  <c r="E83" i="7"/>
  <c r="E82" i="7"/>
  <c r="I81" i="7"/>
  <c r="H81" i="7"/>
  <c r="G81" i="7"/>
  <c r="F81" i="7"/>
  <c r="D79" i="7"/>
  <c r="C79" i="7"/>
  <c r="B79" i="7"/>
  <c r="H77" i="7"/>
  <c r="G77" i="7"/>
  <c r="E77" i="7"/>
  <c r="E76" i="7"/>
  <c r="E75" i="7"/>
  <c r="E74" i="7"/>
  <c r="I73" i="7"/>
  <c r="H73" i="7"/>
  <c r="G73" i="7"/>
  <c r="F73" i="7"/>
  <c r="I72" i="7"/>
  <c r="H72" i="7"/>
  <c r="G72" i="7"/>
  <c r="F72" i="7"/>
  <c r="I71" i="7"/>
  <c r="H71" i="7"/>
  <c r="G71" i="7"/>
  <c r="F71" i="7"/>
  <c r="D69" i="7"/>
  <c r="C69" i="7"/>
  <c r="B69" i="7"/>
  <c r="H67" i="7"/>
  <c r="G67" i="7"/>
  <c r="E67" i="7"/>
  <c r="E66" i="7"/>
  <c r="E65" i="7"/>
  <c r="I64" i="7"/>
  <c r="H64" i="7"/>
  <c r="G64" i="7"/>
  <c r="F64" i="7"/>
  <c r="I63" i="7"/>
  <c r="H63" i="7"/>
  <c r="G63" i="7"/>
  <c r="F63" i="7"/>
  <c r="D61" i="7"/>
  <c r="C61" i="7"/>
  <c r="B61" i="7"/>
  <c r="H59" i="7"/>
  <c r="G59" i="7"/>
  <c r="E59" i="7"/>
  <c r="E58" i="7"/>
  <c r="E57" i="7"/>
  <c r="E56" i="7"/>
  <c r="I55" i="7"/>
  <c r="H55" i="7"/>
  <c r="G55" i="7"/>
  <c r="F55" i="7"/>
  <c r="I54" i="7"/>
  <c r="H54" i="7"/>
  <c r="G54" i="7"/>
  <c r="F54" i="7"/>
  <c r="I53" i="7"/>
  <c r="H53" i="7"/>
  <c r="G53" i="7"/>
  <c r="F53" i="7"/>
  <c r="I52" i="7"/>
  <c r="H52" i="7"/>
  <c r="G52" i="7"/>
  <c r="F52" i="7"/>
  <c r="E51" i="7"/>
  <c r="D51" i="7"/>
  <c r="C51" i="7"/>
  <c r="B51" i="7"/>
  <c r="H49" i="7"/>
  <c r="G49" i="7"/>
  <c r="E49" i="7"/>
  <c r="E48" i="7"/>
  <c r="E47" i="7"/>
  <c r="I46" i="7"/>
  <c r="H46" i="7"/>
  <c r="G46" i="7"/>
  <c r="F46" i="7"/>
  <c r="I45" i="7"/>
  <c r="H45" i="7"/>
  <c r="G45" i="7"/>
  <c r="F45" i="7"/>
  <c r="E44" i="7"/>
  <c r="D44" i="7"/>
  <c r="C44" i="7"/>
  <c r="B44" i="7"/>
  <c r="H42" i="7"/>
  <c r="G42" i="7"/>
  <c r="E42" i="7"/>
  <c r="E41" i="7"/>
  <c r="E40" i="7"/>
  <c r="I39" i="7"/>
  <c r="H39" i="7"/>
  <c r="G39" i="7"/>
  <c r="F39" i="7"/>
  <c r="D37" i="7"/>
  <c r="C37" i="7"/>
  <c r="B37" i="7"/>
  <c r="A36" i="7"/>
  <c r="A34" i="7"/>
  <c r="A32" i="7"/>
  <c r="A18" i="7"/>
  <c r="A15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587" i="4"/>
  <c r="A588" i="4"/>
  <c r="A589" i="4"/>
  <c r="A590" i="4"/>
  <c r="A591" i="4"/>
  <c r="A592" i="4"/>
  <c r="A593" i="4"/>
  <c r="A594" i="4"/>
  <c r="A595" i="4"/>
  <c r="A596" i="4"/>
  <c r="A597" i="4"/>
  <c r="A598" i="4"/>
  <c r="A599" i="4"/>
  <c r="A600" i="4"/>
  <c r="A601" i="4"/>
  <c r="A602" i="4"/>
  <c r="A603" i="4"/>
  <c r="A604" i="4"/>
  <c r="A605" i="4"/>
  <c r="A606" i="4"/>
  <c r="A1" i="3"/>
  <c r="Y1" i="3"/>
  <c r="CV1" i="3" s="1"/>
  <c r="CU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X3" i="3"/>
  <c r="CY3" i="3"/>
  <c r="CZ3" i="3"/>
  <c r="DB3" i="3" s="1"/>
  <c r="DA3" i="3"/>
  <c r="DC3" i="3"/>
  <c r="A4" i="3"/>
  <c r="Y4" i="3"/>
  <c r="CY4" i="3"/>
  <c r="CZ4" i="3"/>
  <c r="DB4" i="3" s="1"/>
  <c r="DA4" i="3"/>
  <c r="DC4" i="3"/>
  <c r="A5" i="3"/>
  <c r="Y5" i="3"/>
  <c r="CY5" i="3"/>
  <c r="CZ5" i="3"/>
  <c r="DA5" i="3"/>
  <c r="DB5" i="3"/>
  <c r="DC5" i="3"/>
  <c r="A6" i="3"/>
  <c r="Y6" i="3"/>
  <c r="CY6" i="3"/>
  <c r="CZ6" i="3"/>
  <c r="DB6" i="3" s="1"/>
  <c r="DA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U9" i="3"/>
  <c r="CY9" i="3"/>
  <c r="CZ9" i="3"/>
  <c r="DB9" i="3" s="1"/>
  <c r="DA9" i="3"/>
  <c r="DC9" i="3"/>
  <c r="A10" i="3"/>
  <c r="Y10" i="3"/>
  <c r="CW10" i="3"/>
  <c r="CX10" i="3"/>
  <c r="DF10" i="3" s="1"/>
  <c r="CY10" i="3"/>
  <c r="CZ10" i="3"/>
  <c r="DB10" i="3" s="1"/>
  <c r="DA10" i="3"/>
  <c r="DC10" i="3"/>
  <c r="DG10" i="3"/>
  <c r="DJ10" i="3" s="1"/>
  <c r="DH10" i="3"/>
  <c r="DI10" i="3"/>
  <c r="A11" i="3"/>
  <c r="Y11" i="3"/>
  <c r="CX11" i="3" s="1"/>
  <c r="CY11" i="3"/>
  <c r="CZ11" i="3"/>
  <c r="DB11" i="3" s="1"/>
  <c r="DA11" i="3"/>
  <c r="DC11" i="3"/>
  <c r="A12" i="3"/>
  <c r="Y12" i="3"/>
  <c r="CY12" i="3"/>
  <c r="CZ12" i="3"/>
  <c r="DA12" i="3"/>
  <c r="DB12" i="3"/>
  <c r="DC12" i="3"/>
  <c r="A13" i="3"/>
  <c r="Y13" i="3"/>
  <c r="CV13" i="3" s="1"/>
  <c r="CU13" i="3"/>
  <c r="CX13" i="3"/>
  <c r="CY13" i="3"/>
  <c r="CZ13" i="3"/>
  <c r="DA13" i="3"/>
  <c r="DB13" i="3"/>
  <c r="DC13" i="3"/>
  <c r="A14" i="3"/>
  <c r="Y14" i="3"/>
  <c r="CX14" i="3" s="1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B16" i="3" s="1"/>
  <c r="DA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B19" i="3" s="1"/>
  <c r="DA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B21" i="3" s="1"/>
  <c r="DA21" i="3"/>
  <c r="DC21" i="3"/>
  <c r="A22" i="3"/>
  <c r="Y22" i="3"/>
  <c r="CY22" i="3"/>
  <c r="CZ22" i="3"/>
  <c r="DA22" i="3"/>
  <c r="DB22" i="3"/>
  <c r="DC22" i="3"/>
  <c r="A23" i="3"/>
  <c r="Y23" i="3"/>
  <c r="CV23" i="3" s="1"/>
  <c r="CU23" i="3"/>
  <c r="CY23" i="3"/>
  <c r="CZ23" i="3"/>
  <c r="DB23" i="3" s="1"/>
  <c r="DA23" i="3"/>
  <c r="DC23" i="3"/>
  <c r="A24" i="3"/>
  <c r="Y24" i="3"/>
  <c r="CX24" i="3" s="1"/>
  <c r="CY24" i="3"/>
  <c r="CZ24" i="3"/>
  <c r="DA24" i="3"/>
  <c r="DB24" i="3"/>
  <c r="DC24" i="3"/>
  <c r="A25" i="3"/>
  <c r="Y25" i="3"/>
  <c r="CU25" i="3"/>
  <c r="CY25" i="3"/>
  <c r="CZ25" i="3"/>
  <c r="DA25" i="3"/>
  <c r="DB25" i="3"/>
  <c r="DC25" i="3"/>
  <c r="A26" i="3"/>
  <c r="Y26" i="3"/>
  <c r="CX26" i="3" s="1"/>
  <c r="DG26" i="3" s="1"/>
  <c r="CY26" i="3"/>
  <c r="CZ26" i="3"/>
  <c r="DB26" i="3" s="1"/>
  <c r="DA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DA28" i="3"/>
  <c r="DC28" i="3"/>
  <c r="A29" i="3"/>
  <c r="Y29" i="3"/>
  <c r="CV29" i="3" s="1"/>
  <c r="CU29" i="3"/>
  <c r="CY29" i="3"/>
  <c r="CZ29" i="3"/>
  <c r="DA29" i="3"/>
  <c r="DB29" i="3"/>
  <c r="DC29" i="3"/>
  <c r="A30" i="3"/>
  <c r="Y30" i="3"/>
  <c r="CU30" i="3"/>
  <c r="CY30" i="3"/>
  <c r="CZ30" i="3"/>
  <c r="DB30" i="3" s="1"/>
  <c r="DA30" i="3"/>
  <c r="DC30" i="3"/>
  <c r="A31" i="3"/>
  <c r="Y31" i="3"/>
  <c r="CW31" i="3"/>
  <c r="CX31" i="3"/>
  <c r="DF31" i="3" s="1"/>
  <c r="CY31" i="3"/>
  <c r="CZ31" i="3"/>
  <c r="DB31" i="3" s="1"/>
  <c r="DA31" i="3"/>
  <c r="DC31" i="3"/>
  <c r="A32" i="3"/>
  <c r="Y32" i="3"/>
  <c r="CX32" i="3" s="1"/>
  <c r="CY32" i="3"/>
  <c r="CZ32" i="3"/>
  <c r="DB32" i="3" s="1"/>
  <c r="DA32" i="3"/>
  <c r="DC32" i="3"/>
  <c r="A33" i="3"/>
  <c r="Y33" i="3"/>
  <c r="CV33" i="3" s="1"/>
  <c r="CU33" i="3"/>
  <c r="CY33" i="3"/>
  <c r="CZ33" i="3"/>
  <c r="DA33" i="3"/>
  <c r="DB33" i="3"/>
  <c r="DC33" i="3"/>
  <c r="A34" i="3"/>
  <c r="Y34" i="3"/>
  <c r="CW34" i="3" s="1"/>
  <c r="CY34" i="3"/>
  <c r="CZ34" i="3"/>
  <c r="DB34" i="3" s="1"/>
  <c r="DA34" i="3"/>
  <c r="DC34" i="3"/>
  <c r="A35" i="3"/>
  <c r="Y35" i="3"/>
  <c r="CX35" i="3" s="1"/>
  <c r="CY35" i="3"/>
  <c r="CZ35" i="3"/>
  <c r="DB35" i="3" s="1"/>
  <c r="DA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B37" i="3" s="1"/>
  <c r="DA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B39" i="3" s="1"/>
  <c r="DA39" i="3"/>
  <c r="DC39" i="3"/>
  <c r="A40" i="3"/>
  <c r="Y40" i="3"/>
  <c r="CY40" i="3"/>
  <c r="CZ40" i="3"/>
  <c r="DB40" i="3" s="1"/>
  <c r="DA40" i="3"/>
  <c r="DC40" i="3"/>
  <c r="A41" i="3"/>
  <c r="Y41" i="3"/>
  <c r="CY41" i="3"/>
  <c r="CZ41" i="3"/>
  <c r="DB41" i="3" s="1"/>
  <c r="DA41" i="3"/>
  <c r="DC41" i="3"/>
  <c r="A42" i="3"/>
  <c r="Y42" i="3"/>
  <c r="CY42" i="3"/>
  <c r="CZ42" i="3"/>
  <c r="DB42" i="3" s="1"/>
  <c r="DA42" i="3"/>
  <c r="DC42" i="3"/>
  <c r="A43" i="3"/>
  <c r="Y43" i="3"/>
  <c r="CY43" i="3"/>
  <c r="CZ43" i="3"/>
  <c r="DB43" i="3" s="1"/>
  <c r="DA43" i="3"/>
  <c r="DC43" i="3"/>
  <c r="A44" i="3"/>
  <c r="Y44" i="3"/>
  <c r="CU44" i="3"/>
  <c r="CY44" i="3"/>
  <c r="CZ44" i="3"/>
  <c r="DB44" i="3" s="1"/>
  <c r="DA44" i="3"/>
  <c r="DC44" i="3"/>
  <c r="A45" i="3"/>
  <c r="Y45" i="3"/>
  <c r="CX45" i="3"/>
  <c r="DG45" i="3" s="1"/>
  <c r="CY45" i="3"/>
  <c r="CZ45" i="3"/>
  <c r="DB45" i="3" s="1"/>
  <c r="DA45" i="3"/>
  <c r="DC45" i="3"/>
  <c r="A46" i="3"/>
  <c r="Y46" i="3"/>
  <c r="CX46" i="3" s="1"/>
  <c r="CY46" i="3"/>
  <c r="CZ46" i="3"/>
  <c r="DB46" i="3" s="1"/>
  <c r="DA46" i="3"/>
  <c r="DC46" i="3"/>
  <c r="DF46" i="3"/>
  <c r="DJ46" i="3" s="1"/>
  <c r="DI46" i="3"/>
  <c r="A47" i="3"/>
  <c r="Y47" i="3"/>
  <c r="CX47" i="3" s="1"/>
  <c r="CY47" i="3"/>
  <c r="CZ47" i="3"/>
  <c r="DA47" i="3"/>
  <c r="DB47" i="3"/>
  <c r="DC47" i="3"/>
  <c r="A48" i="3"/>
  <c r="Y48" i="3"/>
  <c r="CX48" i="3" s="1"/>
  <c r="DG48" i="3" s="1"/>
  <c r="CY48" i="3"/>
  <c r="CZ48" i="3"/>
  <c r="DB48" i="3" s="1"/>
  <c r="DA48" i="3"/>
  <c r="DC48" i="3"/>
  <c r="A49" i="3"/>
  <c r="Y49" i="3"/>
  <c r="CX49" i="3" s="1"/>
  <c r="CY49" i="3"/>
  <c r="CZ49" i="3"/>
  <c r="DB49" i="3" s="1"/>
  <c r="DA49" i="3"/>
  <c r="DC49" i="3"/>
  <c r="A50" i="3"/>
  <c r="Y50" i="3"/>
  <c r="CX50" i="3" s="1"/>
  <c r="CY50" i="3"/>
  <c r="CZ50" i="3"/>
  <c r="DB50" i="3" s="1"/>
  <c r="DA50" i="3"/>
  <c r="DC50" i="3"/>
  <c r="A51" i="3"/>
  <c r="Y51" i="3"/>
  <c r="CX51" i="3"/>
  <c r="CY51" i="3"/>
  <c r="CZ51" i="3"/>
  <c r="DA51" i="3"/>
  <c r="DB51" i="3"/>
  <c r="DC51" i="3"/>
  <c r="A52" i="3"/>
  <c r="Y52" i="3"/>
  <c r="CX52" i="3" s="1"/>
  <c r="DG52" i="3" s="1"/>
  <c r="CY52" i="3"/>
  <c r="CZ52" i="3"/>
  <c r="DA52" i="3"/>
  <c r="DB52" i="3"/>
  <c r="DC52" i="3"/>
  <c r="A53" i="3"/>
  <c r="Y53" i="3"/>
  <c r="CX53" i="3"/>
  <c r="DF53" i="3" s="1"/>
  <c r="DJ53" i="3" s="1"/>
  <c r="CY53" i="3"/>
  <c r="CZ53" i="3"/>
  <c r="DA53" i="3"/>
  <c r="DB53" i="3"/>
  <c r="DC53" i="3"/>
  <c r="DH53" i="3"/>
  <c r="A54" i="3"/>
  <c r="Y54" i="3"/>
  <c r="CX54" i="3" s="1"/>
  <c r="CY54" i="3"/>
  <c r="CZ54" i="3"/>
  <c r="DA54" i="3"/>
  <c r="DB54" i="3"/>
  <c r="DC54" i="3"/>
  <c r="A55" i="3"/>
  <c r="Y55" i="3"/>
  <c r="CX55" i="3"/>
  <c r="CY55" i="3"/>
  <c r="CZ55" i="3"/>
  <c r="DA55" i="3"/>
  <c r="DB55" i="3"/>
  <c r="DC55" i="3"/>
  <c r="A56" i="3"/>
  <c r="Y56" i="3"/>
  <c r="CX56" i="3" s="1"/>
  <c r="CY56" i="3"/>
  <c r="CZ56" i="3"/>
  <c r="DB56" i="3" s="1"/>
  <c r="DA56" i="3"/>
  <c r="DC56" i="3"/>
  <c r="A57" i="3"/>
  <c r="Y57" i="3"/>
  <c r="CX57" i="3" s="1"/>
  <c r="CY57" i="3"/>
  <c r="CZ57" i="3"/>
  <c r="DA57" i="3"/>
  <c r="DB57" i="3"/>
  <c r="DC57" i="3"/>
  <c r="A58" i="3"/>
  <c r="Y58" i="3"/>
  <c r="CV58" i="3" s="1"/>
  <c r="CU58" i="3"/>
  <c r="CY58" i="3"/>
  <c r="CZ58" i="3"/>
  <c r="DA58" i="3"/>
  <c r="DB58" i="3"/>
  <c r="DC58" i="3"/>
  <c r="A59" i="3"/>
  <c r="Y59" i="3"/>
  <c r="CX59" i="3"/>
  <c r="CY59" i="3"/>
  <c r="CZ59" i="3"/>
  <c r="DB59" i="3" s="1"/>
  <c r="DA59" i="3"/>
  <c r="DC59" i="3"/>
  <c r="DF59" i="3"/>
  <c r="DJ59" i="3" s="1"/>
  <c r="DG59" i="3"/>
  <c r="DH59" i="3"/>
  <c r="DI59" i="3"/>
  <c r="A60" i="3"/>
  <c r="Y60" i="3"/>
  <c r="CX60" i="3" s="1"/>
  <c r="CY60" i="3"/>
  <c r="CZ60" i="3"/>
  <c r="DA60" i="3"/>
  <c r="DB60" i="3"/>
  <c r="DC60" i="3"/>
  <c r="DI60" i="3"/>
  <c r="A61" i="3"/>
  <c r="Y61" i="3"/>
  <c r="CX61" i="3"/>
  <c r="CY61" i="3"/>
  <c r="CZ61" i="3"/>
  <c r="DB61" i="3" s="1"/>
  <c r="DA61" i="3"/>
  <c r="DC61" i="3"/>
  <c r="A62" i="3"/>
  <c r="Y62" i="3"/>
  <c r="CX62" i="3" s="1"/>
  <c r="CY62" i="3"/>
  <c r="CZ62" i="3"/>
  <c r="DA62" i="3"/>
  <c r="DB62" i="3"/>
  <c r="DC62" i="3"/>
  <c r="DG62" i="3"/>
  <c r="A63" i="3"/>
  <c r="Y63" i="3"/>
  <c r="CX63" i="3"/>
  <c r="DI63" i="3" s="1"/>
  <c r="CY63" i="3"/>
  <c r="CZ63" i="3"/>
  <c r="DB63" i="3" s="1"/>
  <c r="DA63" i="3"/>
  <c r="DC63" i="3"/>
  <c r="DF63" i="3"/>
  <c r="DJ63" i="3" s="1"/>
  <c r="DG63" i="3"/>
  <c r="DH63" i="3"/>
  <c r="A64" i="3"/>
  <c r="Y64" i="3"/>
  <c r="CX64" i="3" s="1"/>
  <c r="CY64" i="3"/>
  <c r="CZ64" i="3"/>
  <c r="DA64" i="3"/>
  <c r="DB64" i="3"/>
  <c r="DC64" i="3"/>
  <c r="A65" i="3"/>
  <c r="Y65" i="3"/>
  <c r="CX65" i="3"/>
  <c r="CY65" i="3"/>
  <c r="CZ65" i="3"/>
  <c r="DB65" i="3" s="1"/>
  <c r="DA65" i="3"/>
  <c r="DC65" i="3"/>
  <c r="DH65" i="3"/>
  <c r="DI65" i="3"/>
  <c r="A66" i="3"/>
  <c r="Y66" i="3"/>
  <c r="CX66" i="3"/>
  <c r="CY66" i="3"/>
  <c r="CZ66" i="3"/>
  <c r="DA66" i="3"/>
  <c r="DB66" i="3"/>
  <c r="DC66" i="3"/>
  <c r="A67" i="3"/>
  <c r="Y67" i="3"/>
  <c r="CX67" i="3"/>
  <c r="DF67" i="3" s="1"/>
  <c r="DJ67" i="3" s="1"/>
  <c r="CY67" i="3"/>
  <c r="CZ67" i="3"/>
  <c r="DA67" i="3"/>
  <c r="DB67" i="3"/>
  <c r="DC67" i="3"/>
  <c r="A68" i="3"/>
  <c r="Y68" i="3"/>
  <c r="CX68" i="3" s="1"/>
  <c r="DG68" i="3" s="1"/>
  <c r="CU68" i="3"/>
  <c r="CV68" i="3"/>
  <c r="CY68" i="3"/>
  <c r="CZ68" i="3"/>
  <c r="DA68" i="3"/>
  <c r="DB68" i="3"/>
  <c r="DC68" i="3"/>
  <c r="A69" i="3"/>
  <c r="Y69" i="3"/>
  <c r="CW69" i="3" s="1"/>
  <c r="CX69" i="3"/>
  <c r="DH69" i="3" s="1"/>
  <c r="CY69" i="3"/>
  <c r="CZ69" i="3"/>
  <c r="DB69" i="3" s="1"/>
  <c r="DA69" i="3"/>
  <c r="DC69" i="3"/>
  <c r="DF69" i="3"/>
  <c r="DG69" i="3"/>
  <c r="DJ69" i="3" s="1"/>
  <c r="DI69" i="3"/>
  <c r="A70" i="3"/>
  <c r="Y70" i="3"/>
  <c r="CX70" i="3" s="1"/>
  <c r="DG70" i="3" s="1"/>
  <c r="CY70" i="3"/>
  <c r="CZ70" i="3"/>
  <c r="DA70" i="3"/>
  <c r="DB70" i="3"/>
  <c r="DC70" i="3"/>
  <c r="DF70" i="3"/>
  <c r="DJ70" i="3" s="1"/>
  <c r="DH70" i="3"/>
  <c r="DI70" i="3"/>
  <c r="A71" i="3"/>
  <c r="Y71" i="3"/>
  <c r="CU71" i="3"/>
  <c r="CY71" i="3"/>
  <c r="CZ71" i="3"/>
  <c r="DA71" i="3"/>
  <c r="DB71" i="3"/>
  <c r="DC71" i="3"/>
  <c r="A72" i="3"/>
  <c r="Y72" i="3"/>
  <c r="CW72" i="3" s="1"/>
  <c r="CX72" i="3"/>
  <c r="DF72" i="3" s="1"/>
  <c r="CY72" i="3"/>
  <c r="CZ72" i="3"/>
  <c r="DB72" i="3" s="1"/>
  <c r="DA72" i="3"/>
  <c r="DC72" i="3"/>
  <c r="A73" i="3"/>
  <c r="Y73" i="3"/>
  <c r="CX73" i="3" s="1"/>
  <c r="CY73" i="3"/>
  <c r="CZ73" i="3"/>
  <c r="DB73" i="3" s="1"/>
  <c r="DA73" i="3"/>
  <c r="DC73" i="3"/>
  <c r="A74" i="3"/>
  <c r="Y74" i="3"/>
  <c r="CV74" i="3" s="1"/>
  <c r="CU74" i="3"/>
  <c r="CX74" i="3"/>
  <c r="CY74" i="3"/>
  <c r="CZ74" i="3"/>
  <c r="DA74" i="3"/>
  <c r="DB74" i="3"/>
  <c r="DC74" i="3"/>
  <c r="A75" i="3"/>
  <c r="Y75" i="3"/>
  <c r="CX75" i="3" s="1"/>
  <c r="CY75" i="3"/>
  <c r="CZ75" i="3"/>
  <c r="DB75" i="3" s="1"/>
  <c r="DA75" i="3"/>
  <c r="DC75" i="3"/>
  <c r="A76" i="3"/>
  <c r="Y76" i="3"/>
  <c r="CU76" i="3"/>
  <c r="CV76" i="3"/>
  <c r="CX76" i="3"/>
  <c r="DG76" i="3" s="1"/>
  <c r="CY76" i="3"/>
  <c r="CZ76" i="3"/>
  <c r="DB76" i="3" s="1"/>
  <c r="DA76" i="3"/>
  <c r="DC76" i="3"/>
  <c r="A77" i="3"/>
  <c r="Y77" i="3"/>
  <c r="CX77" i="3" s="1"/>
  <c r="CY77" i="3"/>
  <c r="CZ77" i="3"/>
  <c r="DA77" i="3"/>
  <c r="DB77" i="3"/>
  <c r="DC77" i="3"/>
  <c r="A78" i="3"/>
  <c r="Y78" i="3"/>
  <c r="CY78" i="3"/>
  <c r="CZ78" i="3"/>
  <c r="DA78" i="3"/>
  <c r="DB78" i="3"/>
  <c r="DC78" i="3"/>
  <c r="A79" i="3"/>
  <c r="Y79" i="3"/>
  <c r="CY79" i="3"/>
  <c r="CZ79" i="3"/>
  <c r="DA79" i="3"/>
  <c r="DB79" i="3"/>
  <c r="DC79" i="3"/>
  <c r="A80" i="3"/>
  <c r="Y80" i="3"/>
  <c r="CY80" i="3"/>
  <c r="CZ80" i="3"/>
  <c r="DA80" i="3"/>
  <c r="DB80" i="3"/>
  <c r="DC80" i="3"/>
  <c r="A81" i="3"/>
  <c r="Y81" i="3"/>
  <c r="CU81" i="3"/>
  <c r="CV81" i="3"/>
  <c r="CX81" i="3"/>
  <c r="CY81" i="3"/>
  <c r="CZ81" i="3"/>
  <c r="DB81" i="3" s="1"/>
  <c r="DA81" i="3"/>
  <c r="DC81" i="3"/>
  <c r="A82" i="3"/>
  <c r="Y82" i="3"/>
  <c r="CY82" i="3"/>
  <c r="CZ82" i="3"/>
  <c r="DA82" i="3"/>
  <c r="DB82" i="3"/>
  <c r="DC82" i="3"/>
  <c r="A83" i="3"/>
  <c r="Y83" i="3"/>
  <c r="CX83" i="3" s="1"/>
  <c r="CU83" i="3"/>
  <c r="CV83" i="3"/>
  <c r="CY83" i="3"/>
  <c r="CZ83" i="3"/>
  <c r="DB83" i="3" s="1"/>
  <c r="DA83" i="3"/>
  <c r="DC83" i="3"/>
  <c r="A84" i="3"/>
  <c r="Y84" i="3"/>
  <c r="CU84" i="3"/>
  <c r="CV84" i="3"/>
  <c r="CX84" i="3"/>
  <c r="CY84" i="3"/>
  <c r="CZ84" i="3"/>
  <c r="DA84" i="3"/>
  <c r="DB84" i="3"/>
  <c r="DC84" i="3"/>
  <c r="DF84" i="3"/>
  <c r="A85" i="3"/>
  <c r="Y85" i="3"/>
  <c r="CU85" i="3"/>
  <c r="CV85" i="3"/>
  <c r="CX85" i="3"/>
  <c r="CY85" i="3"/>
  <c r="CZ85" i="3"/>
  <c r="DA85" i="3"/>
  <c r="DB85" i="3"/>
  <c r="DC85" i="3"/>
  <c r="DG85" i="3"/>
  <c r="A86" i="3"/>
  <c r="Y86" i="3"/>
  <c r="CW86" i="3" s="1"/>
  <c r="CY86" i="3"/>
  <c r="CZ86" i="3"/>
  <c r="DB86" i="3" s="1"/>
  <c r="DA86" i="3"/>
  <c r="DC86" i="3"/>
  <c r="A87" i="3"/>
  <c r="Y87" i="3"/>
  <c r="CU87" i="3"/>
  <c r="CY87" i="3"/>
  <c r="CZ87" i="3"/>
  <c r="DA87" i="3"/>
  <c r="DB87" i="3"/>
  <c r="DC87" i="3"/>
  <c r="A88" i="3"/>
  <c r="Y88" i="3"/>
  <c r="CX88" i="3" s="1"/>
  <c r="CY88" i="3"/>
  <c r="CZ88" i="3"/>
  <c r="DA88" i="3"/>
  <c r="DB88" i="3"/>
  <c r="DC88" i="3"/>
  <c r="A89" i="3"/>
  <c r="Y89" i="3"/>
  <c r="CX89" i="3" s="1"/>
  <c r="CY89" i="3"/>
  <c r="CZ89" i="3"/>
  <c r="DB89" i="3" s="1"/>
  <c r="DA89" i="3"/>
  <c r="DC89" i="3"/>
  <c r="A90" i="3"/>
  <c r="Y90" i="3"/>
  <c r="CX90" i="3"/>
  <c r="CY90" i="3"/>
  <c r="CZ90" i="3"/>
  <c r="DB90" i="3" s="1"/>
  <c r="DA90" i="3"/>
  <c r="DC90" i="3"/>
  <c r="A91" i="3"/>
  <c r="Y91" i="3"/>
  <c r="CX91" i="3" s="1"/>
  <c r="DF91" i="3" s="1"/>
  <c r="DJ91" i="3" s="1"/>
  <c r="CY91" i="3"/>
  <c r="CZ91" i="3"/>
  <c r="DB91" i="3" s="1"/>
  <c r="DA91" i="3"/>
  <c r="DC91" i="3"/>
  <c r="A92" i="3"/>
  <c r="Y92" i="3"/>
  <c r="CX92" i="3" s="1"/>
  <c r="CY92" i="3"/>
  <c r="CZ92" i="3"/>
  <c r="DB92" i="3" s="1"/>
  <c r="DA92" i="3"/>
  <c r="DC92" i="3"/>
  <c r="A93" i="3"/>
  <c r="Y93" i="3"/>
  <c r="CX93" i="3" s="1"/>
  <c r="DF93" i="3" s="1"/>
  <c r="DJ93" i="3" s="1"/>
  <c r="CY93" i="3"/>
  <c r="CZ93" i="3"/>
  <c r="DA93" i="3"/>
  <c r="DB93" i="3"/>
  <c r="DC93" i="3"/>
  <c r="DH93" i="3"/>
  <c r="DI93" i="3"/>
  <c r="A94" i="3"/>
  <c r="Y94" i="3"/>
  <c r="CX94" i="3" s="1"/>
  <c r="DF94" i="3" s="1"/>
  <c r="DJ94" i="3" s="1"/>
  <c r="CY94" i="3"/>
  <c r="CZ94" i="3"/>
  <c r="DB94" i="3" s="1"/>
  <c r="DA94" i="3"/>
  <c r="DC94" i="3"/>
  <c r="DG94" i="3"/>
  <c r="A95" i="3"/>
  <c r="Y95" i="3"/>
  <c r="CX95" i="3"/>
  <c r="CY95" i="3"/>
  <c r="CZ95" i="3"/>
  <c r="DB95" i="3" s="1"/>
  <c r="DA95" i="3"/>
  <c r="DC95" i="3"/>
  <c r="A96" i="3"/>
  <c r="Y96" i="3"/>
  <c r="CX96" i="3"/>
  <c r="CY96" i="3"/>
  <c r="CZ96" i="3"/>
  <c r="DB96" i="3" s="1"/>
  <c r="DA96" i="3"/>
  <c r="DC96" i="3"/>
  <c r="A97" i="3"/>
  <c r="Y97" i="3"/>
  <c r="CX97" i="3" s="1"/>
  <c r="CY97" i="3"/>
  <c r="CZ97" i="3"/>
  <c r="DA97" i="3"/>
  <c r="DB97" i="3"/>
  <c r="DC97" i="3"/>
  <c r="DF97" i="3"/>
  <c r="DJ97" i="3" s="1"/>
  <c r="A98" i="3"/>
  <c r="Y98" i="3"/>
  <c r="CX98" i="3" s="1"/>
  <c r="CY98" i="3"/>
  <c r="CZ98" i="3"/>
  <c r="DB98" i="3" s="1"/>
  <c r="DA98" i="3"/>
  <c r="DC98" i="3"/>
  <c r="DF98" i="3"/>
  <c r="DJ98" i="3" s="1"/>
  <c r="DG98" i="3"/>
  <c r="DH98" i="3"/>
  <c r="DI98" i="3"/>
  <c r="A99" i="3"/>
  <c r="Y99" i="3"/>
  <c r="CX99" i="3" s="1"/>
  <c r="CY99" i="3"/>
  <c r="CZ99" i="3"/>
  <c r="DA99" i="3"/>
  <c r="DB99" i="3"/>
  <c r="DC99" i="3"/>
  <c r="A100" i="3"/>
  <c r="Y100" i="3"/>
  <c r="CX100" i="3" s="1"/>
  <c r="CY100" i="3"/>
  <c r="CZ100" i="3"/>
  <c r="DA100" i="3"/>
  <c r="DB100" i="3"/>
  <c r="DC100" i="3"/>
  <c r="A101" i="3"/>
  <c r="Y101" i="3"/>
  <c r="CU101" i="3"/>
  <c r="CV101" i="3"/>
  <c r="CX101" i="3"/>
  <c r="CY101" i="3"/>
  <c r="CZ101" i="3"/>
  <c r="DB101" i="3" s="1"/>
  <c r="DA101" i="3"/>
  <c r="DC101" i="3"/>
  <c r="A102" i="3"/>
  <c r="Y102" i="3"/>
  <c r="CX102" i="3" s="1"/>
  <c r="CY102" i="3"/>
  <c r="CZ102" i="3"/>
  <c r="DB102" i="3" s="1"/>
  <c r="DA102" i="3"/>
  <c r="DC102" i="3"/>
  <c r="A103" i="3"/>
  <c r="Y103" i="3"/>
  <c r="CX103" i="3"/>
  <c r="CY103" i="3"/>
  <c r="CZ103" i="3"/>
  <c r="DA103" i="3"/>
  <c r="DB103" i="3"/>
  <c r="DC103" i="3"/>
  <c r="A104" i="3"/>
  <c r="Y104" i="3"/>
  <c r="CX104" i="3" s="1"/>
  <c r="DF104" i="3" s="1"/>
  <c r="DJ104" i="3" s="1"/>
  <c r="CY104" i="3"/>
  <c r="CZ104" i="3"/>
  <c r="DA104" i="3"/>
  <c r="DB104" i="3"/>
  <c r="DC104" i="3"/>
  <c r="A105" i="3"/>
  <c r="Y105" i="3"/>
  <c r="CX105" i="3" s="1"/>
  <c r="CY105" i="3"/>
  <c r="CZ105" i="3"/>
  <c r="DA105" i="3"/>
  <c r="DB105" i="3"/>
  <c r="DC105" i="3"/>
  <c r="A106" i="3"/>
  <c r="Y106" i="3"/>
  <c r="CX106" i="3" s="1"/>
  <c r="CY106" i="3"/>
  <c r="CZ106" i="3"/>
  <c r="DA106" i="3"/>
  <c r="DB106" i="3"/>
  <c r="DC106" i="3"/>
  <c r="DI106" i="3"/>
  <c r="A107" i="3"/>
  <c r="Y107" i="3"/>
  <c r="CX107" i="3" s="1"/>
  <c r="CY107" i="3"/>
  <c r="CZ107" i="3"/>
  <c r="DA107" i="3"/>
  <c r="DB107" i="3"/>
  <c r="DC107" i="3"/>
  <c r="A108" i="3"/>
  <c r="Y108" i="3"/>
  <c r="CX108" i="3" s="1"/>
  <c r="CY108" i="3"/>
  <c r="CZ108" i="3"/>
  <c r="DB108" i="3" s="1"/>
  <c r="DA108" i="3"/>
  <c r="DC108" i="3"/>
  <c r="A109" i="3"/>
  <c r="Y109" i="3"/>
  <c r="CX109" i="3"/>
  <c r="DI109" i="3" s="1"/>
  <c r="CY109" i="3"/>
  <c r="CZ109" i="3"/>
  <c r="DB109" i="3" s="1"/>
  <c r="DA109" i="3"/>
  <c r="DC109" i="3"/>
  <c r="DF109" i="3"/>
  <c r="DG109" i="3"/>
  <c r="DH109" i="3"/>
  <c r="DJ109" i="3"/>
  <c r="A110" i="3"/>
  <c r="Y110" i="3"/>
  <c r="CX110" i="3"/>
  <c r="CY110" i="3"/>
  <c r="CZ110" i="3"/>
  <c r="DB110" i="3" s="1"/>
  <c r="DA110" i="3"/>
  <c r="DC110" i="3"/>
  <c r="DF110" i="3"/>
  <c r="DJ110" i="3" s="1"/>
  <c r="DG110" i="3"/>
  <c r="DH110" i="3"/>
  <c r="DI110" i="3"/>
  <c r="A111" i="3"/>
  <c r="Y111" i="3"/>
  <c r="CX111" i="3" s="1"/>
  <c r="CU111" i="3"/>
  <c r="CV111" i="3"/>
  <c r="CY111" i="3"/>
  <c r="CZ111" i="3"/>
  <c r="DA111" i="3"/>
  <c r="DB111" i="3"/>
  <c r="DC111" i="3"/>
  <c r="A112" i="3"/>
  <c r="Y112" i="3"/>
  <c r="CW112" i="3" s="1"/>
  <c r="CY112" i="3"/>
  <c r="CZ112" i="3"/>
  <c r="DB112" i="3" s="1"/>
  <c r="DA112" i="3"/>
  <c r="DC112" i="3"/>
  <c r="A113" i="3"/>
  <c r="Y113" i="3"/>
  <c r="CX113" i="3" s="1"/>
  <c r="CY113" i="3"/>
  <c r="CZ113" i="3"/>
  <c r="DB113" i="3" s="1"/>
  <c r="DA113" i="3"/>
  <c r="DC113" i="3"/>
  <c r="A114" i="3"/>
  <c r="Y114" i="3"/>
  <c r="CU114" i="3"/>
  <c r="CV114" i="3"/>
  <c r="CX114" i="3"/>
  <c r="CY114" i="3"/>
  <c r="CZ114" i="3"/>
  <c r="DB114" i="3" s="1"/>
  <c r="DA114" i="3"/>
  <c r="DC114" i="3"/>
  <c r="A115" i="3"/>
  <c r="Y115" i="3"/>
  <c r="CY115" i="3"/>
  <c r="CZ115" i="3"/>
  <c r="DA115" i="3"/>
  <c r="DB115" i="3"/>
  <c r="DC115" i="3"/>
  <c r="A116" i="3"/>
  <c r="Y116" i="3"/>
  <c r="CX116" i="3" s="1"/>
  <c r="CY116" i="3"/>
  <c r="CZ116" i="3"/>
  <c r="DA116" i="3"/>
  <c r="DB116" i="3"/>
  <c r="DC116" i="3"/>
  <c r="A117" i="3"/>
  <c r="Y117" i="3"/>
  <c r="CV117" i="3" s="1"/>
  <c r="CU117" i="3"/>
  <c r="CX117" i="3"/>
  <c r="DI117" i="3" s="1"/>
  <c r="DJ117" i="3" s="1"/>
  <c r="CY117" i="3"/>
  <c r="CZ117" i="3"/>
  <c r="DB117" i="3" s="1"/>
  <c r="DA117" i="3"/>
  <c r="DC117" i="3"/>
  <c r="A118" i="3"/>
  <c r="Y118" i="3"/>
  <c r="CX118" i="3"/>
  <c r="DF118" i="3" s="1"/>
  <c r="DJ118" i="3" s="1"/>
  <c r="CY118" i="3"/>
  <c r="CZ118" i="3"/>
  <c r="DB118" i="3" s="1"/>
  <c r="DA118" i="3"/>
  <c r="DC118" i="3"/>
  <c r="DH118" i="3"/>
  <c r="DI118" i="3"/>
  <c r="A119" i="3"/>
  <c r="Y119" i="3"/>
  <c r="CV119" i="3" s="1"/>
  <c r="CU119" i="3"/>
  <c r="CX119" i="3"/>
  <c r="DF119" i="3" s="1"/>
  <c r="CY119" i="3"/>
  <c r="CZ119" i="3"/>
  <c r="DB119" i="3" s="1"/>
  <c r="DA119" i="3"/>
  <c r="DC119" i="3"/>
  <c r="A120" i="3"/>
  <c r="Y120" i="3"/>
  <c r="CX120" i="3" s="1"/>
  <c r="DI120" i="3" s="1"/>
  <c r="CY120" i="3"/>
  <c r="CZ120" i="3"/>
  <c r="DB120" i="3" s="1"/>
  <c r="DA120" i="3"/>
  <c r="DC120" i="3"/>
  <c r="A121" i="3"/>
  <c r="Y121" i="3"/>
  <c r="CY121" i="3"/>
  <c r="CZ121" i="3"/>
  <c r="DB121" i="3" s="1"/>
  <c r="DA121" i="3"/>
  <c r="DC121" i="3"/>
  <c r="A122" i="3"/>
  <c r="Y122" i="3"/>
  <c r="CY122" i="3"/>
  <c r="CZ122" i="3"/>
  <c r="DB122" i="3" s="1"/>
  <c r="DA122" i="3"/>
  <c r="DC122" i="3"/>
  <c r="A123" i="3"/>
  <c r="Y123" i="3"/>
  <c r="CY123" i="3"/>
  <c r="CZ123" i="3"/>
  <c r="DB123" i="3" s="1"/>
  <c r="DA123" i="3"/>
  <c r="DC123" i="3"/>
  <c r="A124" i="3"/>
  <c r="Y124" i="3"/>
  <c r="CY124" i="3"/>
  <c r="CZ124" i="3"/>
  <c r="DA124" i="3"/>
  <c r="DB124" i="3"/>
  <c r="DC124" i="3"/>
  <c r="A125" i="3"/>
  <c r="Y125" i="3"/>
  <c r="CY125" i="3"/>
  <c r="CZ125" i="3"/>
  <c r="DA125" i="3"/>
  <c r="DB125" i="3"/>
  <c r="DC125" i="3"/>
  <c r="A126" i="3"/>
  <c r="Y126" i="3"/>
  <c r="CX126" i="3" s="1"/>
  <c r="DF126" i="3" s="1"/>
  <c r="CU126" i="3"/>
  <c r="CV126" i="3"/>
  <c r="CY126" i="3"/>
  <c r="CZ126" i="3"/>
  <c r="DB126" i="3" s="1"/>
  <c r="DA126" i="3"/>
  <c r="DC126" i="3"/>
  <c r="DI126" i="3"/>
  <c r="DJ126" i="3" s="1"/>
  <c r="A127" i="3"/>
  <c r="Y127" i="3"/>
  <c r="CU127" i="3"/>
  <c r="CY127" i="3"/>
  <c r="CZ127" i="3"/>
  <c r="DA127" i="3"/>
  <c r="DB127" i="3"/>
  <c r="DC127" i="3"/>
  <c r="A128" i="3"/>
  <c r="Y128" i="3"/>
  <c r="CY128" i="3"/>
  <c r="CZ128" i="3"/>
  <c r="DA128" i="3"/>
  <c r="DB128" i="3"/>
  <c r="DC128" i="3"/>
  <c r="A129" i="3"/>
  <c r="Y129" i="3"/>
  <c r="CY129" i="3"/>
  <c r="CZ129" i="3"/>
  <c r="DB129" i="3" s="1"/>
  <c r="DA129" i="3"/>
  <c r="DC129" i="3"/>
  <c r="A130" i="3"/>
  <c r="Y130" i="3"/>
  <c r="CX130" i="3" s="1"/>
  <c r="CU130" i="3"/>
  <c r="CV130" i="3"/>
  <c r="CY130" i="3"/>
  <c r="CZ130" i="3"/>
  <c r="DB130" i="3" s="1"/>
  <c r="DA130" i="3"/>
  <c r="DC130" i="3"/>
  <c r="A131" i="3"/>
  <c r="Y131" i="3"/>
  <c r="CX131" i="3" s="1"/>
  <c r="CY131" i="3"/>
  <c r="CZ131" i="3"/>
  <c r="DA131" i="3"/>
  <c r="DB131" i="3"/>
  <c r="DC131" i="3"/>
  <c r="A132" i="3"/>
  <c r="Y132" i="3"/>
  <c r="CX132" i="3" s="1"/>
  <c r="CY132" i="3"/>
  <c r="CZ132" i="3"/>
  <c r="DA132" i="3"/>
  <c r="DB132" i="3"/>
  <c r="DC132" i="3"/>
  <c r="A133" i="3"/>
  <c r="Y133" i="3"/>
  <c r="CX133" i="3"/>
  <c r="DI133" i="3" s="1"/>
  <c r="CY133" i="3"/>
  <c r="CZ133" i="3"/>
  <c r="DB133" i="3" s="1"/>
  <c r="DA133" i="3"/>
  <c r="DC133" i="3"/>
  <c r="A134" i="3"/>
  <c r="Y134" i="3"/>
  <c r="CX134" i="3"/>
  <c r="DF134" i="3" s="1"/>
  <c r="DJ134" i="3" s="1"/>
  <c r="CY134" i="3"/>
  <c r="CZ134" i="3"/>
  <c r="DB134" i="3" s="1"/>
  <c r="DA134" i="3"/>
  <c r="DC134" i="3"/>
  <c r="DH134" i="3"/>
  <c r="DI134" i="3"/>
  <c r="A135" i="3"/>
  <c r="Y135" i="3"/>
  <c r="CX135" i="3"/>
  <c r="DF135" i="3" s="1"/>
  <c r="DJ135" i="3" s="1"/>
  <c r="CY135" i="3"/>
  <c r="CZ135" i="3"/>
  <c r="DB135" i="3" s="1"/>
  <c r="DA135" i="3"/>
  <c r="DC135" i="3"/>
  <c r="A136" i="3"/>
  <c r="Y136" i="3"/>
  <c r="CX136" i="3"/>
  <c r="CY136" i="3"/>
  <c r="CZ136" i="3"/>
  <c r="DB136" i="3" s="1"/>
  <c r="DA136" i="3"/>
  <c r="DC136" i="3"/>
  <c r="A137" i="3"/>
  <c r="Y137" i="3"/>
  <c r="CX137" i="3" s="1"/>
  <c r="CY137" i="3"/>
  <c r="CZ137" i="3"/>
  <c r="DB137" i="3" s="1"/>
  <c r="DA137" i="3"/>
  <c r="DC137" i="3"/>
  <c r="A138" i="3"/>
  <c r="Y138" i="3"/>
  <c r="CX138" i="3"/>
  <c r="CY138" i="3"/>
  <c r="CZ138" i="3"/>
  <c r="DB138" i="3" s="1"/>
  <c r="DA138" i="3"/>
  <c r="DC138" i="3"/>
  <c r="A139" i="3"/>
  <c r="Y139" i="3"/>
  <c r="CX139" i="3" s="1"/>
  <c r="DH139" i="3" s="1"/>
  <c r="CY139" i="3"/>
  <c r="CZ139" i="3"/>
  <c r="DB139" i="3" s="1"/>
  <c r="DA139" i="3"/>
  <c r="DC139" i="3"/>
  <c r="DF139" i="3"/>
  <c r="DJ139" i="3" s="1"/>
  <c r="DG139" i="3"/>
  <c r="A140" i="3"/>
  <c r="Y140" i="3"/>
  <c r="CX140" i="3" s="1"/>
  <c r="DF140" i="3" s="1"/>
  <c r="CY140" i="3"/>
  <c r="CZ140" i="3"/>
  <c r="DB140" i="3" s="1"/>
  <c r="DA140" i="3"/>
  <c r="DC140" i="3"/>
  <c r="DH140" i="3"/>
  <c r="DI140" i="3"/>
  <c r="DJ140" i="3"/>
  <c r="A141" i="3"/>
  <c r="Y141" i="3"/>
  <c r="CX141" i="3" s="1"/>
  <c r="CY141" i="3"/>
  <c r="CZ141" i="3"/>
  <c r="DB141" i="3" s="1"/>
  <c r="DA141" i="3"/>
  <c r="DC141" i="3"/>
  <c r="A142" i="3"/>
  <c r="Y142" i="3"/>
  <c r="CX142" i="3" s="1"/>
  <c r="CY142" i="3"/>
  <c r="CZ142" i="3"/>
  <c r="DB142" i="3" s="1"/>
  <c r="DA142" i="3"/>
  <c r="DC142" i="3"/>
  <c r="A143" i="3"/>
  <c r="Y143" i="3"/>
  <c r="CX143" i="3"/>
  <c r="DF143" i="3" s="1"/>
  <c r="DJ143" i="3" s="1"/>
  <c r="CY143" i="3"/>
  <c r="CZ143" i="3"/>
  <c r="DB143" i="3" s="1"/>
  <c r="DA143" i="3"/>
  <c r="DC143" i="3"/>
  <c r="DH143" i="3"/>
  <c r="A144" i="3"/>
  <c r="Y144" i="3"/>
  <c r="CU144" i="3"/>
  <c r="CY144" i="3"/>
  <c r="CZ144" i="3"/>
  <c r="DB144" i="3" s="1"/>
  <c r="DA144" i="3"/>
  <c r="DC144" i="3"/>
  <c r="A145" i="3"/>
  <c r="Y145" i="3"/>
  <c r="CX145" i="3" s="1"/>
  <c r="DI145" i="3" s="1"/>
  <c r="CY145" i="3"/>
  <c r="CZ145" i="3"/>
  <c r="DB145" i="3" s="1"/>
  <c r="DA145" i="3"/>
  <c r="DC145" i="3"/>
  <c r="A146" i="3"/>
  <c r="Y146" i="3"/>
  <c r="CX146" i="3" s="1"/>
  <c r="CY146" i="3"/>
  <c r="CZ146" i="3"/>
  <c r="DB146" i="3" s="1"/>
  <c r="DA146" i="3"/>
  <c r="DC146" i="3"/>
  <c r="DF146" i="3"/>
  <c r="DJ146" i="3" s="1"/>
  <c r="DG146" i="3"/>
  <c r="DH146" i="3"/>
  <c r="DI146" i="3"/>
  <c r="A147" i="3"/>
  <c r="Y147" i="3"/>
  <c r="CX147" i="3"/>
  <c r="CY147" i="3"/>
  <c r="CZ147" i="3"/>
  <c r="DB147" i="3" s="1"/>
  <c r="DA147" i="3"/>
  <c r="DC147" i="3"/>
  <c r="DH147" i="3"/>
  <c r="A148" i="3"/>
  <c r="Y148" i="3"/>
  <c r="CX148" i="3" s="1"/>
  <c r="DH148" i="3" s="1"/>
  <c r="CY148" i="3"/>
  <c r="CZ148" i="3"/>
  <c r="DB148" i="3" s="1"/>
  <c r="DA148" i="3"/>
  <c r="DC148" i="3"/>
  <c r="A149" i="3"/>
  <c r="Y149" i="3"/>
  <c r="CX149" i="3"/>
  <c r="CY149" i="3"/>
  <c r="CZ149" i="3"/>
  <c r="DB149" i="3" s="1"/>
  <c r="DA149" i="3"/>
  <c r="DC149" i="3"/>
  <c r="A150" i="3"/>
  <c r="Y150" i="3"/>
  <c r="CX150" i="3" s="1"/>
  <c r="CY150" i="3"/>
  <c r="CZ150" i="3"/>
  <c r="DA150" i="3"/>
  <c r="DB150" i="3"/>
  <c r="DC150" i="3"/>
  <c r="A151" i="3"/>
  <c r="Y151" i="3"/>
  <c r="CX151" i="3"/>
  <c r="DI151" i="3" s="1"/>
  <c r="CY151" i="3"/>
  <c r="CZ151" i="3"/>
  <c r="DA151" i="3"/>
  <c r="DB151" i="3"/>
  <c r="DC151" i="3"/>
  <c r="DF151" i="3"/>
  <c r="DJ151" i="3" s="1"/>
  <c r="DG151" i="3"/>
  <c r="DH151" i="3"/>
  <c r="A152" i="3"/>
  <c r="Y152" i="3"/>
  <c r="CX152" i="3" s="1"/>
  <c r="DF152" i="3" s="1"/>
  <c r="CY152" i="3"/>
  <c r="CZ152" i="3"/>
  <c r="DB152" i="3" s="1"/>
  <c r="DA152" i="3"/>
  <c r="DC152" i="3"/>
  <c r="DG152" i="3"/>
  <c r="DH152" i="3"/>
  <c r="DI152" i="3"/>
  <c r="DJ152" i="3"/>
  <c r="A153" i="3"/>
  <c r="Y153" i="3"/>
  <c r="CX153" i="3" s="1"/>
  <c r="CY153" i="3"/>
  <c r="CZ153" i="3"/>
  <c r="DB153" i="3" s="1"/>
  <c r="DA153" i="3"/>
  <c r="DC153" i="3"/>
  <c r="DG153" i="3"/>
  <c r="A154" i="3"/>
  <c r="Y154" i="3"/>
  <c r="CX154" i="3" s="1"/>
  <c r="DH154" i="3" s="1"/>
  <c r="CU154" i="3"/>
  <c r="CV154" i="3"/>
  <c r="CY154" i="3"/>
  <c r="CZ154" i="3"/>
  <c r="DB154" i="3" s="1"/>
  <c r="DA154" i="3"/>
  <c r="DC154" i="3"/>
  <c r="A155" i="3"/>
  <c r="Y155" i="3"/>
  <c r="CW155" i="3"/>
  <c r="CX155" i="3"/>
  <c r="DG155" i="3" s="1"/>
  <c r="DJ155" i="3" s="1"/>
  <c r="CY155" i="3"/>
  <c r="CZ155" i="3"/>
  <c r="DB155" i="3" s="1"/>
  <c r="DA155" i="3"/>
  <c r="DC155" i="3"/>
  <c r="A156" i="3"/>
  <c r="Y156" i="3"/>
  <c r="CX156" i="3"/>
  <c r="CY156" i="3"/>
  <c r="CZ156" i="3"/>
  <c r="DB156" i="3" s="1"/>
  <c r="DA156" i="3"/>
  <c r="DC156" i="3"/>
  <c r="A157" i="3"/>
  <c r="Y157" i="3"/>
  <c r="CU157" i="3"/>
  <c r="CY157" i="3"/>
  <c r="CZ157" i="3"/>
  <c r="DB157" i="3" s="1"/>
  <c r="DA157" i="3"/>
  <c r="DC157" i="3"/>
  <c r="A158" i="3"/>
  <c r="Y158" i="3"/>
  <c r="CY158" i="3"/>
  <c r="CZ158" i="3"/>
  <c r="DB158" i="3" s="1"/>
  <c r="DA158" i="3"/>
  <c r="DC158" i="3"/>
  <c r="A159" i="3"/>
  <c r="Y159" i="3"/>
  <c r="CX159" i="3" s="1"/>
  <c r="DF159" i="3" s="1"/>
  <c r="DJ159" i="3" s="1"/>
  <c r="CY159" i="3"/>
  <c r="CZ159" i="3"/>
  <c r="DB159" i="3" s="1"/>
  <c r="DA159" i="3"/>
  <c r="DC159" i="3"/>
  <c r="A160" i="3"/>
  <c r="Y160" i="3"/>
  <c r="CU160" i="3"/>
  <c r="CY160" i="3"/>
  <c r="CZ160" i="3"/>
  <c r="DA160" i="3"/>
  <c r="DB160" i="3"/>
  <c r="DC160" i="3"/>
  <c r="A161" i="3"/>
  <c r="Y161" i="3"/>
  <c r="CX161" i="3" s="1"/>
  <c r="CY161" i="3"/>
  <c r="CZ161" i="3"/>
  <c r="DB161" i="3" s="1"/>
  <c r="DA161" i="3"/>
  <c r="DC161" i="3"/>
  <c r="A162" i="3"/>
  <c r="Y162" i="3"/>
  <c r="CU162" i="3"/>
  <c r="CV162" i="3"/>
  <c r="CX162" i="3"/>
  <c r="DF162" i="3" s="1"/>
  <c r="CY162" i="3"/>
  <c r="CZ162" i="3"/>
  <c r="DB162" i="3" s="1"/>
  <c r="DA162" i="3"/>
  <c r="DC162" i="3"/>
  <c r="A163" i="3"/>
  <c r="Y163" i="3"/>
  <c r="CX163" i="3"/>
  <c r="DG163" i="3" s="1"/>
  <c r="CY163" i="3"/>
  <c r="CZ163" i="3"/>
  <c r="DA163" i="3"/>
  <c r="DB163" i="3"/>
  <c r="DC163" i="3"/>
  <c r="DH163" i="3"/>
  <c r="DI163" i="3"/>
  <c r="A164" i="3"/>
  <c r="Y164" i="3"/>
  <c r="CY164" i="3"/>
  <c r="CZ164" i="3"/>
  <c r="DA164" i="3"/>
  <c r="DB164" i="3"/>
  <c r="DC164" i="3"/>
  <c r="A165" i="3"/>
  <c r="Y165" i="3"/>
  <c r="CY165" i="3"/>
  <c r="CZ165" i="3"/>
  <c r="DB165" i="3" s="1"/>
  <c r="DA165" i="3"/>
  <c r="DC165" i="3"/>
  <c r="A166" i="3"/>
  <c r="Y166" i="3"/>
  <c r="CY166" i="3"/>
  <c r="CZ166" i="3"/>
  <c r="DB166" i="3" s="1"/>
  <c r="DA166" i="3"/>
  <c r="DC166" i="3"/>
  <c r="A167" i="3"/>
  <c r="Y167" i="3"/>
  <c r="CY167" i="3"/>
  <c r="CZ167" i="3"/>
  <c r="DB167" i="3" s="1"/>
  <c r="DA167" i="3"/>
  <c r="DC167" i="3"/>
  <c r="A168" i="3"/>
  <c r="Y168" i="3"/>
  <c r="CY168" i="3"/>
  <c r="CZ168" i="3"/>
  <c r="DA168" i="3"/>
  <c r="DB168" i="3"/>
  <c r="DC168" i="3"/>
  <c r="A169" i="3"/>
  <c r="Y169" i="3"/>
  <c r="CV169" i="3" s="1"/>
  <c r="CU169" i="3"/>
  <c r="CY169" i="3"/>
  <c r="CZ169" i="3"/>
  <c r="DA169" i="3"/>
  <c r="DB169" i="3"/>
  <c r="DC169" i="3"/>
  <c r="A170" i="3"/>
  <c r="Y170" i="3"/>
  <c r="CU170" i="3"/>
  <c r="CY170" i="3"/>
  <c r="CZ170" i="3"/>
  <c r="DA170" i="3"/>
  <c r="DB170" i="3"/>
  <c r="DC170" i="3"/>
  <c r="A171" i="3"/>
  <c r="Y171" i="3"/>
  <c r="CY171" i="3"/>
  <c r="CZ171" i="3"/>
  <c r="DB171" i="3" s="1"/>
  <c r="DA171" i="3"/>
  <c r="DC171" i="3"/>
  <c r="A172" i="3"/>
  <c r="Y172" i="3"/>
  <c r="CY172" i="3"/>
  <c r="CZ172" i="3"/>
  <c r="DB172" i="3" s="1"/>
  <c r="DA172" i="3"/>
  <c r="DC172" i="3"/>
  <c r="A173" i="3"/>
  <c r="Y173" i="3"/>
  <c r="CX173" i="3" s="1"/>
  <c r="DI173" i="3" s="1"/>
  <c r="DJ173" i="3" s="1"/>
  <c r="CU173" i="3"/>
  <c r="CV173" i="3"/>
  <c r="CY173" i="3"/>
  <c r="CZ173" i="3"/>
  <c r="DA173" i="3"/>
  <c r="DB173" i="3"/>
  <c r="DC173" i="3"/>
  <c r="A174" i="3"/>
  <c r="Y174" i="3"/>
  <c r="CX174" i="3" s="1"/>
  <c r="DI174" i="3" s="1"/>
  <c r="CY174" i="3"/>
  <c r="CZ174" i="3"/>
  <c r="DB174" i="3" s="1"/>
  <c r="DA174" i="3"/>
  <c r="DC174" i="3"/>
  <c r="DH174" i="3"/>
  <c r="A175" i="3"/>
  <c r="Y175" i="3"/>
  <c r="CX175" i="3" s="1"/>
  <c r="CY175" i="3"/>
  <c r="CZ175" i="3"/>
  <c r="DA175" i="3"/>
  <c r="DB175" i="3"/>
  <c r="DC175" i="3"/>
  <c r="A176" i="3"/>
  <c r="Y176" i="3"/>
  <c r="CU176" i="3"/>
  <c r="CV176" i="3"/>
  <c r="CX176" i="3"/>
  <c r="DF176" i="3" s="1"/>
  <c r="CY176" i="3"/>
  <c r="CZ176" i="3"/>
  <c r="DB176" i="3" s="1"/>
  <c r="DA176" i="3"/>
  <c r="DC176" i="3"/>
  <c r="A177" i="3"/>
  <c r="Y177" i="3"/>
  <c r="CX177" i="3" s="1"/>
  <c r="DI177" i="3" s="1"/>
  <c r="CY177" i="3"/>
  <c r="CZ177" i="3"/>
  <c r="DB177" i="3" s="1"/>
  <c r="DA177" i="3"/>
  <c r="DC177" i="3"/>
  <c r="A178" i="3"/>
  <c r="Y178" i="3"/>
  <c r="CX178" i="3" s="1"/>
  <c r="CY178" i="3"/>
  <c r="CZ178" i="3"/>
  <c r="DB178" i="3" s="1"/>
  <c r="DA178" i="3"/>
  <c r="DC178" i="3"/>
  <c r="A179" i="3"/>
  <c r="Y179" i="3"/>
  <c r="CX179" i="3" s="1"/>
  <c r="CY179" i="3"/>
  <c r="CZ179" i="3"/>
  <c r="DB179" i="3" s="1"/>
  <c r="DA179" i="3"/>
  <c r="DC179" i="3"/>
  <c r="A180" i="3"/>
  <c r="Y180" i="3"/>
  <c r="CX180" i="3"/>
  <c r="DI180" i="3" s="1"/>
  <c r="CY180" i="3"/>
  <c r="CZ180" i="3"/>
  <c r="DB180" i="3" s="1"/>
  <c r="DA180" i="3"/>
  <c r="DC180" i="3"/>
  <c r="A181" i="3"/>
  <c r="Y181" i="3"/>
  <c r="CU181" i="3"/>
  <c r="CV181" i="3"/>
  <c r="CX181" i="3"/>
  <c r="DF181" i="3" s="1"/>
  <c r="CY181" i="3"/>
  <c r="CZ181" i="3"/>
  <c r="DB181" i="3" s="1"/>
  <c r="DA181" i="3"/>
  <c r="DC181" i="3"/>
  <c r="A182" i="3"/>
  <c r="Y182" i="3"/>
  <c r="CX182" i="3" s="1"/>
  <c r="DI182" i="3" s="1"/>
  <c r="CY182" i="3"/>
  <c r="CZ182" i="3"/>
  <c r="DB182" i="3" s="1"/>
  <c r="DA182" i="3"/>
  <c r="DC182" i="3"/>
  <c r="A183" i="3"/>
  <c r="Y183" i="3"/>
  <c r="CX183" i="3" s="1"/>
  <c r="DI183" i="3" s="1"/>
  <c r="CY183" i="3"/>
  <c r="CZ183" i="3"/>
  <c r="DA183" i="3"/>
  <c r="DB183" i="3"/>
  <c r="DC183" i="3"/>
  <c r="A184" i="3"/>
  <c r="Y184" i="3"/>
  <c r="CX184" i="3" s="1"/>
  <c r="CU184" i="3"/>
  <c r="CY184" i="3"/>
  <c r="CZ184" i="3"/>
  <c r="DA184" i="3"/>
  <c r="DB184" i="3"/>
  <c r="DC184" i="3"/>
  <c r="A185" i="3"/>
  <c r="Y185" i="3"/>
  <c r="CV185" i="3" s="1"/>
  <c r="CU185" i="3"/>
  <c r="CY185" i="3"/>
  <c r="CZ185" i="3"/>
  <c r="DA185" i="3"/>
  <c r="DB185" i="3"/>
  <c r="DC185" i="3"/>
  <c r="A186" i="3"/>
  <c r="Y186" i="3"/>
  <c r="CX186" i="3" s="1"/>
  <c r="CU186" i="3"/>
  <c r="CY186" i="3"/>
  <c r="CZ186" i="3"/>
  <c r="DB186" i="3" s="1"/>
  <c r="DA186" i="3"/>
  <c r="DC186" i="3"/>
  <c r="A187" i="3"/>
  <c r="Y187" i="3"/>
  <c r="CX187" i="3" s="1"/>
  <c r="CY187" i="3"/>
  <c r="CZ187" i="3"/>
  <c r="DB187" i="3" s="1"/>
  <c r="DA187" i="3"/>
  <c r="DC187" i="3"/>
  <c r="A188" i="3"/>
  <c r="Y188" i="3"/>
  <c r="CV188" i="3" s="1"/>
  <c r="CU188" i="3"/>
  <c r="CY188" i="3"/>
  <c r="CZ188" i="3"/>
  <c r="DA188" i="3"/>
  <c r="DB188" i="3"/>
  <c r="DC188" i="3"/>
  <c r="A189" i="3"/>
  <c r="Y189" i="3"/>
  <c r="CU189" i="3"/>
  <c r="CV189" i="3"/>
  <c r="CX189" i="3"/>
  <c r="DH189" i="3" s="1"/>
  <c r="CY189" i="3"/>
  <c r="CZ189" i="3"/>
  <c r="DB189" i="3" s="1"/>
  <c r="DA189" i="3"/>
  <c r="DC189" i="3"/>
  <c r="DF189" i="3"/>
  <c r="DG189" i="3"/>
  <c r="A190" i="3"/>
  <c r="Y190" i="3"/>
  <c r="CX190" i="3" s="1"/>
  <c r="DF190" i="3" s="1"/>
  <c r="DJ190" i="3" s="1"/>
  <c r="CY190" i="3"/>
  <c r="CZ190" i="3"/>
  <c r="DA190" i="3"/>
  <c r="DB190" i="3"/>
  <c r="DC190" i="3"/>
  <c r="A191" i="3"/>
  <c r="Y191" i="3"/>
  <c r="CU191" i="3"/>
  <c r="CV191" i="3"/>
  <c r="CX191" i="3"/>
  <c r="DF191" i="3" s="1"/>
  <c r="CY191" i="3"/>
  <c r="CZ191" i="3"/>
  <c r="DA191" i="3"/>
  <c r="DB191" i="3"/>
  <c r="DC191" i="3"/>
  <c r="A192" i="3"/>
  <c r="Y192" i="3"/>
  <c r="CX192" i="3" s="1"/>
  <c r="CY192" i="3"/>
  <c r="CZ192" i="3"/>
  <c r="DA192" i="3"/>
  <c r="DB192" i="3"/>
  <c r="DC192" i="3"/>
  <c r="A193" i="3"/>
  <c r="Y193" i="3"/>
  <c r="CX193" i="3" s="1"/>
  <c r="CY193" i="3"/>
  <c r="CZ193" i="3"/>
  <c r="DB193" i="3" s="1"/>
  <c r="DA193" i="3"/>
  <c r="DC193" i="3"/>
  <c r="A194" i="3"/>
  <c r="Y194" i="3"/>
  <c r="CX194" i="3"/>
  <c r="CY194" i="3"/>
  <c r="CZ194" i="3"/>
  <c r="DB194" i="3" s="1"/>
  <c r="DA194" i="3"/>
  <c r="DC194" i="3"/>
  <c r="A195" i="3"/>
  <c r="Y195" i="3"/>
  <c r="CU195" i="3"/>
  <c r="CY195" i="3"/>
  <c r="CZ195" i="3"/>
  <c r="DB195" i="3" s="1"/>
  <c r="DA195" i="3"/>
  <c r="DC195" i="3"/>
  <c r="A196" i="3"/>
  <c r="Y196" i="3"/>
  <c r="CU196" i="3"/>
  <c r="CV196" i="3"/>
  <c r="CX196" i="3"/>
  <c r="DF196" i="3" s="1"/>
  <c r="CY196" i="3"/>
  <c r="CZ196" i="3"/>
  <c r="DB196" i="3" s="1"/>
  <c r="DA196" i="3"/>
  <c r="DC196" i="3"/>
  <c r="A197" i="3"/>
  <c r="Y197" i="3"/>
  <c r="CX197" i="3" s="1"/>
  <c r="DF197" i="3" s="1"/>
  <c r="DJ197" i="3" s="1"/>
  <c r="CY197" i="3"/>
  <c r="CZ197" i="3"/>
  <c r="DA197" i="3"/>
  <c r="DB197" i="3"/>
  <c r="DC197" i="3"/>
  <c r="A198" i="3"/>
  <c r="Y198" i="3"/>
  <c r="CV198" i="3" s="1"/>
  <c r="CU198" i="3"/>
  <c r="CX198" i="3"/>
  <c r="DG198" i="3" s="1"/>
  <c r="CY198" i="3"/>
  <c r="CZ198" i="3"/>
  <c r="DA198" i="3"/>
  <c r="DB198" i="3"/>
  <c r="DC198" i="3"/>
  <c r="DF198" i="3"/>
  <c r="A199" i="3"/>
  <c r="Y199" i="3"/>
  <c r="CW199" i="3"/>
  <c r="CX199" i="3"/>
  <c r="DF199" i="3" s="1"/>
  <c r="CY199" i="3"/>
  <c r="CZ199" i="3"/>
  <c r="DA199" i="3"/>
  <c r="DB199" i="3"/>
  <c r="DC199" i="3"/>
  <c r="DI199" i="3"/>
  <c r="A200" i="3"/>
  <c r="Y200" i="3"/>
  <c r="CX200" i="3" s="1"/>
  <c r="CY200" i="3"/>
  <c r="CZ200" i="3"/>
  <c r="DA200" i="3"/>
  <c r="DB200" i="3"/>
  <c r="DC200" i="3"/>
  <c r="DI200" i="3"/>
  <c r="A201" i="3"/>
  <c r="Y201" i="3"/>
  <c r="CX201" i="3" s="1"/>
  <c r="CU201" i="3"/>
  <c r="CY201" i="3"/>
  <c r="CZ201" i="3"/>
  <c r="DA201" i="3"/>
  <c r="DB201" i="3"/>
  <c r="DC201" i="3"/>
  <c r="A202" i="3"/>
  <c r="Y202" i="3"/>
  <c r="CW202" i="3"/>
  <c r="CX202" i="3"/>
  <c r="DG202" i="3" s="1"/>
  <c r="DJ202" i="3" s="1"/>
  <c r="CY202" i="3"/>
  <c r="CZ202" i="3"/>
  <c r="DB202" i="3" s="1"/>
  <c r="DA202" i="3"/>
  <c r="DC202" i="3"/>
  <c r="A203" i="3"/>
  <c r="Y203" i="3"/>
  <c r="CX203" i="3" s="1"/>
  <c r="CY203" i="3"/>
  <c r="CZ203" i="3"/>
  <c r="DA203" i="3"/>
  <c r="DB203" i="3"/>
  <c r="DC203" i="3"/>
  <c r="A204" i="3"/>
  <c r="Y204" i="3"/>
  <c r="CX204" i="3"/>
  <c r="DI204" i="3" s="1"/>
  <c r="CY204" i="3"/>
  <c r="CZ204" i="3"/>
  <c r="DB204" i="3" s="1"/>
  <c r="DA204" i="3"/>
  <c r="DC204" i="3"/>
  <c r="DF204" i="3"/>
  <c r="DJ204" i="3" s="1"/>
  <c r="DG204" i="3"/>
  <c r="DH204" i="3"/>
  <c r="A205" i="3"/>
  <c r="Y205" i="3"/>
  <c r="CV205" i="3" s="1"/>
  <c r="CU205" i="3"/>
  <c r="CX205" i="3"/>
  <c r="DI205" i="3" s="1"/>
  <c r="DJ205" i="3" s="1"/>
  <c r="CY205" i="3"/>
  <c r="CZ205" i="3"/>
  <c r="DB205" i="3" s="1"/>
  <c r="DA205" i="3"/>
  <c r="DC205" i="3"/>
  <c r="DG205" i="3"/>
  <c r="DH205" i="3"/>
  <c r="A206" i="3"/>
  <c r="Y206" i="3"/>
  <c r="CX206" i="3" s="1"/>
  <c r="CY206" i="3"/>
  <c r="CZ206" i="3"/>
  <c r="DA206" i="3"/>
  <c r="DB206" i="3"/>
  <c r="DC206" i="3"/>
  <c r="DF206" i="3"/>
  <c r="DJ206" i="3" s="1"/>
  <c r="DG206" i="3"/>
  <c r="DH206" i="3"/>
  <c r="DI206" i="3"/>
  <c r="A207" i="3"/>
  <c r="Y207" i="3"/>
  <c r="CX207" i="3" s="1"/>
  <c r="DG207" i="3" s="1"/>
  <c r="CY207" i="3"/>
  <c r="CZ207" i="3"/>
  <c r="DB207" i="3" s="1"/>
  <c r="DA207" i="3"/>
  <c r="DC207" i="3"/>
  <c r="A208" i="3"/>
  <c r="Y208" i="3"/>
  <c r="CX208" i="3" s="1"/>
  <c r="CY208" i="3"/>
  <c r="CZ208" i="3"/>
  <c r="DB208" i="3" s="1"/>
  <c r="DA208" i="3"/>
  <c r="DC208" i="3"/>
  <c r="A209" i="3"/>
  <c r="Y209" i="3"/>
  <c r="CV209" i="3" s="1"/>
  <c r="CU209" i="3"/>
  <c r="CY209" i="3"/>
  <c r="CZ209" i="3"/>
  <c r="DB209" i="3" s="1"/>
  <c r="DA209" i="3"/>
  <c r="DC209" i="3"/>
  <c r="A210" i="3"/>
  <c r="Y210" i="3"/>
  <c r="CX210" i="3" s="1"/>
  <c r="CW210" i="3"/>
  <c r="CY210" i="3"/>
  <c r="CZ210" i="3"/>
  <c r="DA210" i="3"/>
  <c r="DB210" i="3"/>
  <c r="DC210" i="3"/>
  <c r="A211" i="3"/>
  <c r="Y211" i="3"/>
  <c r="CX211" i="3"/>
  <c r="CY211" i="3"/>
  <c r="CZ211" i="3"/>
  <c r="DB211" i="3" s="1"/>
  <c r="DA211" i="3"/>
  <c r="DC211" i="3"/>
  <c r="A212" i="3"/>
  <c r="Y212" i="3"/>
  <c r="CX212" i="3"/>
  <c r="DF212" i="3" s="1"/>
  <c r="DJ212" i="3" s="1"/>
  <c r="CY212" i="3"/>
  <c r="CZ212" i="3"/>
  <c r="DB212" i="3" s="1"/>
  <c r="DA212" i="3"/>
  <c r="DC212" i="3"/>
  <c r="A213" i="3"/>
  <c r="Y213" i="3"/>
  <c r="CU213" i="3"/>
  <c r="CV213" i="3"/>
  <c r="CX213" i="3"/>
  <c r="DF213" i="3" s="1"/>
  <c r="CY213" i="3"/>
  <c r="CZ213" i="3"/>
  <c r="DA213" i="3"/>
  <c r="DB213" i="3"/>
  <c r="DC213" i="3"/>
  <c r="A214" i="3"/>
  <c r="Y214" i="3"/>
  <c r="CX214" i="3" s="1"/>
  <c r="DF214" i="3" s="1"/>
  <c r="DJ214" i="3" s="1"/>
  <c r="CY214" i="3"/>
  <c r="CZ214" i="3"/>
  <c r="DA214" i="3"/>
  <c r="DB214" i="3"/>
  <c r="DC214" i="3"/>
  <c r="A215" i="3"/>
  <c r="Y215" i="3"/>
  <c r="CX215" i="3"/>
  <c r="DG215" i="3" s="1"/>
  <c r="CY215" i="3"/>
  <c r="CZ215" i="3"/>
  <c r="DB215" i="3" s="1"/>
  <c r="DA215" i="3"/>
  <c r="DC215" i="3"/>
  <c r="A216" i="3"/>
  <c r="Y216" i="3"/>
  <c r="CX216" i="3" s="1"/>
  <c r="CY216" i="3"/>
  <c r="CZ216" i="3"/>
  <c r="DA216" i="3"/>
  <c r="DB216" i="3"/>
  <c r="DC216" i="3"/>
  <c r="A217" i="3"/>
  <c r="Y217" i="3"/>
  <c r="CV217" i="3" s="1"/>
  <c r="CU217" i="3"/>
  <c r="CY217" i="3"/>
  <c r="CZ217" i="3"/>
  <c r="DB217" i="3" s="1"/>
  <c r="DA217" i="3"/>
  <c r="DC217" i="3"/>
  <c r="A218" i="3"/>
  <c r="Y218" i="3"/>
  <c r="CW218" i="3" s="1"/>
  <c r="CY218" i="3"/>
  <c r="CZ218" i="3"/>
  <c r="DB218" i="3" s="1"/>
  <c r="DA218" i="3"/>
  <c r="DC218" i="3"/>
  <c r="A219" i="3"/>
  <c r="Y219" i="3"/>
  <c r="CX219" i="3"/>
  <c r="DF219" i="3" s="1"/>
  <c r="DJ219" i="3" s="1"/>
  <c r="CY219" i="3"/>
  <c r="CZ219" i="3"/>
  <c r="DB219" i="3" s="1"/>
  <c r="DA219" i="3"/>
  <c r="DC219" i="3"/>
  <c r="A220" i="3"/>
  <c r="Y220" i="3"/>
  <c r="CX220" i="3" s="1"/>
  <c r="CY220" i="3"/>
  <c r="CZ220" i="3"/>
  <c r="DB220" i="3" s="1"/>
  <c r="DA220" i="3"/>
  <c r="DC220" i="3"/>
  <c r="A221" i="3"/>
  <c r="Y221" i="3"/>
  <c r="CX221" i="3" s="1"/>
  <c r="DF221" i="3" s="1"/>
  <c r="CU221" i="3"/>
  <c r="CV221" i="3"/>
  <c r="CY221" i="3"/>
  <c r="CZ221" i="3"/>
  <c r="DA221" i="3"/>
  <c r="DB221" i="3"/>
  <c r="DC221" i="3"/>
  <c r="A222" i="3"/>
  <c r="Y222" i="3"/>
  <c r="CW222" i="3" s="1"/>
  <c r="CX222" i="3"/>
  <c r="CY222" i="3"/>
  <c r="CZ222" i="3"/>
  <c r="DB222" i="3" s="1"/>
  <c r="DA222" i="3"/>
  <c r="DC222" i="3"/>
  <c r="A223" i="3"/>
  <c r="Y223" i="3"/>
  <c r="CX223" i="3" s="1"/>
  <c r="CY223" i="3"/>
  <c r="CZ223" i="3"/>
  <c r="DA223" i="3"/>
  <c r="DB223" i="3"/>
  <c r="DC223" i="3"/>
  <c r="A224" i="3"/>
  <c r="Y224" i="3"/>
  <c r="CX224" i="3" s="1"/>
  <c r="CY224" i="3"/>
  <c r="CZ224" i="3"/>
  <c r="DB224" i="3" s="1"/>
  <c r="DA224" i="3"/>
  <c r="DC224" i="3"/>
  <c r="A225" i="3"/>
  <c r="Y225" i="3"/>
  <c r="CV225" i="3" s="1"/>
  <c r="CU225" i="3"/>
  <c r="CX225" i="3"/>
  <c r="DI225" i="3" s="1"/>
  <c r="DJ225" i="3" s="1"/>
  <c r="CY225" i="3"/>
  <c r="CZ225" i="3"/>
  <c r="DA225" i="3"/>
  <c r="DB225" i="3"/>
  <c r="DC225" i="3"/>
  <c r="DF225" i="3"/>
  <c r="A226" i="3"/>
  <c r="Y226" i="3"/>
  <c r="CW226" i="3"/>
  <c r="CX226" i="3"/>
  <c r="DF226" i="3" s="1"/>
  <c r="CY226" i="3"/>
  <c r="CZ226" i="3"/>
  <c r="DA226" i="3"/>
  <c r="DB226" i="3"/>
  <c r="DC226" i="3"/>
  <c r="DG226" i="3"/>
  <c r="DJ226" i="3" s="1"/>
  <c r="DI226" i="3"/>
  <c r="A227" i="3"/>
  <c r="Y227" i="3"/>
  <c r="CX227" i="3"/>
  <c r="DF227" i="3" s="1"/>
  <c r="DJ227" i="3" s="1"/>
  <c r="CY227" i="3"/>
  <c r="CZ227" i="3"/>
  <c r="DB227" i="3" s="1"/>
  <c r="DA227" i="3"/>
  <c r="DC227" i="3"/>
  <c r="DG227" i="3"/>
  <c r="A228" i="3"/>
  <c r="Y228" i="3"/>
  <c r="CX228" i="3"/>
  <c r="CY228" i="3"/>
  <c r="CZ228" i="3"/>
  <c r="DA228" i="3"/>
  <c r="DB228" i="3"/>
  <c r="DC228" i="3"/>
  <c r="A229" i="3"/>
  <c r="Y229" i="3"/>
  <c r="CV229" i="3" s="1"/>
  <c r="CU229" i="3"/>
  <c r="CX229" i="3"/>
  <c r="CY229" i="3"/>
  <c r="CZ229" i="3"/>
  <c r="DA229" i="3"/>
  <c r="DB229" i="3"/>
  <c r="DC229" i="3"/>
  <c r="A230" i="3"/>
  <c r="Y230" i="3"/>
  <c r="CX230" i="3"/>
  <c r="CY230" i="3"/>
  <c r="CZ230" i="3"/>
  <c r="DB230" i="3" s="1"/>
  <c r="DA230" i="3"/>
  <c r="DC230" i="3"/>
  <c r="A231" i="3"/>
  <c r="Y231" i="3"/>
  <c r="CX231" i="3" s="1"/>
  <c r="DG231" i="3" s="1"/>
  <c r="CY231" i="3"/>
  <c r="CZ231" i="3"/>
  <c r="DB231" i="3" s="1"/>
  <c r="DA231" i="3"/>
  <c r="DC231" i="3"/>
  <c r="A232" i="3"/>
  <c r="Y232" i="3"/>
  <c r="CX232" i="3" s="1"/>
  <c r="DI232" i="3" s="1"/>
  <c r="CY232" i="3"/>
  <c r="CZ232" i="3"/>
  <c r="DB232" i="3" s="1"/>
  <c r="DA232" i="3"/>
  <c r="DC232" i="3"/>
  <c r="DF232" i="3"/>
  <c r="DJ232" i="3" s="1"/>
  <c r="DG232" i="3"/>
  <c r="A233" i="3"/>
  <c r="Y233" i="3"/>
  <c r="CV233" i="3" s="1"/>
  <c r="CU233" i="3"/>
  <c r="CX233" i="3"/>
  <c r="DG233" i="3" s="1"/>
  <c r="CY233" i="3"/>
  <c r="CZ233" i="3"/>
  <c r="DB233" i="3" s="1"/>
  <c r="DA233" i="3"/>
  <c r="DC233" i="3"/>
  <c r="DF233" i="3"/>
  <c r="A234" i="3"/>
  <c r="Y234" i="3"/>
  <c r="CX234" i="3"/>
  <c r="DG234" i="3" s="1"/>
  <c r="CY234" i="3"/>
  <c r="CZ234" i="3"/>
  <c r="DB234" i="3" s="1"/>
  <c r="DA234" i="3"/>
  <c r="DC234" i="3"/>
  <c r="DF234" i="3"/>
  <c r="DJ234" i="3" s="1"/>
  <c r="A235" i="3"/>
  <c r="Y235" i="3"/>
  <c r="CX235" i="3" s="1"/>
  <c r="CY235" i="3"/>
  <c r="CZ235" i="3"/>
  <c r="DA235" i="3"/>
  <c r="DB235" i="3"/>
  <c r="DC235" i="3"/>
  <c r="A236" i="3"/>
  <c r="Y236" i="3"/>
  <c r="CV236" i="3" s="1"/>
  <c r="CU236" i="3"/>
  <c r="CY236" i="3"/>
  <c r="CZ236" i="3"/>
  <c r="DB236" i="3" s="1"/>
  <c r="DA236" i="3"/>
  <c r="DC236" i="3"/>
  <c r="A237" i="3"/>
  <c r="Y237" i="3"/>
  <c r="CX237" i="3" s="1"/>
  <c r="CY237" i="3"/>
  <c r="CZ237" i="3"/>
  <c r="DB237" i="3" s="1"/>
  <c r="DA237" i="3"/>
  <c r="DC237" i="3"/>
  <c r="A238" i="3"/>
  <c r="Y238" i="3"/>
  <c r="CX238" i="3" s="1"/>
  <c r="DF238" i="3" s="1"/>
  <c r="CU238" i="3"/>
  <c r="CV238" i="3"/>
  <c r="CY238" i="3"/>
  <c r="CZ238" i="3"/>
  <c r="DA238" i="3"/>
  <c r="DB238" i="3"/>
  <c r="DC238" i="3"/>
  <c r="A239" i="3"/>
  <c r="Y239" i="3"/>
  <c r="CW239" i="3" s="1"/>
  <c r="CX239" i="3"/>
  <c r="DI239" i="3" s="1"/>
  <c r="CY239" i="3"/>
  <c r="CZ239" i="3"/>
  <c r="DA239" i="3"/>
  <c r="DB239" i="3"/>
  <c r="DC239" i="3"/>
  <c r="A240" i="3"/>
  <c r="Y240" i="3"/>
  <c r="CX240" i="3" s="1"/>
  <c r="DI240" i="3" s="1"/>
  <c r="CY240" i="3"/>
  <c r="CZ240" i="3"/>
  <c r="DA240" i="3"/>
  <c r="DB240" i="3"/>
  <c r="DC240" i="3"/>
  <c r="A241" i="3"/>
  <c r="Y241" i="3"/>
  <c r="CX241" i="3"/>
  <c r="DF241" i="3" s="1"/>
  <c r="DJ241" i="3" s="1"/>
  <c r="CY241" i="3"/>
  <c r="CZ241" i="3"/>
  <c r="DB241" i="3" s="1"/>
  <c r="DA241" i="3"/>
  <c r="DC241" i="3"/>
  <c r="A242" i="3"/>
  <c r="Y242" i="3"/>
  <c r="CY242" i="3"/>
  <c r="CZ242" i="3"/>
  <c r="DB242" i="3" s="1"/>
  <c r="DA242" i="3"/>
  <c r="DC242" i="3"/>
  <c r="A243" i="3"/>
  <c r="Y243" i="3"/>
  <c r="CY243" i="3"/>
  <c r="CZ243" i="3"/>
  <c r="DB243" i="3" s="1"/>
  <c r="DA243" i="3"/>
  <c r="DC243" i="3"/>
  <c r="A244" i="3"/>
  <c r="Y244" i="3"/>
  <c r="CU244" i="3"/>
  <c r="CY244" i="3"/>
  <c r="CZ244" i="3"/>
  <c r="DB244" i="3" s="1"/>
  <c r="DA244" i="3"/>
  <c r="DC244" i="3"/>
  <c r="A245" i="3"/>
  <c r="Y245" i="3"/>
  <c r="CX245" i="3"/>
  <c r="CY245" i="3"/>
  <c r="CZ245" i="3"/>
  <c r="DB245" i="3" s="1"/>
  <c r="DA245" i="3"/>
  <c r="DC245" i="3"/>
  <c r="DF245" i="3"/>
  <c r="DJ245" i="3" s="1"/>
  <c r="A246" i="3"/>
  <c r="Y246" i="3"/>
  <c r="CX246" i="3" s="1"/>
  <c r="CY246" i="3"/>
  <c r="CZ246" i="3"/>
  <c r="DB246" i="3" s="1"/>
  <c r="DA246" i="3"/>
  <c r="DC246" i="3"/>
  <c r="A247" i="3"/>
  <c r="Y247" i="3"/>
  <c r="CX247" i="3" s="1"/>
  <c r="DF247" i="3" s="1"/>
  <c r="DJ247" i="3" s="1"/>
  <c r="CY247" i="3"/>
  <c r="CZ247" i="3"/>
  <c r="DA247" i="3"/>
  <c r="DB247" i="3"/>
  <c r="DC247" i="3"/>
  <c r="DH247" i="3"/>
  <c r="A248" i="3"/>
  <c r="Y248" i="3"/>
  <c r="CU248" i="3"/>
  <c r="CY248" i="3"/>
  <c r="CZ248" i="3"/>
  <c r="DB248" i="3" s="1"/>
  <c r="DA248" i="3"/>
  <c r="DC248" i="3"/>
  <c r="A249" i="3"/>
  <c r="Y249" i="3"/>
  <c r="CX249" i="3"/>
  <c r="CY249" i="3"/>
  <c r="CZ249" i="3"/>
  <c r="DA249" i="3"/>
  <c r="DB249" i="3"/>
  <c r="DC249" i="3"/>
  <c r="A250" i="3"/>
  <c r="Y250" i="3"/>
  <c r="CX250" i="3" s="1"/>
  <c r="CY250" i="3"/>
  <c r="CZ250" i="3"/>
  <c r="DB250" i="3" s="1"/>
  <c r="DA250" i="3"/>
  <c r="DC250" i="3"/>
  <c r="A251" i="3"/>
  <c r="Y251" i="3"/>
  <c r="CX251" i="3"/>
  <c r="DF251" i="3" s="1"/>
  <c r="DJ251" i="3" s="1"/>
  <c r="CY251" i="3"/>
  <c r="CZ251" i="3"/>
  <c r="DA251" i="3"/>
  <c r="DB251" i="3"/>
  <c r="DC251" i="3"/>
  <c r="A252" i="3"/>
  <c r="Y252" i="3"/>
  <c r="CY252" i="3"/>
  <c r="CZ252" i="3"/>
  <c r="DB252" i="3" s="1"/>
  <c r="DA252" i="3"/>
  <c r="DC252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D32" i="1"/>
  <c r="W32" i="1"/>
  <c r="AC32" i="1"/>
  <c r="CQ32" i="1" s="1"/>
  <c r="P32" i="1" s="1"/>
  <c r="AE32" i="1"/>
  <c r="CR32" i="1" s="1"/>
  <c r="Q32" i="1" s="1"/>
  <c r="AF32" i="1"/>
  <c r="CT32" i="1" s="1"/>
  <c r="S32" i="1" s="1"/>
  <c r="AG32" i="1"/>
  <c r="CU32" i="1" s="1"/>
  <c r="T32" i="1" s="1"/>
  <c r="AH32" i="1"/>
  <c r="CV32" i="1" s="1"/>
  <c r="U32" i="1" s="1"/>
  <c r="AI32" i="1"/>
  <c r="AJ32" i="1"/>
  <c r="CW32" i="1"/>
  <c r="V32" i="1" s="1"/>
  <c r="CX32" i="1"/>
  <c r="FR32" i="1"/>
  <c r="GL32" i="1"/>
  <c r="GN32" i="1"/>
  <c r="GO32" i="1"/>
  <c r="GV32" i="1"/>
  <c r="HC32" i="1" s="1"/>
  <c r="GX32" i="1" s="1"/>
  <c r="D33" i="1"/>
  <c r="I33" i="1"/>
  <c r="K33" i="1"/>
  <c r="AC33" i="1"/>
  <c r="CQ33" i="1" s="1"/>
  <c r="P33" i="1" s="1"/>
  <c r="AE33" i="1"/>
  <c r="AF33" i="1"/>
  <c r="CT33" i="1" s="1"/>
  <c r="S33" i="1" s="1"/>
  <c r="AG33" i="1"/>
  <c r="CU33" i="1" s="1"/>
  <c r="T33" i="1" s="1"/>
  <c r="AH33" i="1"/>
  <c r="CV33" i="1" s="1"/>
  <c r="U33" i="1" s="1"/>
  <c r="AI33" i="1"/>
  <c r="CW33" i="1" s="1"/>
  <c r="V33" i="1" s="1"/>
  <c r="AJ33" i="1"/>
  <c r="CX33" i="1" s="1"/>
  <c r="FR33" i="1"/>
  <c r="GL33" i="1"/>
  <c r="GN33" i="1"/>
  <c r="GO33" i="1"/>
  <c r="GV33" i="1"/>
  <c r="HC33" i="1"/>
  <c r="GX33" i="1" s="1"/>
  <c r="D34" i="1"/>
  <c r="I34" i="1"/>
  <c r="GX34" i="1" s="1"/>
  <c r="K34" i="1"/>
  <c r="AC34" i="1"/>
  <c r="AE34" i="1"/>
  <c r="AD34" i="1" s="1"/>
  <c r="AF34" i="1"/>
  <c r="CT34" i="1" s="1"/>
  <c r="S34" i="1" s="1"/>
  <c r="CY34" i="1" s="1"/>
  <c r="X34" i="1" s="1"/>
  <c r="AG34" i="1"/>
  <c r="CU34" i="1" s="1"/>
  <c r="AH34" i="1"/>
  <c r="CV34" i="1" s="1"/>
  <c r="U34" i="1" s="1"/>
  <c r="AI34" i="1"/>
  <c r="CW34" i="1" s="1"/>
  <c r="V34" i="1" s="1"/>
  <c r="AJ34" i="1"/>
  <c r="CX34" i="1" s="1"/>
  <c r="CQ34" i="1"/>
  <c r="P34" i="1" s="1"/>
  <c r="CR34" i="1"/>
  <c r="Q34" i="1" s="1"/>
  <c r="FR34" i="1"/>
  <c r="GL34" i="1"/>
  <c r="GN34" i="1"/>
  <c r="GO34" i="1"/>
  <c r="GV34" i="1"/>
  <c r="HC34" i="1" s="1"/>
  <c r="D35" i="1"/>
  <c r="I35" i="1"/>
  <c r="K35" i="1"/>
  <c r="AC35" i="1"/>
  <c r="CQ35" i="1" s="1"/>
  <c r="AE35" i="1"/>
  <c r="AF35" i="1"/>
  <c r="AG35" i="1"/>
  <c r="CU35" i="1" s="1"/>
  <c r="AH35" i="1"/>
  <c r="CV35" i="1" s="1"/>
  <c r="U35" i="1" s="1"/>
  <c r="AI35" i="1"/>
  <c r="AJ35" i="1"/>
  <c r="CR35" i="1"/>
  <c r="CW35" i="1"/>
  <c r="V35" i="1" s="1"/>
  <c r="CX35" i="1"/>
  <c r="W35" i="1" s="1"/>
  <c r="FR35" i="1"/>
  <c r="GL35" i="1"/>
  <c r="GN35" i="1"/>
  <c r="GO35" i="1"/>
  <c r="GV35" i="1"/>
  <c r="HC35" i="1" s="1"/>
  <c r="D36" i="1"/>
  <c r="AC36" i="1"/>
  <c r="AE36" i="1"/>
  <c r="AF36" i="1"/>
  <c r="AG36" i="1"/>
  <c r="CU36" i="1" s="1"/>
  <c r="T36" i="1" s="1"/>
  <c r="AH36" i="1"/>
  <c r="CV36" i="1" s="1"/>
  <c r="U36" i="1" s="1"/>
  <c r="AI36" i="1"/>
  <c r="CW36" i="1" s="1"/>
  <c r="V36" i="1" s="1"/>
  <c r="AJ36" i="1"/>
  <c r="CX36" i="1"/>
  <c r="W36" i="1" s="1"/>
  <c r="FR36" i="1"/>
  <c r="GL36" i="1"/>
  <c r="GN36" i="1"/>
  <c r="GO36" i="1"/>
  <c r="GV36" i="1"/>
  <c r="HC36" i="1" s="1"/>
  <c r="GX36" i="1" s="1"/>
  <c r="C37" i="1"/>
  <c r="D37" i="1"/>
  <c r="AC37" i="1"/>
  <c r="AE37" i="1"/>
  <c r="AF37" i="1"/>
  <c r="AG37" i="1"/>
  <c r="CU37" i="1" s="1"/>
  <c r="T37" i="1" s="1"/>
  <c r="AH37" i="1"/>
  <c r="CV37" i="1" s="1"/>
  <c r="U37" i="1" s="1"/>
  <c r="AI37" i="1"/>
  <c r="CW37" i="1" s="1"/>
  <c r="V37" i="1" s="1"/>
  <c r="AJ37" i="1"/>
  <c r="CX37" i="1" s="1"/>
  <c r="W37" i="1" s="1"/>
  <c r="CQ37" i="1"/>
  <c r="P37" i="1" s="1"/>
  <c r="CR37" i="1"/>
  <c r="Q37" i="1" s="1"/>
  <c r="CS37" i="1"/>
  <c r="CT37" i="1"/>
  <c r="S37" i="1" s="1"/>
  <c r="FR37" i="1"/>
  <c r="GL37" i="1"/>
  <c r="GN37" i="1"/>
  <c r="GO37" i="1"/>
  <c r="GV37" i="1"/>
  <c r="GX37" i="1"/>
  <c r="HC37" i="1"/>
  <c r="C38" i="1"/>
  <c r="D38" i="1"/>
  <c r="I38" i="1"/>
  <c r="K38" i="1"/>
  <c r="AC38" i="1"/>
  <c r="CQ38" i="1" s="1"/>
  <c r="P38" i="1" s="1"/>
  <c r="AD38" i="1"/>
  <c r="AE38" i="1"/>
  <c r="AF38" i="1"/>
  <c r="AG38" i="1"/>
  <c r="CU38" i="1" s="1"/>
  <c r="T38" i="1" s="1"/>
  <c r="AH38" i="1"/>
  <c r="CV38" i="1" s="1"/>
  <c r="U38" i="1" s="1"/>
  <c r="AI38" i="1"/>
  <c r="AJ38" i="1"/>
  <c r="CX38" i="1" s="1"/>
  <c r="W38" i="1" s="1"/>
  <c r="CW38" i="1"/>
  <c r="V38" i="1" s="1"/>
  <c r="FR38" i="1"/>
  <c r="GL38" i="1"/>
  <c r="GN38" i="1"/>
  <c r="GO38" i="1"/>
  <c r="GV38" i="1"/>
  <c r="HC38" i="1" s="1"/>
  <c r="GX38" i="1" s="1"/>
  <c r="C39" i="1"/>
  <c r="D39" i="1"/>
  <c r="I39" i="1"/>
  <c r="K39" i="1"/>
  <c r="V39" i="1"/>
  <c r="AC39" i="1"/>
  <c r="CQ39" i="1" s="1"/>
  <c r="P39" i="1" s="1"/>
  <c r="AD39" i="1"/>
  <c r="AE39" i="1"/>
  <c r="AF39" i="1"/>
  <c r="AG39" i="1"/>
  <c r="CU39" i="1" s="1"/>
  <c r="T39" i="1" s="1"/>
  <c r="AH39" i="1"/>
  <c r="CV39" i="1" s="1"/>
  <c r="U39" i="1" s="1"/>
  <c r="AI39" i="1"/>
  <c r="AJ39" i="1"/>
  <c r="CW39" i="1"/>
  <c r="CX39" i="1"/>
  <c r="W39" i="1" s="1"/>
  <c r="FR39" i="1"/>
  <c r="GL39" i="1"/>
  <c r="GN39" i="1"/>
  <c r="GO39" i="1"/>
  <c r="GV39" i="1"/>
  <c r="HC39" i="1" s="1"/>
  <c r="GX39" i="1" s="1"/>
  <c r="C40" i="1"/>
  <c r="D40" i="1"/>
  <c r="I40" i="1"/>
  <c r="K40" i="1"/>
  <c r="AC40" i="1"/>
  <c r="CQ40" i="1" s="1"/>
  <c r="AE40" i="1"/>
  <c r="AF40" i="1"/>
  <c r="AG40" i="1"/>
  <c r="CU40" i="1" s="1"/>
  <c r="AH40" i="1"/>
  <c r="CV40" i="1" s="1"/>
  <c r="U40" i="1" s="1"/>
  <c r="AI40" i="1"/>
  <c r="CW40" i="1" s="1"/>
  <c r="AJ40" i="1"/>
  <c r="CX40" i="1" s="1"/>
  <c r="FR40" i="1"/>
  <c r="GL40" i="1"/>
  <c r="GN40" i="1"/>
  <c r="CB43" i="1" s="1"/>
  <c r="GO40" i="1"/>
  <c r="GV40" i="1"/>
  <c r="HC40" i="1"/>
  <c r="D41" i="1"/>
  <c r="I41" i="1"/>
  <c r="K41" i="1"/>
  <c r="AC41" i="1"/>
  <c r="AE41" i="1"/>
  <c r="AF41" i="1"/>
  <c r="CT41" i="1" s="1"/>
  <c r="S41" i="1" s="1"/>
  <c r="AG41" i="1"/>
  <c r="CU41" i="1" s="1"/>
  <c r="AH41" i="1"/>
  <c r="CV41" i="1" s="1"/>
  <c r="AI41" i="1"/>
  <c r="CW41" i="1" s="1"/>
  <c r="V41" i="1" s="1"/>
  <c r="AJ41" i="1"/>
  <c r="CX41" i="1" s="1"/>
  <c r="CQ41" i="1"/>
  <c r="FR41" i="1"/>
  <c r="GL41" i="1"/>
  <c r="GN41" i="1"/>
  <c r="GO41" i="1"/>
  <c r="GV41" i="1"/>
  <c r="HC41" i="1" s="1"/>
  <c r="B43" i="1"/>
  <c r="B30" i="1" s="1"/>
  <c r="C43" i="1"/>
  <c r="C30" i="1" s="1"/>
  <c r="D43" i="1"/>
  <c r="D30" i="1" s="1"/>
  <c r="F43" i="1"/>
  <c r="F30" i="1" s="1"/>
  <c r="G43" i="1"/>
  <c r="BX43" i="1"/>
  <c r="CK43" i="1"/>
  <c r="BB43" i="1" s="1"/>
  <c r="F56" i="1" s="1"/>
  <c r="CL43" i="1"/>
  <c r="BC43" i="1" s="1"/>
  <c r="CM43" i="1"/>
  <c r="BD43" i="1" s="1"/>
  <c r="D73" i="1"/>
  <c r="E75" i="1"/>
  <c r="Z75" i="1"/>
  <c r="AA75" i="1"/>
  <c r="AM75" i="1"/>
  <c r="AN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EG75" i="1"/>
  <c r="EH75" i="1"/>
  <c r="EI75" i="1"/>
  <c r="EJ75" i="1"/>
  <c r="EK75" i="1"/>
  <c r="EL75" i="1"/>
  <c r="EM75" i="1"/>
  <c r="EN75" i="1"/>
  <c r="EO75" i="1"/>
  <c r="EP75" i="1"/>
  <c r="EQ75" i="1"/>
  <c r="ER75" i="1"/>
  <c r="ES75" i="1"/>
  <c r="ET75" i="1"/>
  <c r="EU75" i="1"/>
  <c r="EV75" i="1"/>
  <c r="EW75" i="1"/>
  <c r="EX75" i="1"/>
  <c r="EY75" i="1"/>
  <c r="EZ75" i="1"/>
  <c r="FA75" i="1"/>
  <c r="FB75" i="1"/>
  <c r="FC75" i="1"/>
  <c r="FD75" i="1"/>
  <c r="FE75" i="1"/>
  <c r="FF75" i="1"/>
  <c r="FG75" i="1"/>
  <c r="FH75" i="1"/>
  <c r="FI75" i="1"/>
  <c r="FJ75" i="1"/>
  <c r="FK75" i="1"/>
  <c r="FL75" i="1"/>
  <c r="FM75" i="1"/>
  <c r="FN75" i="1"/>
  <c r="FO75" i="1"/>
  <c r="FP75" i="1"/>
  <c r="FQ75" i="1"/>
  <c r="FR75" i="1"/>
  <c r="FS75" i="1"/>
  <c r="FT75" i="1"/>
  <c r="FU75" i="1"/>
  <c r="FV75" i="1"/>
  <c r="FW75" i="1"/>
  <c r="FX75" i="1"/>
  <c r="FY75" i="1"/>
  <c r="FZ75" i="1"/>
  <c r="GA75" i="1"/>
  <c r="GB75" i="1"/>
  <c r="GC75" i="1"/>
  <c r="GD75" i="1"/>
  <c r="GE75" i="1"/>
  <c r="GF75" i="1"/>
  <c r="GG75" i="1"/>
  <c r="GH75" i="1"/>
  <c r="GI75" i="1"/>
  <c r="GJ75" i="1"/>
  <c r="GK75" i="1"/>
  <c r="GL75" i="1"/>
  <c r="GM75" i="1"/>
  <c r="GN75" i="1"/>
  <c r="GO75" i="1"/>
  <c r="GP75" i="1"/>
  <c r="GQ75" i="1"/>
  <c r="GR75" i="1"/>
  <c r="GS75" i="1"/>
  <c r="GT75" i="1"/>
  <c r="GU75" i="1"/>
  <c r="GV75" i="1"/>
  <c r="GW75" i="1"/>
  <c r="GX75" i="1"/>
  <c r="D77" i="1"/>
  <c r="I77" i="1"/>
  <c r="K77" i="1"/>
  <c r="AC77" i="1"/>
  <c r="CQ77" i="1" s="1"/>
  <c r="P77" i="1" s="1"/>
  <c r="AE77" i="1"/>
  <c r="AF77" i="1"/>
  <c r="AG77" i="1"/>
  <c r="CU77" i="1" s="1"/>
  <c r="T77" i="1" s="1"/>
  <c r="AH77" i="1"/>
  <c r="CV77" i="1" s="1"/>
  <c r="AI77" i="1"/>
  <c r="CW77" i="1" s="1"/>
  <c r="V77" i="1" s="1"/>
  <c r="AJ77" i="1"/>
  <c r="CX77" i="1" s="1"/>
  <c r="CT77" i="1"/>
  <c r="S77" i="1" s="1"/>
  <c r="FR77" i="1"/>
  <c r="GL77" i="1"/>
  <c r="GN77" i="1"/>
  <c r="GO77" i="1"/>
  <c r="GV77" i="1"/>
  <c r="HC77" i="1"/>
  <c r="D78" i="1"/>
  <c r="I78" i="1"/>
  <c r="K78" i="1"/>
  <c r="V78" i="1"/>
  <c r="W78" i="1"/>
  <c r="AC78" i="1"/>
  <c r="CQ78" i="1" s="1"/>
  <c r="P78" i="1" s="1"/>
  <c r="AD78" i="1"/>
  <c r="AE78" i="1"/>
  <c r="AF78" i="1"/>
  <c r="CT78" i="1" s="1"/>
  <c r="S78" i="1" s="1"/>
  <c r="AG78" i="1"/>
  <c r="CU78" i="1" s="1"/>
  <c r="T78" i="1" s="1"/>
  <c r="AH78" i="1"/>
  <c r="CV78" i="1" s="1"/>
  <c r="U78" i="1" s="1"/>
  <c r="AI78" i="1"/>
  <c r="CW78" i="1" s="1"/>
  <c r="AJ78" i="1"/>
  <c r="CR78" i="1"/>
  <c r="Q78" i="1" s="1"/>
  <c r="CS78" i="1"/>
  <c r="R78" i="1" s="1"/>
  <c r="GK78" i="1" s="1"/>
  <c r="CX78" i="1"/>
  <c r="FR78" i="1"/>
  <c r="GL78" i="1"/>
  <c r="GN78" i="1"/>
  <c r="GO78" i="1"/>
  <c r="GV78" i="1"/>
  <c r="HC78" i="1" s="1"/>
  <c r="GX78" i="1" s="1"/>
  <c r="D79" i="1"/>
  <c r="I79" i="1"/>
  <c r="K79" i="1"/>
  <c r="AC79" i="1"/>
  <c r="AD79" i="1"/>
  <c r="AE79" i="1"/>
  <c r="CR79" i="1" s="1"/>
  <c r="Q79" i="1" s="1"/>
  <c r="AF79" i="1"/>
  <c r="CT79" i="1" s="1"/>
  <c r="AG79" i="1"/>
  <c r="AH79" i="1"/>
  <c r="CV79" i="1" s="1"/>
  <c r="U79" i="1" s="1"/>
  <c r="AI79" i="1"/>
  <c r="CW79" i="1" s="1"/>
  <c r="V79" i="1" s="1"/>
  <c r="AJ79" i="1"/>
  <c r="CX79" i="1" s="1"/>
  <c r="W79" i="1" s="1"/>
  <c r="CU79" i="1"/>
  <c r="T79" i="1" s="1"/>
  <c r="FR79" i="1"/>
  <c r="GL79" i="1"/>
  <c r="GN79" i="1"/>
  <c r="GO79" i="1"/>
  <c r="GV79" i="1"/>
  <c r="HC79" i="1" s="1"/>
  <c r="D80" i="1"/>
  <c r="I80" i="1"/>
  <c r="K80" i="1"/>
  <c r="AC80" i="1"/>
  <c r="CQ80" i="1" s="1"/>
  <c r="P80" i="1" s="1"/>
  <c r="AD80" i="1"/>
  <c r="AE80" i="1"/>
  <c r="CR80" i="1" s="1"/>
  <c r="AF80" i="1"/>
  <c r="CT80" i="1" s="1"/>
  <c r="AG80" i="1"/>
  <c r="CU80" i="1" s="1"/>
  <c r="AH80" i="1"/>
  <c r="AI80" i="1"/>
  <c r="CW80" i="1" s="1"/>
  <c r="V80" i="1" s="1"/>
  <c r="AJ80" i="1"/>
  <c r="CX80" i="1" s="1"/>
  <c r="W80" i="1" s="1"/>
  <c r="CV80" i="1"/>
  <c r="FR80" i="1"/>
  <c r="GL80" i="1"/>
  <c r="GN80" i="1"/>
  <c r="GO80" i="1"/>
  <c r="GV80" i="1"/>
  <c r="HC80" i="1"/>
  <c r="D81" i="1"/>
  <c r="I81" i="1"/>
  <c r="K81" i="1"/>
  <c r="AC81" i="1"/>
  <c r="CQ81" i="1" s="1"/>
  <c r="P81" i="1" s="1"/>
  <c r="AE81" i="1"/>
  <c r="AF81" i="1"/>
  <c r="AG81" i="1"/>
  <c r="AH81" i="1"/>
  <c r="CV81" i="1" s="1"/>
  <c r="U81" i="1" s="1"/>
  <c r="AI81" i="1"/>
  <c r="CW81" i="1" s="1"/>
  <c r="V81" i="1" s="1"/>
  <c r="AJ81" i="1"/>
  <c r="CX81" i="1" s="1"/>
  <c r="W81" i="1" s="1"/>
  <c r="CU81" i="1"/>
  <c r="T81" i="1" s="1"/>
  <c r="FR81" i="1"/>
  <c r="GL81" i="1"/>
  <c r="GN81" i="1"/>
  <c r="GO81" i="1"/>
  <c r="GV81" i="1"/>
  <c r="HC81" i="1"/>
  <c r="D82" i="1"/>
  <c r="I82" i="1"/>
  <c r="K82" i="1"/>
  <c r="AC82" i="1"/>
  <c r="AD82" i="1"/>
  <c r="AE82" i="1"/>
  <c r="CR82" i="1" s="1"/>
  <c r="Q82" i="1" s="1"/>
  <c r="AF82" i="1"/>
  <c r="AG82" i="1"/>
  <c r="CU82" i="1" s="1"/>
  <c r="AH82" i="1"/>
  <c r="CV82" i="1" s="1"/>
  <c r="AI82" i="1"/>
  <c r="CW82" i="1" s="1"/>
  <c r="V82" i="1" s="1"/>
  <c r="AJ82" i="1"/>
  <c r="CX82" i="1"/>
  <c r="W82" i="1" s="1"/>
  <c r="FR82" i="1"/>
  <c r="GL82" i="1"/>
  <c r="GN82" i="1"/>
  <c r="GO82" i="1"/>
  <c r="GV82" i="1"/>
  <c r="HC82" i="1"/>
  <c r="GX82" i="1" s="1"/>
  <c r="D83" i="1"/>
  <c r="I83" i="1"/>
  <c r="K83" i="1"/>
  <c r="U83" i="1"/>
  <c r="AC83" i="1"/>
  <c r="AE83" i="1"/>
  <c r="CR83" i="1" s="1"/>
  <c r="Q83" i="1" s="1"/>
  <c r="AF83" i="1"/>
  <c r="AG83" i="1"/>
  <c r="AH83" i="1"/>
  <c r="CV83" i="1" s="1"/>
  <c r="AI83" i="1"/>
  <c r="AJ83" i="1"/>
  <c r="CS83" i="1"/>
  <c r="CU83" i="1"/>
  <c r="T83" i="1" s="1"/>
  <c r="CW83" i="1"/>
  <c r="V83" i="1" s="1"/>
  <c r="CX83" i="1"/>
  <c r="W83" i="1" s="1"/>
  <c r="FR83" i="1"/>
  <c r="GL83" i="1"/>
  <c r="GN83" i="1"/>
  <c r="GO83" i="1"/>
  <c r="GV83" i="1"/>
  <c r="HC83" i="1" s="1"/>
  <c r="GX83" i="1" s="1"/>
  <c r="D84" i="1"/>
  <c r="I84" i="1"/>
  <c r="K84" i="1"/>
  <c r="T84" i="1"/>
  <c r="V84" i="1"/>
  <c r="W84" i="1"/>
  <c r="AC84" i="1"/>
  <c r="AE84" i="1"/>
  <c r="AF84" i="1"/>
  <c r="AG84" i="1"/>
  <c r="AH84" i="1"/>
  <c r="AI84" i="1"/>
  <c r="AJ84" i="1"/>
  <c r="CX84" i="1" s="1"/>
  <c r="CQ84" i="1"/>
  <c r="P84" i="1" s="1"/>
  <c r="CT84" i="1"/>
  <c r="S84" i="1" s="1"/>
  <c r="CU84" i="1"/>
  <c r="CV84" i="1"/>
  <c r="U84" i="1" s="1"/>
  <c r="CW84" i="1"/>
  <c r="CY84" i="1"/>
  <c r="X84" i="1" s="1"/>
  <c r="FR84" i="1"/>
  <c r="GL84" i="1"/>
  <c r="GN84" i="1"/>
  <c r="GO84" i="1"/>
  <c r="GV84" i="1"/>
  <c r="HC84" i="1" s="1"/>
  <c r="GX84" i="1" s="1"/>
  <c r="D85" i="1"/>
  <c r="I85" i="1"/>
  <c r="K85" i="1"/>
  <c r="P85" i="1"/>
  <c r="S85" i="1"/>
  <c r="AC85" i="1"/>
  <c r="CQ85" i="1" s="1"/>
  <c r="AE85" i="1"/>
  <c r="AF85" i="1"/>
  <c r="AG85" i="1"/>
  <c r="CU85" i="1" s="1"/>
  <c r="T85" i="1" s="1"/>
  <c r="AH85" i="1"/>
  <c r="CV85" i="1" s="1"/>
  <c r="AI85" i="1"/>
  <c r="CW85" i="1" s="1"/>
  <c r="V85" i="1" s="1"/>
  <c r="AJ85" i="1"/>
  <c r="CT85" i="1"/>
  <c r="CX85" i="1"/>
  <c r="W85" i="1" s="1"/>
  <c r="FR85" i="1"/>
  <c r="GL85" i="1"/>
  <c r="GN85" i="1"/>
  <c r="GO85" i="1"/>
  <c r="GV85" i="1"/>
  <c r="HC85" i="1"/>
  <c r="GX85" i="1" s="1"/>
  <c r="D86" i="1"/>
  <c r="I86" i="1"/>
  <c r="K86" i="1"/>
  <c r="V86" i="1"/>
  <c r="AC86" i="1"/>
  <c r="AD86" i="1"/>
  <c r="AE86" i="1"/>
  <c r="AF86" i="1"/>
  <c r="AG86" i="1"/>
  <c r="CU86" i="1" s="1"/>
  <c r="T86" i="1" s="1"/>
  <c r="AH86" i="1"/>
  <c r="CV86" i="1" s="1"/>
  <c r="AI86" i="1"/>
  <c r="CW86" i="1" s="1"/>
  <c r="AJ86" i="1"/>
  <c r="CQ86" i="1"/>
  <c r="P86" i="1" s="1"/>
  <c r="CR86" i="1"/>
  <c r="Q86" i="1" s="1"/>
  <c r="CS86" i="1"/>
  <c r="CX86" i="1"/>
  <c r="W86" i="1" s="1"/>
  <c r="FR86" i="1"/>
  <c r="GL86" i="1"/>
  <c r="GN86" i="1"/>
  <c r="GO86" i="1"/>
  <c r="GV86" i="1"/>
  <c r="HC86" i="1"/>
  <c r="D87" i="1"/>
  <c r="I87" i="1"/>
  <c r="K87" i="1"/>
  <c r="AC87" i="1"/>
  <c r="AD87" i="1"/>
  <c r="AE87" i="1"/>
  <c r="CR87" i="1" s="1"/>
  <c r="Q87" i="1" s="1"/>
  <c r="AF87" i="1"/>
  <c r="CT87" i="1" s="1"/>
  <c r="S87" i="1" s="1"/>
  <c r="AG87" i="1"/>
  <c r="CU87" i="1" s="1"/>
  <c r="T87" i="1" s="1"/>
  <c r="AH87" i="1"/>
  <c r="CV87" i="1" s="1"/>
  <c r="AI87" i="1"/>
  <c r="CW87" i="1" s="1"/>
  <c r="V87" i="1" s="1"/>
  <c r="AJ87" i="1"/>
  <c r="CX87" i="1" s="1"/>
  <c r="W87" i="1" s="1"/>
  <c r="FR87" i="1"/>
  <c r="GL87" i="1"/>
  <c r="GN87" i="1"/>
  <c r="GO87" i="1"/>
  <c r="GV87" i="1"/>
  <c r="HC87" i="1" s="1"/>
  <c r="B89" i="1"/>
  <c r="B75" i="1" s="1"/>
  <c r="C89" i="1"/>
  <c r="C75" i="1" s="1"/>
  <c r="D89" i="1"/>
  <c r="D75" i="1" s="1"/>
  <c r="F89" i="1"/>
  <c r="F75" i="1" s="1"/>
  <c r="G89" i="1"/>
  <c r="BX89" i="1"/>
  <c r="CK89" i="1"/>
  <c r="CL89" i="1"/>
  <c r="CL75" i="1" s="1"/>
  <c r="CM89" i="1"/>
  <c r="B119" i="1"/>
  <c r="B26" i="1" s="1"/>
  <c r="C119" i="1"/>
  <c r="C26" i="1" s="1"/>
  <c r="D119" i="1"/>
  <c r="D26" i="1" s="1"/>
  <c r="F119" i="1"/>
  <c r="F26" i="1" s="1"/>
  <c r="G119" i="1"/>
  <c r="D149" i="1"/>
  <c r="E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BE151" i="1"/>
  <c r="BF151" i="1"/>
  <c r="BG151" i="1"/>
  <c r="BH151" i="1"/>
  <c r="BI151" i="1"/>
  <c r="BJ151" i="1"/>
  <c r="BK151" i="1"/>
  <c r="BL151" i="1"/>
  <c r="BM151" i="1"/>
  <c r="BN151" i="1"/>
  <c r="BO151" i="1"/>
  <c r="BP151" i="1"/>
  <c r="BQ151" i="1"/>
  <c r="BR151" i="1"/>
  <c r="BS151" i="1"/>
  <c r="BT151" i="1"/>
  <c r="BU151" i="1"/>
  <c r="BV151" i="1"/>
  <c r="BW151" i="1"/>
  <c r="BX151" i="1"/>
  <c r="BY151" i="1"/>
  <c r="BZ151" i="1"/>
  <c r="CA151" i="1"/>
  <c r="CB151" i="1"/>
  <c r="CC151" i="1"/>
  <c r="CD151" i="1"/>
  <c r="CE151" i="1"/>
  <c r="CF151" i="1"/>
  <c r="CG151" i="1"/>
  <c r="CH151" i="1"/>
  <c r="CI151" i="1"/>
  <c r="CJ151" i="1"/>
  <c r="CK151" i="1"/>
  <c r="CL151" i="1"/>
  <c r="CM151" i="1"/>
  <c r="CN151" i="1"/>
  <c r="CO151" i="1"/>
  <c r="CP151" i="1"/>
  <c r="CQ151" i="1"/>
  <c r="CR151" i="1"/>
  <c r="CS151" i="1"/>
  <c r="CT151" i="1"/>
  <c r="CU151" i="1"/>
  <c r="CV151" i="1"/>
  <c r="CW151" i="1"/>
  <c r="CX151" i="1"/>
  <c r="CY151" i="1"/>
  <c r="CZ151" i="1"/>
  <c r="DA151" i="1"/>
  <c r="DB151" i="1"/>
  <c r="DC151" i="1"/>
  <c r="DD151" i="1"/>
  <c r="DE151" i="1"/>
  <c r="DF151" i="1"/>
  <c r="DG151" i="1"/>
  <c r="DH151" i="1"/>
  <c r="DI151" i="1"/>
  <c r="DJ151" i="1"/>
  <c r="DK151" i="1"/>
  <c r="DL151" i="1"/>
  <c r="DM151" i="1"/>
  <c r="DN151" i="1"/>
  <c r="DO151" i="1"/>
  <c r="DP151" i="1"/>
  <c r="DQ151" i="1"/>
  <c r="DR151" i="1"/>
  <c r="DS151" i="1"/>
  <c r="DT151" i="1"/>
  <c r="DU151" i="1"/>
  <c r="DV151" i="1"/>
  <c r="DW151" i="1"/>
  <c r="DX151" i="1"/>
  <c r="DY151" i="1"/>
  <c r="DZ151" i="1"/>
  <c r="EA151" i="1"/>
  <c r="EB151" i="1"/>
  <c r="EC151" i="1"/>
  <c r="ED151" i="1"/>
  <c r="EE151" i="1"/>
  <c r="EF151" i="1"/>
  <c r="EG151" i="1"/>
  <c r="EH151" i="1"/>
  <c r="EI151" i="1"/>
  <c r="EJ151" i="1"/>
  <c r="EK151" i="1"/>
  <c r="EL151" i="1"/>
  <c r="EM151" i="1"/>
  <c r="EN151" i="1"/>
  <c r="EO151" i="1"/>
  <c r="EP151" i="1"/>
  <c r="EQ151" i="1"/>
  <c r="ER151" i="1"/>
  <c r="ES151" i="1"/>
  <c r="ET151" i="1"/>
  <c r="EU151" i="1"/>
  <c r="EV151" i="1"/>
  <c r="EW151" i="1"/>
  <c r="EX151" i="1"/>
  <c r="EY151" i="1"/>
  <c r="EZ151" i="1"/>
  <c r="FA151" i="1"/>
  <c r="FB151" i="1"/>
  <c r="FC151" i="1"/>
  <c r="FD151" i="1"/>
  <c r="FE151" i="1"/>
  <c r="FF151" i="1"/>
  <c r="FG151" i="1"/>
  <c r="FH151" i="1"/>
  <c r="FI151" i="1"/>
  <c r="FJ151" i="1"/>
  <c r="FK151" i="1"/>
  <c r="FL151" i="1"/>
  <c r="FM151" i="1"/>
  <c r="FN151" i="1"/>
  <c r="FO151" i="1"/>
  <c r="FP151" i="1"/>
  <c r="FQ151" i="1"/>
  <c r="FR151" i="1"/>
  <c r="FS151" i="1"/>
  <c r="FT151" i="1"/>
  <c r="FU151" i="1"/>
  <c r="FV151" i="1"/>
  <c r="FW151" i="1"/>
  <c r="FX151" i="1"/>
  <c r="FY151" i="1"/>
  <c r="FZ151" i="1"/>
  <c r="GA151" i="1"/>
  <c r="GB151" i="1"/>
  <c r="GC151" i="1"/>
  <c r="GD151" i="1"/>
  <c r="GE151" i="1"/>
  <c r="GF151" i="1"/>
  <c r="GG151" i="1"/>
  <c r="GH151" i="1"/>
  <c r="GI151" i="1"/>
  <c r="GJ151" i="1"/>
  <c r="GK151" i="1"/>
  <c r="GL151" i="1"/>
  <c r="GM151" i="1"/>
  <c r="GN151" i="1"/>
  <c r="GO151" i="1"/>
  <c r="GP151" i="1"/>
  <c r="GQ151" i="1"/>
  <c r="GR151" i="1"/>
  <c r="GS151" i="1"/>
  <c r="GT151" i="1"/>
  <c r="GU151" i="1"/>
  <c r="GV151" i="1"/>
  <c r="GW151" i="1"/>
  <c r="GX151" i="1"/>
  <c r="D153" i="1"/>
  <c r="E155" i="1"/>
  <c r="Z155" i="1"/>
  <c r="AA155" i="1"/>
  <c r="AM155" i="1"/>
  <c r="AN155" i="1"/>
  <c r="BE155" i="1"/>
  <c r="BF155" i="1"/>
  <c r="BG155" i="1"/>
  <c r="BH155" i="1"/>
  <c r="BI155" i="1"/>
  <c r="BJ155" i="1"/>
  <c r="BK155" i="1"/>
  <c r="BL155" i="1"/>
  <c r="BM155" i="1"/>
  <c r="BN155" i="1"/>
  <c r="BO155" i="1"/>
  <c r="BP155" i="1"/>
  <c r="BQ155" i="1"/>
  <c r="BR155" i="1"/>
  <c r="BS155" i="1"/>
  <c r="BT155" i="1"/>
  <c r="BU155" i="1"/>
  <c r="BV155" i="1"/>
  <c r="BW155" i="1"/>
  <c r="CN155" i="1"/>
  <c r="CO155" i="1"/>
  <c r="CP155" i="1"/>
  <c r="CQ155" i="1"/>
  <c r="CR155" i="1"/>
  <c r="CS155" i="1"/>
  <c r="CT155" i="1"/>
  <c r="CU155" i="1"/>
  <c r="CV155" i="1"/>
  <c r="CW155" i="1"/>
  <c r="CX155" i="1"/>
  <c r="CY155" i="1"/>
  <c r="CZ155" i="1"/>
  <c r="DA155" i="1"/>
  <c r="DB155" i="1"/>
  <c r="DC155" i="1"/>
  <c r="DD155" i="1"/>
  <c r="DE155" i="1"/>
  <c r="DF155" i="1"/>
  <c r="DG155" i="1"/>
  <c r="DH155" i="1"/>
  <c r="DI155" i="1"/>
  <c r="DJ155" i="1"/>
  <c r="DK155" i="1"/>
  <c r="DL155" i="1"/>
  <c r="DM155" i="1"/>
  <c r="DN155" i="1"/>
  <c r="DO155" i="1"/>
  <c r="DP155" i="1"/>
  <c r="DQ155" i="1"/>
  <c r="DR155" i="1"/>
  <c r="DS155" i="1"/>
  <c r="DT155" i="1"/>
  <c r="DU155" i="1"/>
  <c r="DV155" i="1"/>
  <c r="DW155" i="1"/>
  <c r="DX155" i="1"/>
  <c r="DY155" i="1"/>
  <c r="DZ155" i="1"/>
  <c r="EA155" i="1"/>
  <c r="EB155" i="1"/>
  <c r="EC155" i="1"/>
  <c r="ED155" i="1"/>
  <c r="EE155" i="1"/>
  <c r="EF155" i="1"/>
  <c r="EG155" i="1"/>
  <c r="EH155" i="1"/>
  <c r="EI155" i="1"/>
  <c r="EJ155" i="1"/>
  <c r="EK155" i="1"/>
  <c r="EL155" i="1"/>
  <c r="EM155" i="1"/>
  <c r="EN155" i="1"/>
  <c r="EO155" i="1"/>
  <c r="EP155" i="1"/>
  <c r="EQ155" i="1"/>
  <c r="ER155" i="1"/>
  <c r="ES155" i="1"/>
  <c r="ET155" i="1"/>
  <c r="EU155" i="1"/>
  <c r="EV155" i="1"/>
  <c r="EW155" i="1"/>
  <c r="EX155" i="1"/>
  <c r="EY155" i="1"/>
  <c r="EZ155" i="1"/>
  <c r="FA155" i="1"/>
  <c r="FB155" i="1"/>
  <c r="FC155" i="1"/>
  <c r="FD155" i="1"/>
  <c r="FE155" i="1"/>
  <c r="FF155" i="1"/>
  <c r="FG155" i="1"/>
  <c r="FH155" i="1"/>
  <c r="FI155" i="1"/>
  <c r="FJ155" i="1"/>
  <c r="FK155" i="1"/>
  <c r="FL155" i="1"/>
  <c r="FM155" i="1"/>
  <c r="FN155" i="1"/>
  <c r="FO155" i="1"/>
  <c r="FP155" i="1"/>
  <c r="FQ155" i="1"/>
  <c r="FR155" i="1"/>
  <c r="FS155" i="1"/>
  <c r="FT155" i="1"/>
  <c r="FU155" i="1"/>
  <c r="FV155" i="1"/>
  <c r="FW155" i="1"/>
  <c r="FX155" i="1"/>
  <c r="FY155" i="1"/>
  <c r="FZ155" i="1"/>
  <c r="GA155" i="1"/>
  <c r="GB155" i="1"/>
  <c r="GC155" i="1"/>
  <c r="GD155" i="1"/>
  <c r="GE155" i="1"/>
  <c r="GF155" i="1"/>
  <c r="GG155" i="1"/>
  <c r="GH155" i="1"/>
  <c r="GI155" i="1"/>
  <c r="GJ155" i="1"/>
  <c r="GK155" i="1"/>
  <c r="GL155" i="1"/>
  <c r="GM155" i="1"/>
  <c r="GN155" i="1"/>
  <c r="GO155" i="1"/>
  <c r="GP155" i="1"/>
  <c r="GQ155" i="1"/>
  <c r="GR155" i="1"/>
  <c r="GS155" i="1"/>
  <c r="GT155" i="1"/>
  <c r="GU155" i="1"/>
  <c r="GV155" i="1"/>
  <c r="GW155" i="1"/>
  <c r="GX155" i="1"/>
  <c r="C157" i="1"/>
  <c r="D157" i="1"/>
  <c r="AC157" i="1"/>
  <c r="CQ157" i="1" s="1"/>
  <c r="P157" i="1" s="1"/>
  <c r="AE157" i="1"/>
  <c r="AF157" i="1"/>
  <c r="AG157" i="1"/>
  <c r="CU157" i="1" s="1"/>
  <c r="T157" i="1" s="1"/>
  <c r="AH157" i="1"/>
  <c r="CV157" i="1" s="1"/>
  <c r="U157" i="1" s="1"/>
  <c r="AI157" i="1"/>
  <c r="CW157" i="1" s="1"/>
  <c r="V157" i="1" s="1"/>
  <c r="AJ157" i="1"/>
  <c r="CX157" i="1" s="1"/>
  <c r="W157" i="1" s="1"/>
  <c r="CR157" i="1"/>
  <c r="Q157" i="1" s="1"/>
  <c r="CS157" i="1"/>
  <c r="FR157" i="1"/>
  <c r="GL157" i="1"/>
  <c r="GN157" i="1"/>
  <c r="GO157" i="1"/>
  <c r="GV157" i="1"/>
  <c r="HC157" i="1" s="1"/>
  <c r="GX157" i="1" s="1"/>
  <c r="C158" i="1"/>
  <c r="D158" i="1"/>
  <c r="I158" i="1"/>
  <c r="CV12" i="3" s="1"/>
  <c r="K158" i="1"/>
  <c r="AC158" i="1"/>
  <c r="CQ158" i="1" s="1"/>
  <c r="AE158" i="1"/>
  <c r="AF158" i="1"/>
  <c r="CT158" i="1" s="1"/>
  <c r="AG158" i="1"/>
  <c r="CU158" i="1" s="1"/>
  <c r="AH158" i="1"/>
  <c r="CV158" i="1" s="1"/>
  <c r="U158" i="1" s="1"/>
  <c r="AI158" i="1"/>
  <c r="CW158" i="1" s="1"/>
  <c r="AJ158" i="1"/>
  <c r="CX158" i="1" s="1"/>
  <c r="W158" i="1" s="1"/>
  <c r="FR158" i="1"/>
  <c r="GL158" i="1"/>
  <c r="GN158" i="1"/>
  <c r="GO158" i="1"/>
  <c r="GV158" i="1"/>
  <c r="HC158" i="1" s="1"/>
  <c r="C159" i="1"/>
  <c r="D159" i="1"/>
  <c r="W159" i="1"/>
  <c r="AC159" i="1"/>
  <c r="CQ159" i="1" s="1"/>
  <c r="P159" i="1" s="1"/>
  <c r="AE159" i="1"/>
  <c r="AF159" i="1"/>
  <c r="AG159" i="1"/>
  <c r="AH159" i="1"/>
  <c r="AI159" i="1"/>
  <c r="CW159" i="1" s="1"/>
  <c r="V159" i="1" s="1"/>
  <c r="AJ159" i="1"/>
  <c r="CX159" i="1" s="1"/>
  <c r="CT159" i="1"/>
  <c r="S159" i="1" s="1"/>
  <c r="CU159" i="1"/>
  <c r="T159" i="1" s="1"/>
  <c r="CV159" i="1"/>
  <c r="U159" i="1" s="1"/>
  <c r="FR159" i="1"/>
  <c r="GL159" i="1"/>
  <c r="GN159" i="1"/>
  <c r="GO159" i="1"/>
  <c r="GV159" i="1"/>
  <c r="HC159" i="1" s="1"/>
  <c r="GX159" i="1" s="1"/>
  <c r="C160" i="1"/>
  <c r="D160" i="1"/>
  <c r="I160" i="1"/>
  <c r="K160" i="1"/>
  <c r="AC160" i="1"/>
  <c r="CQ160" i="1" s="1"/>
  <c r="AD160" i="1"/>
  <c r="AE160" i="1"/>
  <c r="AF160" i="1"/>
  <c r="AG160" i="1"/>
  <c r="CU160" i="1" s="1"/>
  <c r="AH160" i="1"/>
  <c r="CV160" i="1" s="1"/>
  <c r="AI160" i="1"/>
  <c r="CW160" i="1" s="1"/>
  <c r="AJ160" i="1"/>
  <c r="CX160" i="1" s="1"/>
  <c r="W160" i="1" s="1"/>
  <c r="CT160" i="1"/>
  <c r="FR160" i="1"/>
  <c r="GL160" i="1"/>
  <c r="GN160" i="1"/>
  <c r="GO160" i="1"/>
  <c r="GV160" i="1"/>
  <c r="HC160" i="1" s="1"/>
  <c r="C161" i="1"/>
  <c r="D161" i="1"/>
  <c r="I161" i="1"/>
  <c r="K161" i="1"/>
  <c r="AC161" i="1"/>
  <c r="AE161" i="1"/>
  <c r="CR161" i="1" s="1"/>
  <c r="Q161" i="1" s="1"/>
  <c r="AF161" i="1"/>
  <c r="AG161" i="1"/>
  <c r="CU161" i="1" s="1"/>
  <c r="T161" i="1" s="1"/>
  <c r="AH161" i="1"/>
  <c r="CV161" i="1" s="1"/>
  <c r="U161" i="1" s="1"/>
  <c r="AI161" i="1"/>
  <c r="CW161" i="1" s="1"/>
  <c r="V161" i="1" s="1"/>
  <c r="AJ161" i="1"/>
  <c r="CX161" i="1"/>
  <c r="W161" i="1" s="1"/>
  <c r="FR161" i="1"/>
  <c r="GL161" i="1"/>
  <c r="GN161" i="1"/>
  <c r="GO161" i="1"/>
  <c r="GV161" i="1"/>
  <c r="HC161" i="1" s="1"/>
  <c r="GX161" i="1" s="1"/>
  <c r="C162" i="1"/>
  <c r="D162" i="1"/>
  <c r="I162" i="1"/>
  <c r="K162" i="1"/>
  <c r="AC162" i="1"/>
  <c r="AE162" i="1"/>
  <c r="AF162" i="1"/>
  <c r="AG162" i="1"/>
  <c r="CU162" i="1" s="1"/>
  <c r="T162" i="1" s="1"/>
  <c r="AH162" i="1"/>
  <c r="CV162" i="1" s="1"/>
  <c r="U162" i="1" s="1"/>
  <c r="AI162" i="1"/>
  <c r="CW162" i="1" s="1"/>
  <c r="V162" i="1" s="1"/>
  <c r="AJ162" i="1"/>
  <c r="CX162" i="1" s="1"/>
  <c r="W162" i="1" s="1"/>
  <c r="CQ162" i="1"/>
  <c r="P162" i="1" s="1"/>
  <c r="FR162" i="1"/>
  <c r="GL162" i="1"/>
  <c r="GN162" i="1"/>
  <c r="GO162" i="1"/>
  <c r="GV162" i="1"/>
  <c r="HC162" i="1" s="1"/>
  <c r="C163" i="1"/>
  <c r="D163" i="1"/>
  <c r="I163" i="1"/>
  <c r="K163" i="1"/>
  <c r="AC163" i="1"/>
  <c r="CQ163" i="1" s="1"/>
  <c r="AE163" i="1"/>
  <c r="AF163" i="1"/>
  <c r="AG163" i="1"/>
  <c r="CU163" i="1" s="1"/>
  <c r="T163" i="1" s="1"/>
  <c r="AH163" i="1"/>
  <c r="CV163" i="1" s="1"/>
  <c r="U163" i="1" s="1"/>
  <c r="AI163" i="1"/>
  <c r="CW163" i="1" s="1"/>
  <c r="V163" i="1" s="1"/>
  <c r="AJ163" i="1"/>
  <c r="CR163" i="1"/>
  <c r="Q163" i="1" s="1"/>
  <c r="CS163" i="1"/>
  <c r="CX163" i="1"/>
  <c r="W163" i="1" s="1"/>
  <c r="FR163" i="1"/>
  <c r="GL163" i="1"/>
  <c r="GN163" i="1"/>
  <c r="GO163" i="1"/>
  <c r="GV163" i="1"/>
  <c r="HC163" i="1"/>
  <c r="GX163" i="1" s="1"/>
  <c r="C164" i="1"/>
  <c r="D164" i="1"/>
  <c r="AC164" i="1"/>
  <c r="CQ164" i="1" s="1"/>
  <c r="P164" i="1" s="1"/>
  <c r="AE164" i="1"/>
  <c r="AF164" i="1"/>
  <c r="AG164" i="1"/>
  <c r="AH164" i="1"/>
  <c r="CV164" i="1" s="1"/>
  <c r="U164" i="1" s="1"/>
  <c r="AI164" i="1"/>
  <c r="CW164" i="1" s="1"/>
  <c r="V164" i="1" s="1"/>
  <c r="AJ164" i="1"/>
  <c r="CX164" i="1" s="1"/>
  <c r="W164" i="1" s="1"/>
  <c r="CU164" i="1"/>
  <c r="T164" i="1" s="1"/>
  <c r="FR164" i="1"/>
  <c r="GL164" i="1"/>
  <c r="GN164" i="1"/>
  <c r="GO164" i="1"/>
  <c r="GV164" i="1"/>
  <c r="HC164" i="1"/>
  <c r="GX164" i="1" s="1"/>
  <c r="C165" i="1"/>
  <c r="D165" i="1"/>
  <c r="T165" i="1"/>
  <c r="AC165" i="1"/>
  <c r="CQ165" i="1" s="1"/>
  <c r="P165" i="1" s="1"/>
  <c r="AE165" i="1"/>
  <c r="CR165" i="1" s="1"/>
  <c r="Q165" i="1" s="1"/>
  <c r="AF165" i="1"/>
  <c r="AG165" i="1"/>
  <c r="CU165" i="1" s="1"/>
  <c r="AH165" i="1"/>
  <c r="CV165" i="1" s="1"/>
  <c r="U165" i="1" s="1"/>
  <c r="AI165" i="1"/>
  <c r="CW165" i="1" s="1"/>
  <c r="V165" i="1" s="1"/>
  <c r="AJ165" i="1"/>
  <c r="CX165" i="1"/>
  <c r="W165" i="1" s="1"/>
  <c r="FR165" i="1"/>
  <c r="GL165" i="1"/>
  <c r="GN165" i="1"/>
  <c r="GO165" i="1"/>
  <c r="GV165" i="1"/>
  <c r="HC165" i="1" s="1"/>
  <c r="GX165" i="1" s="1"/>
  <c r="C166" i="1"/>
  <c r="D166" i="1"/>
  <c r="I166" i="1"/>
  <c r="K166" i="1"/>
  <c r="U166" i="1"/>
  <c r="V166" i="1"/>
  <c r="AC166" i="1"/>
  <c r="CQ166" i="1" s="1"/>
  <c r="P166" i="1" s="1"/>
  <c r="AE166" i="1"/>
  <c r="CR166" i="1" s="1"/>
  <c r="Q166" i="1" s="1"/>
  <c r="AF166" i="1"/>
  <c r="AG166" i="1"/>
  <c r="CU166" i="1" s="1"/>
  <c r="T166" i="1" s="1"/>
  <c r="AH166" i="1"/>
  <c r="CV166" i="1" s="1"/>
  <c r="AI166" i="1"/>
  <c r="CW166" i="1" s="1"/>
  <c r="AJ166" i="1"/>
  <c r="CX166" i="1" s="1"/>
  <c r="W166" i="1" s="1"/>
  <c r="CS166" i="1"/>
  <c r="CT166" i="1"/>
  <c r="S166" i="1" s="1"/>
  <c r="FR166" i="1"/>
  <c r="GL166" i="1"/>
  <c r="GN166" i="1"/>
  <c r="GO166" i="1"/>
  <c r="GV166" i="1"/>
  <c r="HC166" i="1" s="1"/>
  <c r="GX166" i="1" s="1"/>
  <c r="C167" i="1"/>
  <c r="D167" i="1"/>
  <c r="V167" i="1"/>
  <c r="AC167" i="1"/>
  <c r="CQ167" i="1" s="1"/>
  <c r="P167" i="1" s="1"/>
  <c r="AE167" i="1"/>
  <c r="AD167" i="1" s="1"/>
  <c r="AF167" i="1"/>
  <c r="AG167" i="1"/>
  <c r="CU167" i="1" s="1"/>
  <c r="T167" i="1" s="1"/>
  <c r="AH167" i="1"/>
  <c r="CV167" i="1" s="1"/>
  <c r="U167" i="1" s="1"/>
  <c r="AI167" i="1"/>
  <c r="AJ167" i="1"/>
  <c r="CR167" i="1"/>
  <c r="Q167" i="1" s="1"/>
  <c r="CS167" i="1"/>
  <c r="R167" i="1" s="1"/>
  <c r="GK167" i="1" s="1"/>
  <c r="CT167" i="1"/>
  <c r="S167" i="1" s="1"/>
  <c r="CW167" i="1"/>
  <c r="CX167" i="1"/>
  <c r="W167" i="1" s="1"/>
  <c r="FR167" i="1"/>
  <c r="GL167" i="1"/>
  <c r="GN167" i="1"/>
  <c r="GO167" i="1"/>
  <c r="GV167" i="1"/>
  <c r="HC167" i="1"/>
  <c r="GX167" i="1" s="1"/>
  <c r="C168" i="1"/>
  <c r="D168" i="1"/>
  <c r="AC168" i="1"/>
  <c r="CQ168" i="1" s="1"/>
  <c r="P168" i="1" s="1"/>
  <c r="AD168" i="1"/>
  <c r="AE168" i="1"/>
  <c r="AF168" i="1"/>
  <c r="AG168" i="1"/>
  <c r="CU168" i="1" s="1"/>
  <c r="T168" i="1" s="1"/>
  <c r="AH168" i="1"/>
  <c r="CV168" i="1" s="1"/>
  <c r="U168" i="1" s="1"/>
  <c r="AI168" i="1"/>
  <c r="CW168" i="1" s="1"/>
  <c r="V168" i="1" s="1"/>
  <c r="AJ168" i="1"/>
  <c r="CX168" i="1" s="1"/>
  <c r="W168" i="1" s="1"/>
  <c r="FR168" i="1"/>
  <c r="GL168" i="1"/>
  <c r="GN168" i="1"/>
  <c r="GO168" i="1"/>
  <c r="GV168" i="1"/>
  <c r="HC168" i="1"/>
  <c r="GX168" i="1" s="1"/>
  <c r="C169" i="1"/>
  <c r="D169" i="1"/>
  <c r="AC169" i="1"/>
  <c r="AE169" i="1"/>
  <c r="AD169" i="1" s="1"/>
  <c r="AF169" i="1"/>
  <c r="CT169" i="1" s="1"/>
  <c r="S169" i="1" s="1"/>
  <c r="AG169" i="1"/>
  <c r="CU169" i="1" s="1"/>
  <c r="T169" i="1" s="1"/>
  <c r="AH169" i="1"/>
  <c r="CV169" i="1" s="1"/>
  <c r="U169" i="1" s="1"/>
  <c r="AI169" i="1"/>
  <c r="CW169" i="1" s="1"/>
  <c r="V169" i="1" s="1"/>
  <c r="AJ169" i="1"/>
  <c r="CX169" i="1" s="1"/>
  <c r="W169" i="1" s="1"/>
  <c r="CQ169" i="1"/>
  <c r="P169" i="1" s="1"/>
  <c r="FR169" i="1"/>
  <c r="GL169" i="1"/>
  <c r="GN169" i="1"/>
  <c r="GO169" i="1"/>
  <c r="GV169" i="1"/>
  <c r="HC169" i="1" s="1"/>
  <c r="GX169" i="1" s="1"/>
  <c r="D170" i="1"/>
  <c r="I170" i="1"/>
  <c r="K170" i="1"/>
  <c r="W170" i="1"/>
  <c r="AC170" i="1"/>
  <c r="AE170" i="1"/>
  <c r="AD170" i="1" s="1"/>
  <c r="AF170" i="1"/>
  <c r="CT170" i="1" s="1"/>
  <c r="S170" i="1" s="1"/>
  <c r="AG170" i="1"/>
  <c r="AH170" i="1"/>
  <c r="AI170" i="1"/>
  <c r="AJ170" i="1"/>
  <c r="CR170" i="1"/>
  <c r="Q170" i="1" s="1"/>
  <c r="CS170" i="1"/>
  <c r="R170" i="1" s="1"/>
  <c r="GK170" i="1" s="1"/>
  <c r="CU170" i="1"/>
  <c r="T170" i="1" s="1"/>
  <c r="CV170" i="1"/>
  <c r="CW170" i="1"/>
  <c r="CX170" i="1"/>
  <c r="FR170" i="1"/>
  <c r="GL170" i="1"/>
  <c r="GN170" i="1"/>
  <c r="GO170" i="1"/>
  <c r="GV170" i="1"/>
  <c r="HC170" i="1" s="1"/>
  <c r="D171" i="1"/>
  <c r="I171" i="1"/>
  <c r="K171" i="1"/>
  <c r="AC171" i="1"/>
  <c r="AB171" i="1" s="1"/>
  <c r="AE171" i="1"/>
  <c r="AD171" i="1" s="1"/>
  <c r="AF171" i="1"/>
  <c r="CT171" i="1" s="1"/>
  <c r="S171" i="1" s="1"/>
  <c r="AG171" i="1"/>
  <c r="CU171" i="1" s="1"/>
  <c r="AH171" i="1"/>
  <c r="AI171" i="1"/>
  <c r="AJ171" i="1"/>
  <c r="CQ171" i="1"/>
  <c r="CR171" i="1"/>
  <c r="Q171" i="1" s="1"/>
  <c r="CS171" i="1"/>
  <c r="CV171" i="1"/>
  <c r="CW171" i="1"/>
  <c r="CX171" i="1"/>
  <c r="FR171" i="1"/>
  <c r="GL171" i="1"/>
  <c r="GN171" i="1"/>
  <c r="GO171" i="1"/>
  <c r="GV171" i="1"/>
  <c r="HC171" i="1" s="1"/>
  <c r="GX171" i="1"/>
  <c r="D172" i="1"/>
  <c r="I172" i="1"/>
  <c r="K172" i="1"/>
  <c r="AC172" i="1"/>
  <c r="CQ172" i="1" s="1"/>
  <c r="P172" i="1" s="1"/>
  <c r="AE172" i="1"/>
  <c r="AD172" i="1" s="1"/>
  <c r="AF172" i="1"/>
  <c r="CT172" i="1" s="1"/>
  <c r="S172" i="1" s="1"/>
  <c r="AG172" i="1"/>
  <c r="AH172" i="1"/>
  <c r="CV172" i="1" s="1"/>
  <c r="AI172" i="1"/>
  <c r="CW172" i="1" s="1"/>
  <c r="AJ172" i="1"/>
  <c r="CX172" i="1" s="1"/>
  <c r="CU172" i="1"/>
  <c r="FR172" i="1"/>
  <c r="GL172" i="1"/>
  <c r="GN172" i="1"/>
  <c r="GO172" i="1"/>
  <c r="GV172" i="1"/>
  <c r="HC172" i="1"/>
  <c r="GX172" i="1" s="1"/>
  <c r="C173" i="1"/>
  <c r="D173" i="1"/>
  <c r="I173" i="1"/>
  <c r="K173" i="1"/>
  <c r="AC173" i="1"/>
  <c r="AE173" i="1"/>
  <c r="AF173" i="1"/>
  <c r="CT173" i="1" s="1"/>
  <c r="AG173" i="1"/>
  <c r="CU173" i="1" s="1"/>
  <c r="AH173" i="1"/>
  <c r="CV173" i="1" s="1"/>
  <c r="U173" i="1" s="1"/>
  <c r="AI173" i="1"/>
  <c r="CW173" i="1" s="1"/>
  <c r="AJ173" i="1"/>
  <c r="CX173" i="1"/>
  <c r="FR173" i="1"/>
  <c r="GL173" i="1"/>
  <c r="GN173" i="1"/>
  <c r="GO173" i="1"/>
  <c r="GV173" i="1"/>
  <c r="HC173" i="1" s="1"/>
  <c r="AC174" i="1"/>
  <c r="AD174" i="1"/>
  <c r="AE174" i="1"/>
  <c r="AF174" i="1"/>
  <c r="CT174" i="1" s="1"/>
  <c r="AG174" i="1"/>
  <c r="AH174" i="1"/>
  <c r="AI174" i="1"/>
  <c r="AJ174" i="1"/>
  <c r="CR174" i="1"/>
  <c r="CS174" i="1"/>
  <c r="CU174" i="1"/>
  <c r="CV174" i="1"/>
  <c r="CW174" i="1"/>
  <c r="CX174" i="1"/>
  <c r="FR174" i="1"/>
  <c r="GL174" i="1"/>
  <c r="GN174" i="1"/>
  <c r="GO174" i="1"/>
  <c r="GV174" i="1"/>
  <c r="HC174" i="1"/>
  <c r="C175" i="1"/>
  <c r="D175" i="1"/>
  <c r="I175" i="1"/>
  <c r="CU42" i="3" s="1"/>
  <c r="K175" i="1"/>
  <c r="V175" i="1"/>
  <c r="AC175" i="1"/>
  <c r="AE175" i="1"/>
  <c r="AD175" i="1" s="1"/>
  <c r="AF175" i="1"/>
  <c r="AG175" i="1"/>
  <c r="CU175" i="1" s="1"/>
  <c r="T175" i="1" s="1"/>
  <c r="AH175" i="1"/>
  <c r="CV175" i="1" s="1"/>
  <c r="U175" i="1" s="1"/>
  <c r="AI175" i="1"/>
  <c r="AJ175" i="1"/>
  <c r="CX175" i="1" s="1"/>
  <c r="W175" i="1" s="1"/>
  <c r="CQ175" i="1"/>
  <c r="CR175" i="1"/>
  <c r="Q175" i="1" s="1"/>
  <c r="CS175" i="1"/>
  <c r="CT175" i="1"/>
  <c r="S175" i="1" s="1"/>
  <c r="CW175" i="1"/>
  <c r="FR175" i="1"/>
  <c r="GL175" i="1"/>
  <c r="GN175" i="1"/>
  <c r="GO175" i="1"/>
  <c r="GV175" i="1"/>
  <c r="HC175" i="1"/>
  <c r="GX175" i="1" s="1"/>
  <c r="D176" i="1"/>
  <c r="I176" i="1"/>
  <c r="K176" i="1"/>
  <c r="AC176" i="1"/>
  <c r="CQ176" i="1" s="1"/>
  <c r="AD176" i="1"/>
  <c r="AE176" i="1"/>
  <c r="AF176" i="1"/>
  <c r="CT176" i="1" s="1"/>
  <c r="AG176" i="1"/>
  <c r="CU176" i="1" s="1"/>
  <c r="AH176" i="1"/>
  <c r="CV176" i="1" s="1"/>
  <c r="AI176" i="1"/>
  <c r="CW176" i="1" s="1"/>
  <c r="AJ176" i="1"/>
  <c r="CX176" i="1" s="1"/>
  <c r="FR176" i="1"/>
  <c r="GL176" i="1"/>
  <c r="GN176" i="1"/>
  <c r="GO176" i="1"/>
  <c r="GV176" i="1"/>
  <c r="HC176" i="1"/>
  <c r="B178" i="1"/>
  <c r="B155" i="1" s="1"/>
  <c r="C178" i="1"/>
  <c r="C155" i="1" s="1"/>
  <c r="D178" i="1"/>
  <c r="D155" i="1" s="1"/>
  <c r="F178" i="1"/>
  <c r="F155" i="1" s="1"/>
  <c r="G178" i="1"/>
  <c r="BX178" i="1"/>
  <c r="BX155" i="1" s="1"/>
  <c r="CK178" i="1"/>
  <c r="CK155" i="1" s="1"/>
  <c r="CL178" i="1"/>
  <c r="CM178" i="1"/>
  <c r="B208" i="1"/>
  <c r="B151" i="1" s="1"/>
  <c r="C208" i="1"/>
  <c r="C151" i="1" s="1"/>
  <c r="D208" i="1"/>
  <c r="D151" i="1" s="1"/>
  <c r="F208" i="1"/>
  <c r="F151" i="1" s="1"/>
  <c r="G208" i="1"/>
  <c r="D238" i="1"/>
  <c r="E240" i="1"/>
  <c r="Z240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AN240" i="1"/>
  <c r="BE240" i="1"/>
  <c r="BF240" i="1"/>
  <c r="BG240" i="1"/>
  <c r="BH240" i="1"/>
  <c r="BI240" i="1"/>
  <c r="BJ240" i="1"/>
  <c r="BK240" i="1"/>
  <c r="BL240" i="1"/>
  <c r="BM240" i="1"/>
  <c r="BN240" i="1"/>
  <c r="BO240" i="1"/>
  <c r="BP240" i="1"/>
  <c r="BQ240" i="1"/>
  <c r="BR240" i="1"/>
  <c r="BS240" i="1"/>
  <c r="BT240" i="1"/>
  <c r="BU240" i="1"/>
  <c r="BV240" i="1"/>
  <c r="BW240" i="1"/>
  <c r="BX240" i="1"/>
  <c r="BY240" i="1"/>
  <c r="BZ240" i="1"/>
  <c r="CA240" i="1"/>
  <c r="CB240" i="1"/>
  <c r="CC240" i="1"/>
  <c r="CD240" i="1"/>
  <c r="CE240" i="1"/>
  <c r="CF240" i="1"/>
  <c r="CG240" i="1"/>
  <c r="CH240" i="1"/>
  <c r="CI240" i="1"/>
  <c r="CJ240" i="1"/>
  <c r="CK240" i="1"/>
  <c r="CL240" i="1"/>
  <c r="CM240" i="1"/>
  <c r="CN240" i="1"/>
  <c r="CO240" i="1"/>
  <c r="CP240" i="1"/>
  <c r="CQ240" i="1"/>
  <c r="CR240" i="1"/>
  <c r="CS240" i="1"/>
  <c r="CT240" i="1"/>
  <c r="CU240" i="1"/>
  <c r="CV240" i="1"/>
  <c r="CW240" i="1"/>
  <c r="CX240" i="1"/>
  <c r="CY240" i="1"/>
  <c r="CZ240" i="1"/>
  <c r="DA240" i="1"/>
  <c r="DB240" i="1"/>
  <c r="DC240" i="1"/>
  <c r="DD240" i="1"/>
  <c r="DE240" i="1"/>
  <c r="DF240" i="1"/>
  <c r="DG240" i="1"/>
  <c r="DH240" i="1"/>
  <c r="DI240" i="1"/>
  <c r="DJ240" i="1"/>
  <c r="DK240" i="1"/>
  <c r="DL240" i="1"/>
  <c r="DM240" i="1"/>
  <c r="DN240" i="1"/>
  <c r="DO240" i="1"/>
  <c r="DP240" i="1"/>
  <c r="DQ240" i="1"/>
  <c r="DR240" i="1"/>
  <c r="DS240" i="1"/>
  <c r="DT240" i="1"/>
  <c r="DU240" i="1"/>
  <c r="DV240" i="1"/>
  <c r="DW240" i="1"/>
  <c r="DX240" i="1"/>
  <c r="DY240" i="1"/>
  <c r="DZ240" i="1"/>
  <c r="EA240" i="1"/>
  <c r="EB240" i="1"/>
  <c r="EC240" i="1"/>
  <c r="ED240" i="1"/>
  <c r="EE240" i="1"/>
  <c r="EF240" i="1"/>
  <c r="EG240" i="1"/>
  <c r="EH240" i="1"/>
  <c r="EI240" i="1"/>
  <c r="EJ240" i="1"/>
  <c r="EK240" i="1"/>
  <c r="EL240" i="1"/>
  <c r="EM240" i="1"/>
  <c r="EN240" i="1"/>
  <c r="EO240" i="1"/>
  <c r="EP240" i="1"/>
  <c r="EQ240" i="1"/>
  <c r="ER240" i="1"/>
  <c r="ES240" i="1"/>
  <c r="ET240" i="1"/>
  <c r="EU240" i="1"/>
  <c r="EV240" i="1"/>
  <c r="EW240" i="1"/>
  <c r="EX240" i="1"/>
  <c r="EY240" i="1"/>
  <c r="EZ240" i="1"/>
  <c r="FA240" i="1"/>
  <c r="FB240" i="1"/>
  <c r="FC240" i="1"/>
  <c r="FD240" i="1"/>
  <c r="FE240" i="1"/>
  <c r="FF240" i="1"/>
  <c r="FG240" i="1"/>
  <c r="FH240" i="1"/>
  <c r="FI240" i="1"/>
  <c r="FJ240" i="1"/>
  <c r="FK240" i="1"/>
  <c r="FL240" i="1"/>
  <c r="FM240" i="1"/>
  <c r="FN240" i="1"/>
  <c r="FO240" i="1"/>
  <c r="FP240" i="1"/>
  <c r="FQ240" i="1"/>
  <c r="FR240" i="1"/>
  <c r="FS240" i="1"/>
  <c r="FT240" i="1"/>
  <c r="FU240" i="1"/>
  <c r="FV240" i="1"/>
  <c r="FW240" i="1"/>
  <c r="FX240" i="1"/>
  <c r="FY240" i="1"/>
  <c r="FZ240" i="1"/>
  <c r="GA240" i="1"/>
  <c r="GB240" i="1"/>
  <c r="GC240" i="1"/>
  <c r="GD240" i="1"/>
  <c r="GE240" i="1"/>
  <c r="GF240" i="1"/>
  <c r="GG240" i="1"/>
  <c r="GH240" i="1"/>
  <c r="GI240" i="1"/>
  <c r="GJ240" i="1"/>
  <c r="GK240" i="1"/>
  <c r="GL240" i="1"/>
  <c r="GM240" i="1"/>
  <c r="GN240" i="1"/>
  <c r="GO240" i="1"/>
  <c r="GP240" i="1"/>
  <c r="GQ240" i="1"/>
  <c r="GR240" i="1"/>
  <c r="GS240" i="1"/>
  <c r="GT240" i="1"/>
  <c r="GU240" i="1"/>
  <c r="GV240" i="1"/>
  <c r="GW240" i="1"/>
  <c r="GX240" i="1"/>
  <c r="D242" i="1"/>
  <c r="E244" i="1"/>
  <c r="Z244" i="1"/>
  <c r="AA244" i="1"/>
  <c r="AM244" i="1"/>
  <c r="AN244" i="1"/>
  <c r="BE244" i="1"/>
  <c r="BF244" i="1"/>
  <c r="BG244" i="1"/>
  <c r="BH244" i="1"/>
  <c r="BI244" i="1"/>
  <c r="BJ244" i="1"/>
  <c r="BK244" i="1"/>
  <c r="BL244" i="1"/>
  <c r="BM244" i="1"/>
  <c r="BN244" i="1"/>
  <c r="BO244" i="1"/>
  <c r="BP244" i="1"/>
  <c r="BQ244" i="1"/>
  <c r="BR244" i="1"/>
  <c r="BS244" i="1"/>
  <c r="BT244" i="1"/>
  <c r="BU244" i="1"/>
  <c r="BV244" i="1"/>
  <c r="BW244" i="1"/>
  <c r="CM244" i="1"/>
  <c r="CN244" i="1"/>
  <c r="CO244" i="1"/>
  <c r="CP244" i="1"/>
  <c r="CQ244" i="1"/>
  <c r="CR244" i="1"/>
  <c r="CS244" i="1"/>
  <c r="CT244" i="1"/>
  <c r="CU244" i="1"/>
  <c r="CV244" i="1"/>
  <c r="CW244" i="1"/>
  <c r="CX244" i="1"/>
  <c r="CY244" i="1"/>
  <c r="CZ244" i="1"/>
  <c r="DA244" i="1"/>
  <c r="DB244" i="1"/>
  <c r="DC244" i="1"/>
  <c r="DD244" i="1"/>
  <c r="DE244" i="1"/>
  <c r="DF244" i="1"/>
  <c r="DG244" i="1"/>
  <c r="DH244" i="1"/>
  <c r="DI244" i="1"/>
  <c r="DJ244" i="1"/>
  <c r="DK244" i="1"/>
  <c r="DL244" i="1"/>
  <c r="DM244" i="1"/>
  <c r="DN244" i="1"/>
  <c r="DO244" i="1"/>
  <c r="DP244" i="1"/>
  <c r="DQ244" i="1"/>
  <c r="DR244" i="1"/>
  <c r="DS244" i="1"/>
  <c r="DT244" i="1"/>
  <c r="DU244" i="1"/>
  <c r="DV244" i="1"/>
  <c r="DW244" i="1"/>
  <c r="DX244" i="1"/>
  <c r="DY244" i="1"/>
  <c r="DZ244" i="1"/>
  <c r="EA244" i="1"/>
  <c r="EB244" i="1"/>
  <c r="EC244" i="1"/>
  <c r="ED244" i="1"/>
  <c r="EE244" i="1"/>
  <c r="EF244" i="1"/>
  <c r="EG244" i="1"/>
  <c r="EH244" i="1"/>
  <c r="EI244" i="1"/>
  <c r="EJ244" i="1"/>
  <c r="EK244" i="1"/>
  <c r="EL244" i="1"/>
  <c r="EM244" i="1"/>
  <c r="EN244" i="1"/>
  <c r="EO244" i="1"/>
  <c r="EP244" i="1"/>
  <c r="EQ244" i="1"/>
  <c r="ER244" i="1"/>
  <c r="ES244" i="1"/>
  <c r="ET244" i="1"/>
  <c r="EU244" i="1"/>
  <c r="EV244" i="1"/>
  <c r="EW244" i="1"/>
  <c r="EX244" i="1"/>
  <c r="EY244" i="1"/>
  <c r="EZ244" i="1"/>
  <c r="FA244" i="1"/>
  <c r="FB244" i="1"/>
  <c r="FC244" i="1"/>
  <c r="FD244" i="1"/>
  <c r="FE244" i="1"/>
  <c r="FF244" i="1"/>
  <c r="FG244" i="1"/>
  <c r="FH244" i="1"/>
  <c r="FI244" i="1"/>
  <c r="FJ244" i="1"/>
  <c r="FK244" i="1"/>
  <c r="FL244" i="1"/>
  <c r="FM244" i="1"/>
  <c r="FN244" i="1"/>
  <c r="FO244" i="1"/>
  <c r="FP244" i="1"/>
  <c r="FQ244" i="1"/>
  <c r="FR244" i="1"/>
  <c r="FS244" i="1"/>
  <c r="FT244" i="1"/>
  <c r="FU244" i="1"/>
  <c r="FV244" i="1"/>
  <c r="FW244" i="1"/>
  <c r="FX244" i="1"/>
  <c r="FY244" i="1"/>
  <c r="FZ244" i="1"/>
  <c r="GA244" i="1"/>
  <c r="GB244" i="1"/>
  <c r="GC244" i="1"/>
  <c r="GD244" i="1"/>
  <c r="GE244" i="1"/>
  <c r="GF244" i="1"/>
  <c r="GG244" i="1"/>
  <c r="GH244" i="1"/>
  <c r="GI244" i="1"/>
  <c r="GJ244" i="1"/>
  <c r="GK244" i="1"/>
  <c r="GL244" i="1"/>
  <c r="GM244" i="1"/>
  <c r="GN244" i="1"/>
  <c r="GO244" i="1"/>
  <c r="GP244" i="1"/>
  <c r="GQ244" i="1"/>
  <c r="GR244" i="1"/>
  <c r="GS244" i="1"/>
  <c r="GT244" i="1"/>
  <c r="GU244" i="1"/>
  <c r="GV244" i="1"/>
  <c r="GW244" i="1"/>
  <c r="GX244" i="1"/>
  <c r="C247" i="1"/>
  <c r="D247" i="1"/>
  <c r="V247" i="1"/>
  <c r="AC247" i="1"/>
  <c r="CQ247" i="1" s="1"/>
  <c r="P247" i="1" s="1"/>
  <c r="AE247" i="1"/>
  <c r="AD247" i="1" s="1"/>
  <c r="AF247" i="1"/>
  <c r="CT247" i="1" s="1"/>
  <c r="S247" i="1" s="1"/>
  <c r="AG247" i="1"/>
  <c r="CU247" i="1" s="1"/>
  <c r="T247" i="1" s="1"/>
  <c r="AH247" i="1"/>
  <c r="CV247" i="1" s="1"/>
  <c r="U247" i="1" s="1"/>
  <c r="AI247" i="1"/>
  <c r="CW247" i="1" s="1"/>
  <c r="AJ247" i="1"/>
  <c r="CX247" i="1" s="1"/>
  <c r="W247" i="1" s="1"/>
  <c r="CR247" i="1"/>
  <c r="Q247" i="1" s="1"/>
  <c r="CS247" i="1"/>
  <c r="R247" i="1" s="1"/>
  <c r="FR247" i="1"/>
  <c r="GK247" i="1"/>
  <c r="GL247" i="1"/>
  <c r="GN247" i="1"/>
  <c r="GO247" i="1"/>
  <c r="GV247" i="1"/>
  <c r="HC247" i="1" s="1"/>
  <c r="GX247" i="1" s="1"/>
  <c r="C248" i="1"/>
  <c r="D248" i="1"/>
  <c r="AC248" i="1"/>
  <c r="CQ248" i="1" s="1"/>
  <c r="P248" i="1" s="1"/>
  <c r="AD248" i="1"/>
  <c r="AE248" i="1"/>
  <c r="CS248" i="1" s="1"/>
  <c r="R248" i="1" s="1"/>
  <c r="GK248" i="1" s="1"/>
  <c r="AF248" i="1"/>
  <c r="AG248" i="1"/>
  <c r="CU248" i="1" s="1"/>
  <c r="T248" i="1" s="1"/>
  <c r="AH248" i="1"/>
  <c r="AI248" i="1"/>
  <c r="CW248" i="1" s="1"/>
  <c r="V248" i="1" s="1"/>
  <c r="AJ248" i="1"/>
  <c r="CX248" i="1" s="1"/>
  <c r="W248" i="1" s="1"/>
  <c r="CT248" i="1"/>
  <c r="S248" i="1" s="1"/>
  <c r="CY248" i="1" s="1"/>
  <c r="X248" i="1" s="1"/>
  <c r="CV248" i="1"/>
  <c r="U248" i="1" s="1"/>
  <c r="FR248" i="1"/>
  <c r="GL248" i="1"/>
  <c r="GN248" i="1"/>
  <c r="GO248" i="1"/>
  <c r="GV248" i="1"/>
  <c r="HC248" i="1" s="1"/>
  <c r="GX248" i="1" s="1"/>
  <c r="C249" i="1"/>
  <c r="D249" i="1"/>
  <c r="AC249" i="1"/>
  <c r="AE249" i="1"/>
  <c r="AF249" i="1"/>
  <c r="CT249" i="1" s="1"/>
  <c r="S249" i="1" s="1"/>
  <c r="AG249" i="1"/>
  <c r="CU249" i="1" s="1"/>
  <c r="T249" i="1" s="1"/>
  <c r="AH249" i="1"/>
  <c r="CV249" i="1" s="1"/>
  <c r="U249" i="1" s="1"/>
  <c r="AI249" i="1"/>
  <c r="CW249" i="1" s="1"/>
  <c r="V249" i="1" s="1"/>
  <c r="AJ249" i="1"/>
  <c r="CX249" i="1" s="1"/>
  <c r="W249" i="1" s="1"/>
  <c r="FR249" i="1"/>
  <c r="GL249" i="1"/>
  <c r="GN249" i="1"/>
  <c r="GO249" i="1"/>
  <c r="GV249" i="1"/>
  <c r="HC249" i="1" s="1"/>
  <c r="GX249" i="1" s="1"/>
  <c r="C250" i="1"/>
  <c r="D250" i="1"/>
  <c r="T250" i="1"/>
  <c r="U250" i="1"/>
  <c r="AC250" i="1"/>
  <c r="AE250" i="1"/>
  <c r="CR250" i="1" s="1"/>
  <c r="Q250" i="1" s="1"/>
  <c r="AF250" i="1"/>
  <c r="AG250" i="1"/>
  <c r="AH250" i="1"/>
  <c r="CV250" i="1" s="1"/>
  <c r="AI250" i="1"/>
  <c r="CW250" i="1" s="1"/>
  <c r="V250" i="1" s="1"/>
  <c r="AJ250" i="1"/>
  <c r="CX250" i="1" s="1"/>
  <c r="W250" i="1" s="1"/>
  <c r="CQ250" i="1"/>
  <c r="P250" i="1" s="1"/>
  <c r="CT250" i="1"/>
  <c r="S250" i="1" s="1"/>
  <c r="CU250" i="1"/>
  <c r="FR250" i="1"/>
  <c r="GL250" i="1"/>
  <c r="GN250" i="1"/>
  <c r="GO250" i="1"/>
  <c r="GV250" i="1"/>
  <c r="HC250" i="1"/>
  <c r="GX250" i="1" s="1"/>
  <c r="C251" i="1"/>
  <c r="D251" i="1"/>
  <c r="AC251" i="1"/>
  <c r="CQ251" i="1" s="1"/>
  <c r="P251" i="1" s="1"/>
  <c r="AE251" i="1"/>
  <c r="CR251" i="1" s="1"/>
  <c r="Q251" i="1" s="1"/>
  <c r="AF251" i="1"/>
  <c r="AG251" i="1"/>
  <c r="CU251" i="1" s="1"/>
  <c r="T251" i="1" s="1"/>
  <c r="AH251" i="1"/>
  <c r="CV251" i="1" s="1"/>
  <c r="U251" i="1" s="1"/>
  <c r="AI251" i="1"/>
  <c r="CW251" i="1" s="1"/>
  <c r="V251" i="1" s="1"/>
  <c r="AJ251" i="1"/>
  <c r="CX251" i="1" s="1"/>
  <c r="W251" i="1" s="1"/>
  <c r="CS251" i="1"/>
  <c r="R251" i="1" s="1"/>
  <c r="GK251" i="1" s="1"/>
  <c r="CT251" i="1"/>
  <c r="S251" i="1" s="1"/>
  <c r="FR251" i="1"/>
  <c r="GL251" i="1"/>
  <c r="GN251" i="1"/>
  <c r="GO251" i="1"/>
  <c r="GV251" i="1"/>
  <c r="HC251" i="1"/>
  <c r="GX251" i="1" s="1"/>
  <c r="C252" i="1"/>
  <c r="D252" i="1"/>
  <c r="AC252" i="1"/>
  <c r="AE252" i="1"/>
  <c r="AF252" i="1"/>
  <c r="AG252" i="1"/>
  <c r="CU252" i="1" s="1"/>
  <c r="T252" i="1" s="1"/>
  <c r="AH252" i="1"/>
  <c r="CV252" i="1" s="1"/>
  <c r="U252" i="1" s="1"/>
  <c r="AI252" i="1"/>
  <c r="CW252" i="1" s="1"/>
  <c r="V252" i="1" s="1"/>
  <c r="AJ252" i="1"/>
  <c r="CX252" i="1" s="1"/>
  <c r="W252" i="1" s="1"/>
  <c r="CS252" i="1"/>
  <c r="FR252" i="1"/>
  <c r="GL252" i="1"/>
  <c r="GN252" i="1"/>
  <c r="GO252" i="1"/>
  <c r="GV252" i="1"/>
  <c r="HC252" i="1"/>
  <c r="GX252" i="1" s="1"/>
  <c r="C253" i="1"/>
  <c r="D253" i="1"/>
  <c r="I253" i="1"/>
  <c r="K253" i="1"/>
  <c r="AC253" i="1"/>
  <c r="AE253" i="1"/>
  <c r="AF253" i="1"/>
  <c r="AG253" i="1"/>
  <c r="CU253" i="1" s="1"/>
  <c r="T253" i="1" s="1"/>
  <c r="AH253" i="1"/>
  <c r="CV253" i="1" s="1"/>
  <c r="AI253" i="1"/>
  <c r="CW253" i="1" s="1"/>
  <c r="AJ253" i="1"/>
  <c r="CX253" i="1" s="1"/>
  <c r="CQ253" i="1"/>
  <c r="P253" i="1" s="1"/>
  <c r="FR253" i="1"/>
  <c r="GL253" i="1"/>
  <c r="GN253" i="1"/>
  <c r="GO253" i="1"/>
  <c r="GV253" i="1"/>
  <c r="HC253" i="1" s="1"/>
  <c r="GX253" i="1" s="1"/>
  <c r="C254" i="1"/>
  <c r="D254" i="1"/>
  <c r="AC254" i="1"/>
  <c r="CQ254" i="1" s="1"/>
  <c r="P254" i="1" s="1"/>
  <c r="AD254" i="1"/>
  <c r="AE254" i="1"/>
  <c r="AF254" i="1"/>
  <c r="AG254" i="1"/>
  <c r="AH254" i="1"/>
  <c r="CV254" i="1" s="1"/>
  <c r="U254" i="1" s="1"/>
  <c r="AI254" i="1"/>
  <c r="AJ254" i="1"/>
  <c r="CR254" i="1"/>
  <c r="Q254" i="1" s="1"/>
  <c r="CS254" i="1"/>
  <c r="CU254" i="1"/>
  <c r="T254" i="1" s="1"/>
  <c r="CW254" i="1"/>
  <c r="V254" i="1" s="1"/>
  <c r="CX254" i="1"/>
  <c r="W254" i="1" s="1"/>
  <c r="FR254" i="1"/>
  <c r="GL254" i="1"/>
  <c r="GN254" i="1"/>
  <c r="GO254" i="1"/>
  <c r="GV254" i="1"/>
  <c r="HC254" i="1"/>
  <c r="GX254" i="1" s="1"/>
  <c r="C255" i="1"/>
  <c r="D255" i="1"/>
  <c r="AC255" i="1"/>
  <c r="CQ255" i="1" s="1"/>
  <c r="P255" i="1" s="1"/>
  <c r="AE255" i="1"/>
  <c r="AF255" i="1"/>
  <c r="AG255" i="1"/>
  <c r="CU255" i="1" s="1"/>
  <c r="T255" i="1" s="1"/>
  <c r="AH255" i="1"/>
  <c r="CV255" i="1" s="1"/>
  <c r="U255" i="1" s="1"/>
  <c r="AI255" i="1"/>
  <c r="CW255" i="1" s="1"/>
  <c r="V255" i="1" s="1"/>
  <c r="AJ255" i="1"/>
  <c r="CX255" i="1"/>
  <c r="W255" i="1" s="1"/>
  <c r="FR255" i="1"/>
  <c r="GL255" i="1"/>
  <c r="GN255" i="1"/>
  <c r="GO255" i="1"/>
  <c r="GV255" i="1"/>
  <c r="HC255" i="1"/>
  <c r="GX255" i="1" s="1"/>
  <c r="C256" i="1"/>
  <c r="D256" i="1"/>
  <c r="AC256" i="1"/>
  <c r="CQ256" i="1" s="1"/>
  <c r="P256" i="1" s="1"/>
  <c r="AE256" i="1"/>
  <c r="AF256" i="1"/>
  <c r="AG256" i="1"/>
  <c r="CU256" i="1" s="1"/>
  <c r="T256" i="1" s="1"/>
  <c r="AH256" i="1"/>
  <c r="CV256" i="1" s="1"/>
  <c r="U256" i="1" s="1"/>
  <c r="AI256" i="1"/>
  <c r="CW256" i="1" s="1"/>
  <c r="V256" i="1" s="1"/>
  <c r="AJ256" i="1"/>
  <c r="CX256" i="1" s="1"/>
  <c r="W256" i="1" s="1"/>
  <c r="FR256" i="1"/>
  <c r="GL256" i="1"/>
  <c r="GN256" i="1"/>
  <c r="GO256" i="1"/>
  <c r="GV256" i="1"/>
  <c r="HC256" i="1" s="1"/>
  <c r="GX256" i="1" s="1"/>
  <c r="C257" i="1"/>
  <c r="D257" i="1"/>
  <c r="AC257" i="1"/>
  <c r="CQ257" i="1" s="1"/>
  <c r="P257" i="1" s="1"/>
  <c r="AE257" i="1"/>
  <c r="AF257" i="1"/>
  <c r="AG257" i="1"/>
  <c r="AH257" i="1"/>
  <c r="CV257" i="1" s="1"/>
  <c r="U257" i="1" s="1"/>
  <c r="AI257" i="1"/>
  <c r="CW257" i="1" s="1"/>
  <c r="V257" i="1" s="1"/>
  <c r="AJ257" i="1"/>
  <c r="CX257" i="1" s="1"/>
  <c r="W257" i="1" s="1"/>
  <c r="CU257" i="1"/>
  <c r="T257" i="1" s="1"/>
  <c r="FR257" i="1"/>
  <c r="GL257" i="1"/>
  <c r="GN257" i="1"/>
  <c r="GO257" i="1"/>
  <c r="GV257" i="1"/>
  <c r="HC257" i="1" s="1"/>
  <c r="GX257" i="1"/>
  <c r="C259" i="1"/>
  <c r="D259" i="1"/>
  <c r="AC259" i="1"/>
  <c r="CQ259" i="1" s="1"/>
  <c r="P259" i="1" s="1"/>
  <c r="AE259" i="1"/>
  <c r="CR259" i="1" s="1"/>
  <c r="Q259" i="1" s="1"/>
  <c r="AF259" i="1"/>
  <c r="CT259" i="1" s="1"/>
  <c r="S259" i="1" s="1"/>
  <c r="CY259" i="1" s="1"/>
  <c r="X259" i="1" s="1"/>
  <c r="AG259" i="1"/>
  <c r="CU259" i="1" s="1"/>
  <c r="T259" i="1" s="1"/>
  <c r="AH259" i="1"/>
  <c r="AI259" i="1"/>
  <c r="AJ259" i="1"/>
  <c r="CV259" i="1"/>
  <c r="U259" i="1" s="1"/>
  <c r="CW259" i="1"/>
  <c r="V259" i="1" s="1"/>
  <c r="CX259" i="1"/>
  <c r="W259" i="1" s="1"/>
  <c r="FR259" i="1"/>
  <c r="GL259" i="1"/>
  <c r="GN259" i="1"/>
  <c r="GO259" i="1"/>
  <c r="GV259" i="1"/>
  <c r="HC259" i="1" s="1"/>
  <c r="GX259" i="1" s="1"/>
  <c r="C260" i="1"/>
  <c r="D260" i="1"/>
  <c r="W260" i="1"/>
  <c r="AC260" i="1"/>
  <c r="AE260" i="1"/>
  <c r="AF260" i="1"/>
  <c r="CT260" i="1" s="1"/>
  <c r="S260" i="1" s="1"/>
  <c r="AG260" i="1"/>
  <c r="CU260" i="1" s="1"/>
  <c r="T260" i="1" s="1"/>
  <c r="AH260" i="1"/>
  <c r="CV260" i="1" s="1"/>
  <c r="U260" i="1" s="1"/>
  <c r="AI260" i="1"/>
  <c r="CW260" i="1" s="1"/>
  <c r="V260" i="1" s="1"/>
  <c r="AJ260" i="1"/>
  <c r="CX260" i="1" s="1"/>
  <c r="FR260" i="1"/>
  <c r="GL260" i="1"/>
  <c r="GN260" i="1"/>
  <c r="GO260" i="1"/>
  <c r="GV260" i="1"/>
  <c r="HC260" i="1" s="1"/>
  <c r="GX260" i="1" s="1"/>
  <c r="C261" i="1"/>
  <c r="D261" i="1"/>
  <c r="V261" i="1"/>
  <c r="W261" i="1"/>
  <c r="AC261" i="1"/>
  <c r="AE261" i="1"/>
  <c r="CR261" i="1" s="1"/>
  <c r="Q261" i="1" s="1"/>
  <c r="AF261" i="1"/>
  <c r="AG261" i="1"/>
  <c r="CU261" i="1" s="1"/>
  <c r="T261" i="1" s="1"/>
  <c r="AH261" i="1"/>
  <c r="CV261" i="1" s="1"/>
  <c r="U261" i="1" s="1"/>
  <c r="AI261" i="1"/>
  <c r="CW261" i="1" s="1"/>
  <c r="AJ261" i="1"/>
  <c r="CX261" i="1" s="1"/>
  <c r="CQ261" i="1"/>
  <c r="P261" i="1" s="1"/>
  <c r="CS261" i="1"/>
  <c r="R261" i="1" s="1"/>
  <c r="GK261" i="1" s="1"/>
  <c r="CT261" i="1"/>
  <c r="S261" i="1" s="1"/>
  <c r="FR261" i="1"/>
  <c r="GL261" i="1"/>
  <c r="GN261" i="1"/>
  <c r="GO261" i="1"/>
  <c r="GV261" i="1"/>
  <c r="HC261" i="1"/>
  <c r="GX261" i="1" s="1"/>
  <c r="C262" i="1"/>
  <c r="D262" i="1"/>
  <c r="AC262" i="1"/>
  <c r="CQ262" i="1" s="1"/>
  <c r="P262" i="1" s="1"/>
  <c r="AE262" i="1"/>
  <c r="AF262" i="1"/>
  <c r="CT262" i="1" s="1"/>
  <c r="S262" i="1" s="1"/>
  <c r="AG262" i="1"/>
  <c r="CU262" i="1" s="1"/>
  <c r="T262" i="1" s="1"/>
  <c r="AH262" i="1"/>
  <c r="AI262" i="1"/>
  <c r="CW262" i="1" s="1"/>
  <c r="V262" i="1" s="1"/>
  <c r="AJ262" i="1"/>
  <c r="CV262" i="1"/>
  <c r="U262" i="1" s="1"/>
  <c r="CX262" i="1"/>
  <c r="W262" i="1" s="1"/>
  <c r="FR262" i="1"/>
  <c r="GL262" i="1"/>
  <c r="GN262" i="1"/>
  <c r="GO262" i="1"/>
  <c r="GV262" i="1"/>
  <c r="HC262" i="1" s="1"/>
  <c r="GX262" i="1" s="1"/>
  <c r="C263" i="1"/>
  <c r="D263" i="1"/>
  <c r="S263" i="1"/>
  <c r="CY263" i="1" s="1"/>
  <c r="X263" i="1" s="1"/>
  <c r="AC263" i="1"/>
  <c r="CQ263" i="1" s="1"/>
  <c r="P263" i="1" s="1"/>
  <c r="AE263" i="1"/>
  <c r="CR263" i="1" s="1"/>
  <c r="Q263" i="1" s="1"/>
  <c r="AF263" i="1"/>
  <c r="CT263" i="1" s="1"/>
  <c r="AG263" i="1"/>
  <c r="CU263" i="1" s="1"/>
  <c r="T263" i="1" s="1"/>
  <c r="AH263" i="1"/>
  <c r="CV263" i="1" s="1"/>
  <c r="U263" i="1" s="1"/>
  <c r="AI263" i="1"/>
  <c r="CW263" i="1" s="1"/>
  <c r="V263" i="1" s="1"/>
  <c r="AJ263" i="1"/>
  <c r="CX263" i="1" s="1"/>
  <c r="W263" i="1" s="1"/>
  <c r="FR263" i="1"/>
  <c r="GL263" i="1"/>
  <c r="GN263" i="1"/>
  <c r="GO263" i="1"/>
  <c r="GV263" i="1"/>
  <c r="GX263" i="1"/>
  <c r="HC263" i="1"/>
  <c r="C264" i="1"/>
  <c r="D264" i="1"/>
  <c r="AC264" i="1"/>
  <c r="AD264" i="1"/>
  <c r="AE264" i="1"/>
  <c r="CR264" i="1" s="1"/>
  <c r="Q264" i="1" s="1"/>
  <c r="AF264" i="1"/>
  <c r="CT264" i="1" s="1"/>
  <c r="S264" i="1" s="1"/>
  <c r="AG264" i="1"/>
  <c r="CU264" i="1" s="1"/>
  <c r="T264" i="1" s="1"/>
  <c r="AH264" i="1"/>
  <c r="CV264" i="1" s="1"/>
  <c r="U264" i="1" s="1"/>
  <c r="AI264" i="1"/>
  <c r="CW264" i="1" s="1"/>
  <c r="V264" i="1" s="1"/>
  <c r="AJ264" i="1"/>
  <c r="CX264" i="1" s="1"/>
  <c r="W264" i="1" s="1"/>
  <c r="CS264" i="1"/>
  <c r="FR264" i="1"/>
  <c r="GL264" i="1"/>
  <c r="GN264" i="1"/>
  <c r="GO264" i="1"/>
  <c r="GV264" i="1"/>
  <c r="HC264" i="1" s="1"/>
  <c r="GX264" i="1" s="1"/>
  <c r="D265" i="1"/>
  <c r="AC265" i="1"/>
  <c r="CQ265" i="1" s="1"/>
  <c r="P265" i="1" s="1"/>
  <c r="AE265" i="1"/>
  <c r="AF265" i="1"/>
  <c r="CT265" i="1" s="1"/>
  <c r="S265" i="1" s="1"/>
  <c r="AG265" i="1"/>
  <c r="AH265" i="1"/>
  <c r="AI265" i="1"/>
  <c r="CW265" i="1" s="1"/>
  <c r="V265" i="1" s="1"/>
  <c r="AJ265" i="1"/>
  <c r="CX265" i="1" s="1"/>
  <c r="W265" i="1" s="1"/>
  <c r="CU265" i="1"/>
  <c r="T265" i="1" s="1"/>
  <c r="CV265" i="1"/>
  <c r="U265" i="1" s="1"/>
  <c r="FR265" i="1"/>
  <c r="GL265" i="1"/>
  <c r="GN265" i="1"/>
  <c r="GO265" i="1"/>
  <c r="GV265" i="1"/>
  <c r="HC265" i="1" s="1"/>
  <c r="GX265" i="1" s="1"/>
  <c r="D266" i="1"/>
  <c r="W266" i="1"/>
  <c r="AC266" i="1"/>
  <c r="AE266" i="1"/>
  <c r="AF266" i="1"/>
  <c r="CT266" i="1" s="1"/>
  <c r="S266" i="1" s="1"/>
  <c r="CY266" i="1" s="1"/>
  <c r="X266" i="1" s="1"/>
  <c r="AG266" i="1"/>
  <c r="CU266" i="1" s="1"/>
  <c r="T266" i="1" s="1"/>
  <c r="AH266" i="1"/>
  <c r="CV266" i="1" s="1"/>
  <c r="U266" i="1" s="1"/>
  <c r="AI266" i="1"/>
  <c r="CW266" i="1" s="1"/>
  <c r="V266" i="1" s="1"/>
  <c r="AJ266" i="1"/>
  <c r="CX266" i="1" s="1"/>
  <c r="FR266" i="1"/>
  <c r="GL266" i="1"/>
  <c r="GN266" i="1"/>
  <c r="GO266" i="1"/>
  <c r="GV266" i="1"/>
  <c r="HC266" i="1" s="1"/>
  <c r="GX266" i="1" s="1"/>
  <c r="C267" i="1"/>
  <c r="D267" i="1"/>
  <c r="I267" i="1"/>
  <c r="K267" i="1"/>
  <c r="W267" i="1"/>
  <c r="AC267" i="1"/>
  <c r="CQ267" i="1" s="1"/>
  <c r="P267" i="1" s="1"/>
  <c r="AE267" i="1"/>
  <c r="AF267" i="1"/>
  <c r="CT267" i="1" s="1"/>
  <c r="S267" i="1" s="1"/>
  <c r="AG267" i="1"/>
  <c r="AH267" i="1"/>
  <c r="CV267" i="1" s="1"/>
  <c r="U267" i="1" s="1"/>
  <c r="AI267" i="1"/>
  <c r="CW267" i="1" s="1"/>
  <c r="V267" i="1" s="1"/>
  <c r="AJ267" i="1"/>
  <c r="CX267" i="1" s="1"/>
  <c r="CR267" i="1"/>
  <c r="Q267" i="1" s="1"/>
  <c r="CP267" i="1" s="1"/>
  <c r="O267" i="1" s="1"/>
  <c r="CS267" i="1"/>
  <c r="CU267" i="1"/>
  <c r="T267" i="1" s="1"/>
  <c r="FR267" i="1"/>
  <c r="GL267" i="1"/>
  <c r="GN267" i="1"/>
  <c r="GO267" i="1"/>
  <c r="GV267" i="1"/>
  <c r="HC267" i="1" s="1"/>
  <c r="GX267" i="1" s="1"/>
  <c r="C268" i="1"/>
  <c r="D268" i="1"/>
  <c r="I268" i="1"/>
  <c r="K268" i="1"/>
  <c r="AC268" i="1"/>
  <c r="CQ268" i="1" s="1"/>
  <c r="P268" i="1" s="1"/>
  <c r="AE268" i="1"/>
  <c r="AF268" i="1"/>
  <c r="AG268" i="1"/>
  <c r="CU268" i="1" s="1"/>
  <c r="AH268" i="1"/>
  <c r="CV268" i="1" s="1"/>
  <c r="U268" i="1" s="1"/>
  <c r="AI268" i="1"/>
  <c r="CW268" i="1" s="1"/>
  <c r="V268" i="1" s="1"/>
  <c r="AJ268" i="1"/>
  <c r="CX268" i="1" s="1"/>
  <c r="W268" i="1" s="1"/>
  <c r="CT268" i="1"/>
  <c r="S268" i="1" s="1"/>
  <c r="FR268" i="1"/>
  <c r="GL268" i="1"/>
  <c r="GN268" i="1"/>
  <c r="GO268" i="1"/>
  <c r="GV268" i="1"/>
  <c r="HC268" i="1"/>
  <c r="GX268" i="1" s="1"/>
  <c r="C269" i="1"/>
  <c r="D269" i="1"/>
  <c r="AC269" i="1"/>
  <c r="AE269" i="1"/>
  <c r="AF269" i="1"/>
  <c r="AG269" i="1"/>
  <c r="AH269" i="1"/>
  <c r="AI269" i="1"/>
  <c r="CW269" i="1" s="1"/>
  <c r="V269" i="1" s="1"/>
  <c r="AJ269" i="1"/>
  <c r="CX269" i="1" s="1"/>
  <c r="W269" i="1" s="1"/>
  <c r="CR269" i="1"/>
  <c r="Q269" i="1" s="1"/>
  <c r="CS269" i="1"/>
  <c r="CT269" i="1"/>
  <c r="S269" i="1" s="1"/>
  <c r="CY269" i="1" s="1"/>
  <c r="X269" i="1" s="1"/>
  <c r="CU269" i="1"/>
  <c r="T269" i="1" s="1"/>
  <c r="CV269" i="1"/>
  <c r="U269" i="1" s="1"/>
  <c r="FR269" i="1"/>
  <c r="GL269" i="1"/>
  <c r="GN269" i="1"/>
  <c r="GO269" i="1"/>
  <c r="GV269" i="1"/>
  <c r="HC269" i="1" s="1"/>
  <c r="GX269" i="1" s="1"/>
  <c r="C270" i="1"/>
  <c r="D270" i="1"/>
  <c r="AC270" i="1"/>
  <c r="AD270" i="1"/>
  <c r="AE270" i="1"/>
  <c r="CR270" i="1" s="1"/>
  <c r="Q270" i="1" s="1"/>
  <c r="CP270" i="1" s="1"/>
  <c r="O270" i="1" s="1"/>
  <c r="AF270" i="1"/>
  <c r="CT270" i="1" s="1"/>
  <c r="S270" i="1" s="1"/>
  <c r="AG270" i="1"/>
  <c r="CU270" i="1" s="1"/>
  <c r="T270" i="1" s="1"/>
  <c r="AH270" i="1"/>
  <c r="CV270" i="1" s="1"/>
  <c r="U270" i="1" s="1"/>
  <c r="AI270" i="1"/>
  <c r="CW270" i="1" s="1"/>
  <c r="V270" i="1" s="1"/>
  <c r="AJ270" i="1"/>
  <c r="CX270" i="1" s="1"/>
  <c r="W270" i="1" s="1"/>
  <c r="CQ270" i="1"/>
  <c r="P270" i="1" s="1"/>
  <c r="FR270" i="1"/>
  <c r="GL270" i="1"/>
  <c r="GN270" i="1"/>
  <c r="GO270" i="1"/>
  <c r="GV270" i="1"/>
  <c r="HC270" i="1"/>
  <c r="GX270" i="1" s="1"/>
  <c r="C271" i="1"/>
  <c r="D271" i="1"/>
  <c r="I271" i="1"/>
  <c r="K271" i="1"/>
  <c r="AC271" i="1"/>
  <c r="CQ271" i="1" s="1"/>
  <c r="AE271" i="1"/>
  <c r="AF271" i="1"/>
  <c r="AG271" i="1"/>
  <c r="AH271" i="1"/>
  <c r="CV271" i="1" s="1"/>
  <c r="U271" i="1" s="1"/>
  <c r="AI271" i="1"/>
  <c r="CW271" i="1" s="1"/>
  <c r="V271" i="1" s="1"/>
  <c r="AJ271" i="1"/>
  <c r="CX271" i="1" s="1"/>
  <c r="W271" i="1" s="1"/>
  <c r="CU271" i="1"/>
  <c r="FR271" i="1"/>
  <c r="GL271" i="1"/>
  <c r="GN271" i="1"/>
  <c r="GO271" i="1"/>
  <c r="GV271" i="1"/>
  <c r="HC271" i="1"/>
  <c r="C273" i="1"/>
  <c r="D273" i="1"/>
  <c r="P273" i="1"/>
  <c r="AC273" i="1"/>
  <c r="CQ273" i="1" s="1"/>
  <c r="AE273" i="1"/>
  <c r="AD273" i="1" s="1"/>
  <c r="AF273" i="1"/>
  <c r="AG273" i="1"/>
  <c r="CU273" i="1" s="1"/>
  <c r="T273" i="1" s="1"/>
  <c r="AH273" i="1"/>
  <c r="CV273" i="1" s="1"/>
  <c r="U273" i="1" s="1"/>
  <c r="AI273" i="1"/>
  <c r="CW273" i="1" s="1"/>
  <c r="V273" i="1" s="1"/>
  <c r="AJ273" i="1"/>
  <c r="CX273" i="1" s="1"/>
  <c r="W273" i="1" s="1"/>
  <c r="CT273" i="1"/>
  <c r="S273" i="1" s="1"/>
  <c r="FR273" i="1"/>
  <c r="GL273" i="1"/>
  <c r="GN273" i="1"/>
  <c r="GO273" i="1"/>
  <c r="GV273" i="1"/>
  <c r="HC273" i="1"/>
  <c r="GX273" i="1" s="1"/>
  <c r="C274" i="1"/>
  <c r="D274" i="1"/>
  <c r="W274" i="1"/>
  <c r="AC274" i="1"/>
  <c r="AE274" i="1"/>
  <c r="AD274" i="1" s="1"/>
  <c r="AF274" i="1"/>
  <c r="AG274" i="1"/>
  <c r="AH274" i="1"/>
  <c r="AI274" i="1"/>
  <c r="CW274" i="1" s="1"/>
  <c r="V274" i="1" s="1"/>
  <c r="AJ274" i="1"/>
  <c r="CX274" i="1" s="1"/>
  <c r="CR274" i="1"/>
  <c r="Q274" i="1" s="1"/>
  <c r="CS274" i="1"/>
  <c r="R274" i="1" s="1"/>
  <c r="GK274" i="1" s="1"/>
  <c r="CT274" i="1"/>
  <c r="S274" i="1" s="1"/>
  <c r="CU274" i="1"/>
  <c r="T274" i="1" s="1"/>
  <c r="CV274" i="1"/>
  <c r="U274" i="1" s="1"/>
  <c r="FR274" i="1"/>
  <c r="GL274" i="1"/>
  <c r="GN274" i="1"/>
  <c r="GO274" i="1"/>
  <c r="GV274" i="1"/>
  <c r="HC274" i="1"/>
  <c r="GX274" i="1" s="1"/>
  <c r="C275" i="1"/>
  <c r="D275" i="1"/>
  <c r="AB275" i="1"/>
  <c r="AC275" i="1"/>
  <c r="CQ275" i="1" s="1"/>
  <c r="P275" i="1" s="1"/>
  <c r="AD275" i="1"/>
  <c r="AE275" i="1"/>
  <c r="AF275" i="1"/>
  <c r="CT275" i="1" s="1"/>
  <c r="S275" i="1" s="1"/>
  <c r="CY275" i="1" s="1"/>
  <c r="X275" i="1" s="1"/>
  <c r="AG275" i="1"/>
  <c r="CU275" i="1" s="1"/>
  <c r="T275" i="1" s="1"/>
  <c r="AH275" i="1"/>
  <c r="CV275" i="1" s="1"/>
  <c r="U275" i="1" s="1"/>
  <c r="AI275" i="1"/>
  <c r="AJ275" i="1"/>
  <c r="CW275" i="1"/>
  <c r="V275" i="1" s="1"/>
  <c r="CX275" i="1"/>
  <c r="W275" i="1" s="1"/>
  <c r="FR275" i="1"/>
  <c r="GL275" i="1"/>
  <c r="GN275" i="1"/>
  <c r="GO275" i="1"/>
  <c r="GV275" i="1"/>
  <c r="HC275" i="1" s="1"/>
  <c r="GX275" i="1" s="1"/>
  <c r="C276" i="1"/>
  <c r="D276" i="1"/>
  <c r="P276" i="1"/>
  <c r="AC276" i="1"/>
  <c r="AE276" i="1"/>
  <c r="CR276" i="1" s="1"/>
  <c r="Q276" i="1" s="1"/>
  <c r="AF276" i="1"/>
  <c r="AG276" i="1"/>
  <c r="CU276" i="1" s="1"/>
  <c r="T276" i="1" s="1"/>
  <c r="AH276" i="1"/>
  <c r="CV276" i="1" s="1"/>
  <c r="U276" i="1" s="1"/>
  <c r="AI276" i="1"/>
  <c r="CW276" i="1" s="1"/>
  <c r="V276" i="1" s="1"/>
  <c r="AJ276" i="1"/>
  <c r="CX276" i="1" s="1"/>
  <c r="W276" i="1" s="1"/>
  <c r="CQ276" i="1"/>
  <c r="FR276" i="1"/>
  <c r="GL276" i="1"/>
  <c r="GN276" i="1"/>
  <c r="GO276" i="1"/>
  <c r="GV276" i="1"/>
  <c r="HC276" i="1" s="1"/>
  <c r="GX276" i="1" s="1"/>
  <c r="C277" i="1"/>
  <c r="D277" i="1"/>
  <c r="AC277" i="1"/>
  <c r="CQ277" i="1" s="1"/>
  <c r="P277" i="1" s="1"/>
  <c r="AE277" i="1"/>
  <c r="CR277" i="1" s="1"/>
  <c r="Q277" i="1" s="1"/>
  <c r="AF277" i="1"/>
  <c r="CT277" i="1" s="1"/>
  <c r="S277" i="1" s="1"/>
  <c r="AG277" i="1"/>
  <c r="CU277" i="1" s="1"/>
  <c r="T277" i="1" s="1"/>
  <c r="AH277" i="1"/>
  <c r="AI277" i="1"/>
  <c r="AJ277" i="1"/>
  <c r="CV277" i="1"/>
  <c r="U277" i="1" s="1"/>
  <c r="CW277" i="1"/>
  <c r="V277" i="1" s="1"/>
  <c r="CX277" i="1"/>
  <c r="W277" i="1" s="1"/>
  <c r="FR277" i="1"/>
  <c r="GL277" i="1"/>
  <c r="GN277" i="1"/>
  <c r="GO277" i="1"/>
  <c r="GV277" i="1"/>
  <c r="HC277" i="1" s="1"/>
  <c r="GX277" i="1" s="1"/>
  <c r="C278" i="1"/>
  <c r="D278" i="1"/>
  <c r="AC278" i="1"/>
  <c r="CQ278" i="1" s="1"/>
  <c r="P278" i="1" s="1"/>
  <c r="AE278" i="1"/>
  <c r="AF278" i="1"/>
  <c r="AG278" i="1"/>
  <c r="CU278" i="1" s="1"/>
  <c r="T278" i="1" s="1"/>
  <c r="AH278" i="1"/>
  <c r="CV278" i="1" s="1"/>
  <c r="U278" i="1" s="1"/>
  <c r="AI278" i="1"/>
  <c r="CW278" i="1" s="1"/>
  <c r="V278" i="1" s="1"/>
  <c r="AJ278" i="1"/>
  <c r="CX278" i="1" s="1"/>
  <c r="W278" i="1" s="1"/>
  <c r="FR278" i="1"/>
  <c r="GL278" i="1"/>
  <c r="GN278" i="1"/>
  <c r="GO278" i="1"/>
  <c r="GV278" i="1"/>
  <c r="HC278" i="1" s="1"/>
  <c r="GX278" i="1"/>
  <c r="D279" i="1"/>
  <c r="AC279" i="1"/>
  <c r="AE279" i="1"/>
  <c r="AD279" i="1" s="1"/>
  <c r="AF279" i="1"/>
  <c r="AG279" i="1"/>
  <c r="AH279" i="1"/>
  <c r="AI279" i="1"/>
  <c r="CW279" i="1" s="1"/>
  <c r="V279" i="1" s="1"/>
  <c r="AJ279" i="1"/>
  <c r="CX279" i="1" s="1"/>
  <c r="W279" i="1" s="1"/>
  <c r="CR279" i="1"/>
  <c r="Q279" i="1" s="1"/>
  <c r="CS279" i="1"/>
  <c r="R279" i="1" s="1"/>
  <c r="GK279" i="1" s="1"/>
  <c r="CT279" i="1"/>
  <c r="S279" i="1" s="1"/>
  <c r="CU279" i="1"/>
  <c r="T279" i="1" s="1"/>
  <c r="CV279" i="1"/>
  <c r="U279" i="1" s="1"/>
  <c r="FR279" i="1"/>
  <c r="GL279" i="1"/>
  <c r="GN279" i="1"/>
  <c r="GO279" i="1"/>
  <c r="GV279" i="1"/>
  <c r="HC279" i="1"/>
  <c r="GX279" i="1" s="1"/>
  <c r="D280" i="1"/>
  <c r="AC280" i="1"/>
  <c r="CQ280" i="1" s="1"/>
  <c r="P280" i="1" s="1"/>
  <c r="AE280" i="1"/>
  <c r="AF280" i="1"/>
  <c r="CT280" i="1" s="1"/>
  <c r="S280" i="1" s="1"/>
  <c r="AG280" i="1"/>
  <c r="CU280" i="1" s="1"/>
  <c r="T280" i="1" s="1"/>
  <c r="AH280" i="1"/>
  <c r="CV280" i="1" s="1"/>
  <c r="U280" i="1" s="1"/>
  <c r="AI280" i="1"/>
  <c r="CW280" i="1" s="1"/>
  <c r="V280" i="1" s="1"/>
  <c r="AJ280" i="1"/>
  <c r="CX280" i="1" s="1"/>
  <c r="W280" i="1" s="1"/>
  <c r="FR280" i="1"/>
  <c r="GL280" i="1"/>
  <c r="GN280" i="1"/>
  <c r="GO280" i="1"/>
  <c r="GV280" i="1"/>
  <c r="HC280" i="1"/>
  <c r="GX280" i="1" s="1"/>
  <c r="C281" i="1"/>
  <c r="D281" i="1"/>
  <c r="I281" i="1"/>
  <c r="K281" i="1"/>
  <c r="AC281" i="1"/>
  <c r="AE281" i="1"/>
  <c r="AF281" i="1"/>
  <c r="AG281" i="1"/>
  <c r="CU281" i="1" s="1"/>
  <c r="T281" i="1" s="1"/>
  <c r="AH281" i="1"/>
  <c r="CV281" i="1" s="1"/>
  <c r="U281" i="1" s="1"/>
  <c r="AI281" i="1"/>
  <c r="CW281" i="1" s="1"/>
  <c r="AJ281" i="1"/>
  <c r="CX281" i="1" s="1"/>
  <c r="FR281" i="1"/>
  <c r="GL281" i="1"/>
  <c r="GN281" i="1"/>
  <c r="GO281" i="1"/>
  <c r="GV281" i="1"/>
  <c r="HC281" i="1" s="1"/>
  <c r="GX281" i="1" s="1"/>
  <c r="C282" i="1"/>
  <c r="D282" i="1"/>
  <c r="I282" i="1"/>
  <c r="K282" i="1"/>
  <c r="AC282" i="1"/>
  <c r="CQ282" i="1" s="1"/>
  <c r="AE282" i="1"/>
  <c r="AF282" i="1"/>
  <c r="AG282" i="1"/>
  <c r="CU282" i="1" s="1"/>
  <c r="AH282" i="1"/>
  <c r="CV282" i="1" s="1"/>
  <c r="AI282" i="1"/>
  <c r="CW282" i="1" s="1"/>
  <c r="V282" i="1" s="1"/>
  <c r="AJ282" i="1"/>
  <c r="CX282" i="1" s="1"/>
  <c r="W282" i="1" s="1"/>
  <c r="FR282" i="1"/>
  <c r="GL282" i="1"/>
  <c r="GN282" i="1"/>
  <c r="GO282" i="1"/>
  <c r="GV282" i="1"/>
  <c r="HC282" i="1" s="1"/>
  <c r="C283" i="1"/>
  <c r="D283" i="1"/>
  <c r="AC283" i="1"/>
  <c r="CQ283" i="1" s="1"/>
  <c r="P283" i="1" s="1"/>
  <c r="AE283" i="1"/>
  <c r="AF283" i="1"/>
  <c r="AG283" i="1"/>
  <c r="CU283" i="1" s="1"/>
  <c r="T283" i="1" s="1"/>
  <c r="AH283" i="1"/>
  <c r="CV283" i="1" s="1"/>
  <c r="U283" i="1" s="1"/>
  <c r="AI283" i="1"/>
  <c r="CW283" i="1" s="1"/>
  <c r="V283" i="1" s="1"/>
  <c r="AJ283" i="1"/>
  <c r="CX283" i="1" s="1"/>
  <c r="W283" i="1" s="1"/>
  <c r="FR283" i="1"/>
  <c r="GL283" i="1"/>
  <c r="GN283" i="1"/>
  <c r="GO283" i="1"/>
  <c r="GV283" i="1"/>
  <c r="HC283" i="1" s="1"/>
  <c r="GX283" i="1" s="1"/>
  <c r="C284" i="1"/>
  <c r="D284" i="1"/>
  <c r="W284" i="1"/>
  <c r="AC284" i="1"/>
  <c r="AE284" i="1"/>
  <c r="AF284" i="1"/>
  <c r="AG284" i="1"/>
  <c r="CU284" i="1" s="1"/>
  <c r="T284" i="1" s="1"/>
  <c r="AH284" i="1"/>
  <c r="CV284" i="1" s="1"/>
  <c r="U284" i="1" s="1"/>
  <c r="AI284" i="1"/>
  <c r="CW284" i="1" s="1"/>
  <c r="V284" i="1" s="1"/>
  <c r="AJ284" i="1"/>
  <c r="CX284" i="1" s="1"/>
  <c r="CQ284" i="1"/>
  <c r="P284" i="1" s="1"/>
  <c r="CR284" i="1"/>
  <c r="Q284" i="1" s="1"/>
  <c r="CS284" i="1"/>
  <c r="CT284" i="1"/>
  <c r="S284" i="1" s="1"/>
  <c r="FR284" i="1"/>
  <c r="GL284" i="1"/>
  <c r="GN284" i="1"/>
  <c r="GO284" i="1"/>
  <c r="GV284" i="1"/>
  <c r="HC284" i="1" s="1"/>
  <c r="GX284" i="1" s="1"/>
  <c r="C285" i="1"/>
  <c r="D285" i="1"/>
  <c r="I285" i="1"/>
  <c r="K285" i="1"/>
  <c r="AC285" i="1"/>
  <c r="CQ285" i="1" s="1"/>
  <c r="P285" i="1" s="1"/>
  <c r="AE285" i="1"/>
  <c r="AF285" i="1"/>
  <c r="AG285" i="1"/>
  <c r="CU285" i="1" s="1"/>
  <c r="T285" i="1" s="1"/>
  <c r="AH285" i="1"/>
  <c r="AI285" i="1"/>
  <c r="CW285" i="1" s="1"/>
  <c r="V285" i="1" s="1"/>
  <c r="AJ285" i="1"/>
  <c r="CX285" i="1" s="1"/>
  <c r="W285" i="1" s="1"/>
  <c r="CV285" i="1"/>
  <c r="FR285" i="1"/>
  <c r="GL285" i="1"/>
  <c r="GN285" i="1"/>
  <c r="GO285" i="1"/>
  <c r="GV285" i="1"/>
  <c r="HC285" i="1"/>
  <c r="D286" i="1"/>
  <c r="I286" i="1"/>
  <c r="K287" i="1" s="1"/>
  <c r="K286" i="1"/>
  <c r="P286" i="1"/>
  <c r="AC286" i="1"/>
  <c r="AE286" i="1"/>
  <c r="AD286" i="1" s="1"/>
  <c r="AF286" i="1"/>
  <c r="CT286" i="1" s="1"/>
  <c r="AG286" i="1"/>
  <c r="CU286" i="1" s="1"/>
  <c r="T286" i="1" s="1"/>
  <c r="AH286" i="1"/>
  <c r="CV286" i="1" s="1"/>
  <c r="AI286" i="1"/>
  <c r="CW286" i="1" s="1"/>
  <c r="V286" i="1" s="1"/>
  <c r="AJ286" i="1"/>
  <c r="CX286" i="1" s="1"/>
  <c r="W286" i="1" s="1"/>
  <c r="CQ286" i="1"/>
  <c r="CR286" i="1"/>
  <c r="Q286" i="1" s="1"/>
  <c r="CS286" i="1"/>
  <c r="R286" i="1" s="1"/>
  <c r="GK286" i="1" s="1"/>
  <c r="FR286" i="1"/>
  <c r="GL286" i="1"/>
  <c r="GN286" i="1"/>
  <c r="GO286" i="1"/>
  <c r="GV286" i="1"/>
  <c r="HC286" i="1" s="1"/>
  <c r="D287" i="1"/>
  <c r="AC287" i="1"/>
  <c r="CQ287" i="1" s="1"/>
  <c r="AD287" i="1"/>
  <c r="AE287" i="1"/>
  <c r="CR287" i="1" s="1"/>
  <c r="AF287" i="1"/>
  <c r="CT287" i="1" s="1"/>
  <c r="AG287" i="1"/>
  <c r="CU287" i="1" s="1"/>
  <c r="AH287" i="1"/>
  <c r="AI287" i="1"/>
  <c r="AJ287" i="1"/>
  <c r="CV287" i="1"/>
  <c r="CW287" i="1"/>
  <c r="CX287" i="1"/>
  <c r="FR287" i="1"/>
  <c r="GL287" i="1"/>
  <c r="GN287" i="1"/>
  <c r="GO287" i="1"/>
  <c r="GV287" i="1"/>
  <c r="HC287" i="1" s="1"/>
  <c r="D288" i="1"/>
  <c r="AC288" i="1"/>
  <c r="AE288" i="1"/>
  <c r="AF288" i="1"/>
  <c r="CT288" i="1" s="1"/>
  <c r="S288" i="1" s="1"/>
  <c r="CY288" i="1" s="1"/>
  <c r="X288" i="1" s="1"/>
  <c r="AG288" i="1"/>
  <c r="CU288" i="1" s="1"/>
  <c r="T288" i="1" s="1"/>
  <c r="AH288" i="1"/>
  <c r="CV288" i="1" s="1"/>
  <c r="U288" i="1" s="1"/>
  <c r="AI288" i="1"/>
  <c r="CW288" i="1" s="1"/>
  <c r="V288" i="1" s="1"/>
  <c r="AJ288" i="1"/>
  <c r="CX288" i="1" s="1"/>
  <c r="W288" i="1" s="1"/>
  <c r="FR288" i="1"/>
  <c r="GL288" i="1"/>
  <c r="GN288" i="1"/>
  <c r="GO288" i="1"/>
  <c r="GV288" i="1"/>
  <c r="GX288" i="1"/>
  <c r="HC288" i="1"/>
  <c r="D289" i="1"/>
  <c r="I289" i="1"/>
  <c r="K289" i="1"/>
  <c r="AC289" i="1"/>
  <c r="CQ289" i="1" s="1"/>
  <c r="P289" i="1" s="1"/>
  <c r="AD289" i="1"/>
  <c r="AE289" i="1"/>
  <c r="CR289" i="1" s="1"/>
  <c r="AF289" i="1"/>
  <c r="AG289" i="1"/>
  <c r="CU289" i="1" s="1"/>
  <c r="T289" i="1" s="1"/>
  <c r="AH289" i="1"/>
  <c r="CV289" i="1" s="1"/>
  <c r="U289" i="1" s="1"/>
  <c r="AI289" i="1"/>
  <c r="CW289" i="1" s="1"/>
  <c r="V289" i="1" s="1"/>
  <c r="AJ289" i="1"/>
  <c r="CX289" i="1" s="1"/>
  <c r="FR289" i="1"/>
  <c r="GL289" i="1"/>
  <c r="GN289" i="1"/>
  <c r="GO289" i="1"/>
  <c r="GV289" i="1"/>
  <c r="HC289" i="1" s="1"/>
  <c r="GX289" i="1" s="1"/>
  <c r="B291" i="1"/>
  <c r="B244" i="1" s="1"/>
  <c r="C291" i="1"/>
  <c r="C244" i="1" s="1"/>
  <c r="D291" i="1"/>
  <c r="D244" i="1" s="1"/>
  <c r="F291" i="1"/>
  <c r="F244" i="1" s="1"/>
  <c r="G291" i="1"/>
  <c r="BX291" i="1"/>
  <c r="AO291" i="1" s="1"/>
  <c r="AO244" i="1" s="1"/>
  <c r="CK291" i="1"/>
  <c r="CK244" i="1" s="1"/>
  <c r="CL291" i="1"/>
  <c r="CL244" i="1" s="1"/>
  <c r="CM291" i="1"/>
  <c r="BD291" i="1" s="1"/>
  <c r="D321" i="1"/>
  <c r="E323" i="1"/>
  <c r="Z323" i="1"/>
  <c r="AA323" i="1"/>
  <c r="AM323" i="1"/>
  <c r="AN323" i="1"/>
  <c r="BE323" i="1"/>
  <c r="BF323" i="1"/>
  <c r="BG323" i="1"/>
  <c r="BH323" i="1"/>
  <c r="BI323" i="1"/>
  <c r="BJ323" i="1"/>
  <c r="BK323" i="1"/>
  <c r="BL323" i="1"/>
  <c r="BM323" i="1"/>
  <c r="BN323" i="1"/>
  <c r="BO323" i="1"/>
  <c r="BP323" i="1"/>
  <c r="BQ323" i="1"/>
  <c r="BR323" i="1"/>
  <c r="BS323" i="1"/>
  <c r="BT323" i="1"/>
  <c r="BU323" i="1"/>
  <c r="BV323" i="1"/>
  <c r="BW323" i="1"/>
  <c r="CN323" i="1"/>
  <c r="CO323" i="1"/>
  <c r="CP323" i="1"/>
  <c r="CQ323" i="1"/>
  <c r="CR323" i="1"/>
  <c r="CS323" i="1"/>
  <c r="CT323" i="1"/>
  <c r="CU323" i="1"/>
  <c r="CV323" i="1"/>
  <c r="CW323" i="1"/>
  <c r="CX323" i="1"/>
  <c r="CY323" i="1"/>
  <c r="CZ323" i="1"/>
  <c r="DA323" i="1"/>
  <c r="DB323" i="1"/>
  <c r="DC323" i="1"/>
  <c r="DD323" i="1"/>
  <c r="DE323" i="1"/>
  <c r="DF323" i="1"/>
  <c r="DG323" i="1"/>
  <c r="DH323" i="1"/>
  <c r="DI323" i="1"/>
  <c r="DJ323" i="1"/>
  <c r="DK323" i="1"/>
  <c r="DL323" i="1"/>
  <c r="DM323" i="1"/>
  <c r="DN323" i="1"/>
  <c r="DO323" i="1"/>
  <c r="DP323" i="1"/>
  <c r="DQ323" i="1"/>
  <c r="DR323" i="1"/>
  <c r="DS323" i="1"/>
  <c r="DT323" i="1"/>
  <c r="DU323" i="1"/>
  <c r="DV323" i="1"/>
  <c r="DW323" i="1"/>
  <c r="DX323" i="1"/>
  <c r="DY323" i="1"/>
  <c r="DZ323" i="1"/>
  <c r="EA323" i="1"/>
  <c r="EB323" i="1"/>
  <c r="EC323" i="1"/>
  <c r="ED323" i="1"/>
  <c r="EE323" i="1"/>
  <c r="EF323" i="1"/>
  <c r="EG323" i="1"/>
  <c r="EH323" i="1"/>
  <c r="EI323" i="1"/>
  <c r="EJ323" i="1"/>
  <c r="EK323" i="1"/>
  <c r="EL323" i="1"/>
  <c r="EM323" i="1"/>
  <c r="EN323" i="1"/>
  <c r="EO323" i="1"/>
  <c r="EP323" i="1"/>
  <c r="EQ323" i="1"/>
  <c r="ER323" i="1"/>
  <c r="ES323" i="1"/>
  <c r="ET323" i="1"/>
  <c r="EU323" i="1"/>
  <c r="EV323" i="1"/>
  <c r="EW323" i="1"/>
  <c r="EX323" i="1"/>
  <c r="EY323" i="1"/>
  <c r="EZ323" i="1"/>
  <c r="FA323" i="1"/>
  <c r="FB323" i="1"/>
  <c r="FC323" i="1"/>
  <c r="FD323" i="1"/>
  <c r="FE323" i="1"/>
  <c r="FF323" i="1"/>
  <c r="FG323" i="1"/>
  <c r="FH323" i="1"/>
  <c r="FI323" i="1"/>
  <c r="FJ323" i="1"/>
  <c r="FK323" i="1"/>
  <c r="FL323" i="1"/>
  <c r="FM323" i="1"/>
  <c r="FN323" i="1"/>
  <c r="FO323" i="1"/>
  <c r="FP323" i="1"/>
  <c r="FQ323" i="1"/>
  <c r="FR323" i="1"/>
  <c r="FS323" i="1"/>
  <c r="FT323" i="1"/>
  <c r="FU323" i="1"/>
  <c r="FV323" i="1"/>
  <c r="FW323" i="1"/>
  <c r="FX323" i="1"/>
  <c r="FY323" i="1"/>
  <c r="FZ323" i="1"/>
  <c r="GA323" i="1"/>
  <c r="GB323" i="1"/>
  <c r="GC323" i="1"/>
  <c r="GD323" i="1"/>
  <c r="GE323" i="1"/>
  <c r="GF323" i="1"/>
  <c r="GG323" i="1"/>
  <c r="GH323" i="1"/>
  <c r="GI323" i="1"/>
  <c r="GJ323" i="1"/>
  <c r="GK323" i="1"/>
  <c r="GL323" i="1"/>
  <c r="GM323" i="1"/>
  <c r="GN323" i="1"/>
  <c r="GO323" i="1"/>
  <c r="GP323" i="1"/>
  <c r="GQ323" i="1"/>
  <c r="GR323" i="1"/>
  <c r="GS323" i="1"/>
  <c r="GT323" i="1"/>
  <c r="GU323" i="1"/>
  <c r="GV323" i="1"/>
  <c r="GW323" i="1"/>
  <c r="GX323" i="1"/>
  <c r="D325" i="1"/>
  <c r="I325" i="1"/>
  <c r="K325" i="1"/>
  <c r="AC325" i="1"/>
  <c r="CQ325" i="1" s="1"/>
  <c r="P325" i="1" s="1"/>
  <c r="AE325" i="1"/>
  <c r="AF325" i="1"/>
  <c r="AG325" i="1"/>
  <c r="CU325" i="1" s="1"/>
  <c r="AH325" i="1"/>
  <c r="CV325" i="1" s="1"/>
  <c r="U325" i="1" s="1"/>
  <c r="AI325" i="1"/>
  <c r="CW325" i="1" s="1"/>
  <c r="V325" i="1" s="1"/>
  <c r="AJ325" i="1"/>
  <c r="CX325" i="1" s="1"/>
  <c r="W325" i="1" s="1"/>
  <c r="AJ336" i="1" s="1"/>
  <c r="FR325" i="1"/>
  <c r="GL325" i="1"/>
  <c r="GN325" i="1"/>
  <c r="GO325" i="1"/>
  <c r="GV325" i="1"/>
  <c r="HC325" i="1"/>
  <c r="GX325" i="1" s="1"/>
  <c r="D326" i="1"/>
  <c r="I326" i="1"/>
  <c r="K326" i="1"/>
  <c r="AC326" i="1"/>
  <c r="CQ326" i="1" s="1"/>
  <c r="P326" i="1" s="1"/>
  <c r="AE326" i="1"/>
  <c r="CS326" i="1" s="1"/>
  <c r="R326" i="1" s="1"/>
  <c r="GK326" i="1" s="1"/>
  <c r="AF326" i="1"/>
  <c r="CT326" i="1" s="1"/>
  <c r="S326" i="1" s="1"/>
  <c r="AG326" i="1"/>
  <c r="CU326" i="1" s="1"/>
  <c r="T326" i="1" s="1"/>
  <c r="AH326" i="1"/>
  <c r="AI326" i="1"/>
  <c r="AJ326" i="1"/>
  <c r="CV326" i="1"/>
  <c r="U326" i="1" s="1"/>
  <c r="CW326" i="1"/>
  <c r="CX326" i="1"/>
  <c r="W326" i="1" s="1"/>
  <c r="FR326" i="1"/>
  <c r="GL326" i="1"/>
  <c r="GN326" i="1"/>
  <c r="GO326" i="1"/>
  <c r="GV326" i="1"/>
  <c r="HC326" i="1" s="1"/>
  <c r="GX326" i="1" s="1"/>
  <c r="D327" i="1"/>
  <c r="I327" i="1"/>
  <c r="K327" i="1"/>
  <c r="U327" i="1"/>
  <c r="AC327" i="1"/>
  <c r="AE327" i="1"/>
  <c r="AF327" i="1"/>
  <c r="AG327" i="1"/>
  <c r="CU327" i="1" s="1"/>
  <c r="AH327" i="1"/>
  <c r="AI327" i="1"/>
  <c r="CW327" i="1" s="1"/>
  <c r="AJ327" i="1"/>
  <c r="CX327" i="1" s="1"/>
  <c r="W327" i="1" s="1"/>
  <c r="CV327" i="1"/>
  <c r="FR327" i="1"/>
  <c r="GL327" i="1"/>
  <c r="GN327" i="1"/>
  <c r="GO327" i="1"/>
  <c r="GV327" i="1"/>
  <c r="HC327" i="1" s="1"/>
  <c r="D328" i="1"/>
  <c r="I328" i="1"/>
  <c r="K328" i="1"/>
  <c r="W328" i="1"/>
  <c r="AC328" i="1"/>
  <c r="CQ328" i="1" s="1"/>
  <c r="P328" i="1" s="1"/>
  <c r="AE328" i="1"/>
  <c r="AF328" i="1"/>
  <c r="CT328" i="1" s="1"/>
  <c r="S328" i="1" s="1"/>
  <c r="AG328" i="1"/>
  <c r="CU328" i="1" s="1"/>
  <c r="T328" i="1" s="1"/>
  <c r="AH328" i="1"/>
  <c r="CV328" i="1" s="1"/>
  <c r="U328" i="1" s="1"/>
  <c r="AI328" i="1"/>
  <c r="CW328" i="1" s="1"/>
  <c r="V328" i="1" s="1"/>
  <c r="AJ328" i="1"/>
  <c r="CX328" i="1" s="1"/>
  <c r="FR328" i="1"/>
  <c r="GL328" i="1"/>
  <c r="GN328" i="1"/>
  <c r="GO328" i="1"/>
  <c r="GV328" i="1"/>
  <c r="HC328" i="1"/>
  <c r="GX328" i="1" s="1"/>
  <c r="D329" i="1"/>
  <c r="I329" i="1"/>
  <c r="K329" i="1"/>
  <c r="AC329" i="1"/>
  <c r="CQ329" i="1" s="1"/>
  <c r="AE329" i="1"/>
  <c r="AF329" i="1"/>
  <c r="AG329" i="1"/>
  <c r="CU329" i="1" s="1"/>
  <c r="T329" i="1" s="1"/>
  <c r="AH329" i="1"/>
  <c r="CV329" i="1" s="1"/>
  <c r="U329" i="1" s="1"/>
  <c r="AI329" i="1"/>
  <c r="CW329" i="1" s="1"/>
  <c r="V329" i="1" s="1"/>
  <c r="AJ329" i="1"/>
  <c r="CX329" i="1" s="1"/>
  <c r="W329" i="1" s="1"/>
  <c r="FR329" i="1"/>
  <c r="GL329" i="1"/>
  <c r="GN329" i="1"/>
  <c r="GO329" i="1"/>
  <c r="GV329" i="1"/>
  <c r="HC329" i="1" s="1"/>
  <c r="GX329" i="1" s="1"/>
  <c r="D330" i="1"/>
  <c r="I330" i="1"/>
  <c r="K330" i="1"/>
  <c r="AC330" i="1"/>
  <c r="CQ330" i="1" s="1"/>
  <c r="P330" i="1" s="1"/>
  <c r="AE330" i="1"/>
  <c r="CS330" i="1" s="1"/>
  <c r="AF330" i="1"/>
  <c r="CT330" i="1" s="1"/>
  <c r="S330" i="1" s="1"/>
  <c r="AG330" i="1"/>
  <c r="CU330" i="1" s="1"/>
  <c r="AH330" i="1"/>
  <c r="CV330" i="1" s="1"/>
  <c r="U330" i="1" s="1"/>
  <c r="AI330" i="1"/>
  <c r="CW330" i="1" s="1"/>
  <c r="V330" i="1" s="1"/>
  <c r="AJ330" i="1"/>
  <c r="CR330" i="1"/>
  <c r="Q330" i="1" s="1"/>
  <c r="CX330" i="1"/>
  <c r="FR330" i="1"/>
  <c r="GL330" i="1"/>
  <c r="GN330" i="1"/>
  <c r="GO330" i="1"/>
  <c r="GV330" i="1"/>
  <c r="HC330" i="1" s="1"/>
  <c r="GX330" i="1" s="1"/>
  <c r="D331" i="1"/>
  <c r="AC331" i="1"/>
  <c r="CQ331" i="1" s="1"/>
  <c r="P331" i="1" s="1"/>
  <c r="AE331" i="1"/>
  <c r="AD331" i="1" s="1"/>
  <c r="AF331" i="1"/>
  <c r="CT331" i="1" s="1"/>
  <c r="S331" i="1" s="1"/>
  <c r="AG331" i="1"/>
  <c r="CU331" i="1" s="1"/>
  <c r="T331" i="1" s="1"/>
  <c r="AH331" i="1"/>
  <c r="CV331" i="1" s="1"/>
  <c r="U331" i="1" s="1"/>
  <c r="AI331" i="1"/>
  <c r="CW331" i="1" s="1"/>
  <c r="V331" i="1" s="1"/>
  <c r="AJ331" i="1"/>
  <c r="CX331" i="1" s="1"/>
  <c r="W331" i="1" s="1"/>
  <c r="FR331" i="1"/>
  <c r="GL331" i="1"/>
  <c r="GN331" i="1"/>
  <c r="GO331" i="1"/>
  <c r="GV331" i="1"/>
  <c r="HC331" i="1" s="1"/>
  <c r="GX331" i="1" s="1"/>
  <c r="D332" i="1"/>
  <c r="AC332" i="1"/>
  <c r="CQ332" i="1" s="1"/>
  <c r="P332" i="1" s="1"/>
  <c r="CP332" i="1" s="1"/>
  <c r="O332" i="1" s="1"/>
  <c r="AE332" i="1"/>
  <c r="CR332" i="1" s="1"/>
  <c r="Q332" i="1" s="1"/>
  <c r="AF332" i="1"/>
  <c r="AG332" i="1"/>
  <c r="AH332" i="1"/>
  <c r="CV332" i="1" s="1"/>
  <c r="U332" i="1" s="1"/>
  <c r="AI332" i="1"/>
  <c r="CW332" i="1" s="1"/>
  <c r="V332" i="1" s="1"/>
  <c r="AJ332" i="1"/>
  <c r="CT332" i="1"/>
  <c r="S332" i="1" s="1"/>
  <c r="CY332" i="1" s="1"/>
  <c r="X332" i="1" s="1"/>
  <c r="CU332" i="1"/>
  <c r="T332" i="1" s="1"/>
  <c r="CX332" i="1"/>
  <c r="W332" i="1" s="1"/>
  <c r="CZ332" i="1"/>
  <c r="Y332" i="1" s="1"/>
  <c r="FR332" i="1"/>
  <c r="GL332" i="1"/>
  <c r="GN332" i="1"/>
  <c r="GO332" i="1"/>
  <c r="GV332" i="1"/>
  <c r="HC332" i="1" s="1"/>
  <c r="GX332" i="1" s="1"/>
  <c r="D333" i="1"/>
  <c r="I333" i="1"/>
  <c r="K333" i="1"/>
  <c r="U333" i="1"/>
  <c r="AC333" i="1"/>
  <c r="CQ333" i="1" s="1"/>
  <c r="P333" i="1" s="1"/>
  <c r="AE333" i="1"/>
  <c r="AF333" i="1"/>
  <c r="CT333" i="1" s="1"/>
  <c r="AG333" i="1"/>
  <c r="CU333" i="1" s="1"/>
  <c r="AH333" i="1"/>
  <c r="AI333" i="1"/>
  <c r="AJ333" i="1"/>
  <c r="CV333" i="1"/>
  <c r="CW333" i="1"/>
  <c r="CX333" i="1"/>
  <c r="W333" i="1" s="1"/>
  <c r="FR333" i="1"/>
  <c r="GL333" i="1"/>
  <c r="GN333" i="1"/>
  <c r="GO333" i="1"/>
  <c r="GV333" i="1"/>
  <c r="HC333" i="1"/>
  <c r="D334" i="1"/>
  <c r="I334" i="1"/>
  <c r="K334" i="1"/>
  <c r="AC334" i="1"/>
  <c r="AE334" i="1"/>
  <c r="AF334" i="1"/>
  <c r="CT334" i="1" s="1"/>
  <c r="S334" i="1" s="1"/>
  <c r="AG334" i="1"/>
  <c r="CU334" i="1" s="1"/>
  <c r="T334" i="1" s="1"/>
  <c r="AH334" i="1"/>
  <c r="CV334" i="1" s="1"/>
  <c r="U334" i="1" s="1"/>
  <c r="AI334" i="1"/>
  <c r="CW334" i="1" s="1"/>
  <c r="V334" i="1" s="1"/>
  <c r="AJ334" i="1"/>
  <c r="CX334" i="1" s="1"/>
  <c r="W334" i="1" s="1"/>
  <c r="FR334" i="1"/>
  <c r="GL334" i="1"/>
  <c r="GN334" i="1"/>
  <c r="GO334" i="1"/>
  <c r="GV334" i="1"/>
  <c r="HC334" i="1" s="1"/>
  <c r="GX334" i="1" s="1"/>
  <c r="B336" i="1"/>
  <c r="B323" i="1" s="1"/>
  <c r="C336" i="1"/>
  <c r="C323" i="1" s="1"/>
  <c r="D336" i="1"/>
  <c r="D323" i="1" s="1"/>
  <c r="F336" i="1"/>
  <c r="F323" i="1" s="1"/>
  <c r="G336" i="1"/>
  <c r="BD336" i="1"/>
  <c r="BX336" i="1"/>
  <c r="BZ336" i="1"/>
  <c r="BZ323" i="1" s="1"/>
  <c r="CK336" i="1"/>
  <c r="BB336" i="1" s="1"/>
  <c r="CL336" i="1"/>
  <c r="CM336" i="1"/>
  <c r="CM323" i="1" s="1"/>
  <c r="B366" i="1"/>
  <c r="B240" i="1" s="1"/>
  <c r="C366" i="1"/>
  <c r="C240" i="1" s="1"/>
  <c r="D366" i="1"/>
  <c r="D240" i="1" s="1"/>
  <c r="F366" i="1"/>
  <c r="F240" i="1" s="1"/>
  <c r="G366" i="1"/>
  <c r="D396" i="1"/>
  <c r="E398" i="1"/>
  <c r="Z398" i="1"/>
  <c r="AA398" i="1"/>
  <c r="AB398" i="1"/>
  <c r="AC398" i="1"/>
  <c r="AD398" i="1"/>
  <c r="AE398" i="1"/>
  <c r="AF398" i="1"/>
  <c r="AG398" i="1"/>
  <c r="AH398" i="1"/>
  <c r="AI398" i="1"/>
  <c r="AJ398" i="1"/>
  <c r="AK398" i="1"/>
  <c r="AL398" i="1"/>
  <c r="AM398" i="1"/>
  <c r="AN398" i="1"/>
  <c r="BE398" i="1"/>
  <c r="BF398" i="1"/>
  <c r="BG398" i="1"/>
  <c r="BH398" i="1"/>
  <c r="BI398" i="1"/>
  <c r="BJ398" i="1"/>
  <c r="BK398" i="1"/>
  <c r="BL398" i="1"/>
  <c r="BM398" i="1"/>
  <c r="BN398" i="1"/>
  <c r="BO398" i="1"/>
  <c r="BP398" i="1"/>
  <c r="BQ398" i="1"/>
  <c r="BR398" i="1"/>
  <c r="BS398" i="1"/>
  <c r="BT398" i="1"/>
  <c r="BU398" i="1"/>
  <c r="BV398" i="1"/>
  <c r="BW398" i="1"/>
  <c r="BX398" i="1"/>
  <c r="BY398" i="1"/>
  <c r="BZ398" i="1"/>
  <c r="CA398" i="1"/>
  <c r="CB398" i="1"/>
  <c r="CC398" i="1"/>
  <c r="CD398" i="1"/>
  <c r="CE398" i="1"/>
  <c r="CF398" i="1"/>
  <c r="CG398" i="1"/>
  <c r="CH398" i="1"/>
  <c r="CI398" i="1"/>
  <c r="CJ398" i="1"/>
  <c r="CK398" i="1"/>
  <c r="CL398" i="1"/>
  <c r="CM398" i="1"/>
  <c r="CN398" i="1"/>
  <c r="CO398" i="1"/>
  <c r="CP398" i="1"/>
  <c r="CQ398" i="1"/>
  <c r="CR398" i="1"/>
  <c r="CS398" i="1"/>
  <c r="CT398" i="1"/>
  <c r="CU398" i="1"/>
  <c r="CV398" i="1"/>
  <c r="CW398" i="1"/>
  <c r="CX398" i="1"/>
  <c r="CY398" i="1"/>
  <c r="CZ398" i="1"/>
  <c r="DA398" i="1"/>
  <c r="DB398" i="1"/>
  <c r="DC398" i="1"/>
  <c r="DD398" i="1"/>
  <c r="DE398" i="1"/>
  <c r="DF398" i="1"/>
  <c r="DG398" i="1"/>
  <c r="DH398" i="1"/>
  <c r="DI398" i="1"/>
  <c r="DJ398" i="1"/>
  <c r="DK398" i="1"/>
  <c r="DL398" i="1"/>
  <c r="DM398" i="1"/>
  <c r="DN398" i="1"/>
  <c r="DO398" i="1"/>
  <c r="DP398" i="1"/>
  <c r="DQ398" i="1"/>
  <c r="DR398" i="1"/>
  <c r="DS398" i="1"/>
  <c r="DT398" i="1"/>
  <c r="DU398" i="1"/>
  <c r="DV398" i="1"/>
  <c r="DW398" i="1"/>
  <c r="DX398" i="1"/>
  <c r="DY398" i="1"/>
  <c r="DZ398" i="1"/>
  <c r="EA398" i="1"/>
  <c r="EB398" i="1"/>
  <c r="EC398" i="1"/>
  <c r="ED398" i="1"/>
  <c r="EE398" i="1"/>
  <c r="EF398" i="1"/>
  <c r="EG398" i="1"/>
  <c r="EH398" i="1"/>
  <c r="EI398" i="1"/>
  <c r="EJ398" i="1"/>
  <c r="EK398" i="1"/>
  <c r="EL398" i="1"/>
  <c r="EM398" i="1"/>
  <c r="EN398" i="1"/>
  <c r="EO398" i="1"/>
  <c r="EP398" i="1"/>
  <c r="EQ398" i="1"/>
  <c r="ER398" i="1"/>
  <c r="ES398" i="1"/>
  <c r="ET398" i="1"/>
  <c r="EU398" i="1"/>
  <c r="EV398" i="1"/>
  <c r="EW398" i="1"/>
  <c r="EX398" i="1"/>
  <c r="EY398" i="1"/>
  <c r="EZ398" i="1"/>
  <c r="FA398" i="1"/>
  <c r="FB398" i="1"/>
  <c r="FC398" i="1"/>
  <c r="FD398" i="1"/>
  <c r="FE398" i="1"/>
  <c r="FF398" i="1"/>
  <c r="FG398" i="1"/>
  <c r="FH398" i="1"/>
  <c r="FI398" i="1"/>
  <c r="FJ398" i="1"/>
  <c r="FK398" i="1"/>
  <c r="FL398" i="1"/>
  <c r="FM398" i="1"/>
  <c r="FN398" i="1"/>
  <c r="FO398" i="1"/>
  <c r="FP398" i="1"/>
  <c r="FQ398" i="1"/>
  <c r="FR398" i="1"/>
  <c r="FS398" i="1"/>
  <c r="FT398" i="1"/>
  <c r="FU398" i="1"/>
  <c r="FV398" i="1"/>
  <c r="FW398" i="1"/>
  <c r="FX398" i="1"/>
  <c r="FY398" i="1"/>
  <c r="FZ398" i="1"/>
  <c r="GA398" i="1"/>
  <c r="GB398" i="1"/>
  <c r="GC398" i="1"/>
  <c r="GD398" i="1"/>
  <c r="GE398" i="1"/>
  <c r="GF398" i="1"/>
  <c r="GG398" i="1"/>
  <c r="GH398" i="1"/>
  <c r="GI398" i="1"/>
  <c r="GJ398" i="1"/>
  <c r="GK398" i="1"/>
  <c r="GL398" i="1"/>
  <c r="GM398" i="1"/>
  <c r="GN398" i="1"/>
  <c r="GO398" i="1"/>
  <c r="GP398" i="1"/>
  <c r="GQ398" i="1"/>
  <c r="GR398" i="1"/>
  <c r="GS398" i="1"/>
  <c r="GT398" i="1"/>
  <c r="GU398" i="1"/>
  <c r="GV398" i="1"/>
  <c r="GW398" i="1"/>
  <c r="GX398" i="1"/>
  <c r="D400" i="1"/>
  <c r="E402" i="1"/>
  <c r="F402" i="1"/>
  <c r="Z402" i="1"/>
  <c r="AA402" i="1"/>
  <c r="AM402" i="1"/>
  <c r="AN402" i="1"/>
  <c r="BE402" i="1"/>
  <c r="BF402" i="1"/>
  <c r="BG402" i="1"/>
  <c r="BH402" i="1"/>
  <c r="BI402" i="1"/>
  <c r="BJ402" i="1"/>
  <c r="BK402" i="1"/>
  <c r="BL402" i="1"/>
  <c r="BM402" i="1"/>
  <c r="BN402" i="1"/>
  <c r="BO402" i="1"/>
  <c r="BP402" i="1"/>
  <c r="BQ402" i="1"/>
  <c r="BR402" i="1"/>
  <c r="BS402" i="1"/>
  <c r="BT402" i="1"/>
  <c r="BU402" i="1"/>
  <c r="BV402" i="1"/>
  <c r="BW402" i="1"/>
  <c r="CM402" i="1"/>
  <c r="CN402" i="1"/>
  <c r="CO402" i="1"/>
  <c r="CP402" i="1"/>
  <c r="CQ402" i="1"/>
  <c r="CR402" i="1"/>
  <c r="CS402" i="1"/>
  <c r="CT402" i="1"/>
  <c r="CU402" i="1"/>
  <c r="CV402" i="1"/>
  <c r="CW402" i="1"/>
  <c r="CX402" i="1"/>
  <c r="CY402" i="1"/>
  <c r="CZ402" i="1"/>
  <c r="DA402" i="1"/>
  <c r="DB402" i="1"/>
  <c r="DC402" i="1"/>
  <c r="DD402" i="1"/>
  <c r="DE402" i="1"/>
  <c r="DF402" i="1"/>
  <c r="DG402" i="1"/>
  <c r="DH402" i="1"/>
  <c r="DI402" i="1"/>
  <c r="DJ402" i="1"/>
  <c r="DK402" i="1"/>
  <c r="DL402" i="1"/>
  <c r="DM402" i="1"/>
  <c r="DN402" i="1"/>
  <c r="DO402" i="1"/>
  <c r="DP402" i="1"/>
  <c r="DQ402" i="1"/>
  <c r="DR402" i="1"/>
  <c r="DS402" i="1"/>
  <c r="DT402" i="1"/>
  <c r="DU402" i="1"/>
  <c r="DV402" i="1"/>
  <c r="DW402" i="1"/>
  <c r="DX402" i="1"/>
  <c r="DY402" i="1"/>
  <c r="DZ402" i="1"/>
  <c r="EA402" i="1"/>
  <c r="EB402" i="1"/>
  <c r="EC402" i="1"/>
  <c r="ED402" i="1"/>
  <c r="EE402" i="1"/>
  <c r="EF402" i="1"/>
  <c r="EG402" i="1"/>
  <c r="EH402" i="1"/>
  <c r="EI402" i="1"/>
  <c r="EJ402" i="1"/>
  <c r="EK402" i="1"/>
  <c r="EL402" i="1"/>
  <c r="EM402" i="1"/>
  <c r="EN402" i="1"/>
  <c r="EO402" i="1"/>
  <c r="EP402" i="1"/>
  <c r="EQ402" i="1"/>
  <c r="ER402" i="1"/>
  <c r="ES402" i="1"/>
  <c r="ET402" i="1"/>
  <c r="EU402" i="1"/>
  <c r="EV402" i="1"/>
  <c r="EW402" i="1"/>
  <c r="EX402" i="1"/>
  <c r="EY402" i="1"/>
  <c r="EZ402" i="1"/>
  <c r="FA402" i="1"/>
  <c r="FB402" i="1"/>
  <c r="FC402" i="1"/>
  <c r="FD402" i="1"/>
  <c r="FE402" i="1"/>
  <c r="FF402" i="1"/>
  <c r="FG402" i="1"/>
  <c r="FH402" i="1"/>
  <c r="FI402" i="1"/>
  <c r="FJ402" i="1"/>
  <c r="FK402" i="1"/>
  <c r="FL402" i="1"/>
  <c r="FM402" i="1"/>
  <c r="FN402" i="1"/>
  <c r="FO402" i="1"/>
  <c r="FP402" i="1"/>
  <c r="FQ402" i="1"/>
  <c r="FR402" i="1"/>
  <c r="FS402" i="1"/>
  <c r="FT402" i="1"/>
  <c r="FU402" i="1"/>
  <c r="FV402" i="1"/>
  <c r="FW402" i="1"/>
  <c r="FX402" i="1"/>
  <c r="FY402" i="1"/>
  <c r="FZ402" i="1"/>
  <c r="GA402" i="1"/>
  <c r="GB402" i="1"/>
  <c r="GC402" i="1"/>
  <c r="GD402" i="1"/>
  <c r="GE402" i="1"/>
  <c r="GF402" i="1"/>
  <c r="GG402" i="1"/>
  <c r="GH402" i="1"/>
  <c r="GI402" i="1"/>
  <c r="GJ402" i="1"/>
  <c r="GK402" i="1"/>
  <c r="GL402" i="1"/>
  <c r="GM402" i="1"/>
  <c r="GN402" i="1"/>
  <c r="GO402" i="1"/>
  <c r="GP402" i="1"/>
  <c r="GQ402" i="1"/>
  <c r="GR402" i="1"/>
  <c r="GS402" i="1"/>
  <c r="GT402" i="1"/>
  <c r="GU402" i="1"/>
  <c r="GV402" i="1"/>
  <c r="GW402" i="1"/>
  <c r="GX402" i="1"/>
  <c r="C404" i="1"/>
  <c r="D404" i="1"/>
  <c r="T404" i="1"/>
  <c r="AC404" i="1"/>
  <c r="AE404" i="1"/>
  <c r="CR404" i="1" s="1"/>
  <c r="Q404" i="1" s="1"/>
  <c r="AF404" i="1"/>
  <c r="CT404" i="1" s="1"/>
  <c r="S404" i="1" s="1"/>
  <c r="AG404" i="1"/>
  <c r="CU404" i="1" s="1"/>
  <c r="AH404" i="1"/>
  <c r="CV404" i="1" s="1"/>
  <c r="U404" i="1" s="1"/>
  <c r="AI404" i="1"/>
  <c r="CW404" i="1" s="1"/>
  <c r="V404" i="1" s="1"/>
  <c r="AJ404" i="1"/>
  <c r="CX404" i="1" s="1"/>
  <c r="W404" i="1" s="1"/>
  <c r="CQ404" i="1"/>
  <c r="P404" i="1" s="1"/>
  <c r="FR404" i="1"/>
  <c r="GL404" i="1"/>
  <c r="GN404" i="1"/>
  <c r="GO404" i="1"/>
  <c r="GV404" i="1"/>
  <c r="HC404" i="1" s="1"/>
  <c r="GX404" i="1" s="1"/>
  <c r="C405" i="1"/>
  <c r="D405" i="1"/>
  <c r="AC405" i="1"/>
  <c r="AE405" i="1"/>
  <c r="AF405" i="1"/>
  <c r="AG405" i="1"/>
  <c r="CU405" i="1" s="1"/>
  <c r="T405" i="1" s="1"/>
  <c r="AH405" i="1"/>
  <c r="CV405" i="1" s="1"/>
  <c r="U405" i="1" s="1"/>
  <c r="AI405" i="1"/>
  <c r="CW405" i="1" s="1"/>
  <c r="V405" i="1" s="1"/>
  <c r="AJ405" i="1"/>
  <c r="CX405" i="1" s="1"/>
  <c r="W405" i="1" s="1"/>
  <c r="FR405" i="1"/>
  <c r="GL405" i="1"/>
  <c r="BZ409" i="1" s="1"/>
  <c r="BZ402" i="1" s="1"/>
  <c r="GN405" i="1"/>
  <c r="GO405" i="1"/>
  <c r="GV405" i="1"/>
  <c r="HC405" i="1"/>
  <c r="GX405" i="1" s="1"/>
  <c r="C406" i="1"/>
  <c r="D406" i="1"/>
  <c r="T406" i="1"/>
  <c r="U406" i="1"/>
  <c r="AC406" i="1"/>
  <c r="CQ406" i="1" s="1"/>
  <c r="P406" i="1" s="1"/>
  <c r="AE406" i="1"/>
  <c r="AF406" i="1"/>
  <c r="AG406" i="1"/>
  <c r="CU406" i="1" s="1"/>
  <c r="AH406" i="1"/>
  <c r="AI406" i="1"/>
  <c r="CW406" i="1" s="1"/>
  <c r="V406" i="1" s="1"/>
  <c r="AJ406" i="1"/>
  <c r="CV406" i="1"/>
  <c r="CX406" i="1"/>
  <c r="W406" i="1" s="1"/>
  <c r="FR406" i="1"/>
  <c r="GL406" i="1"/>
  <c r="GN406" i="1"/>
  <c r="GO406" i="1"/>
  <c r="GV406" i="1"/>
  <c r="HC406" i="1" s="1"/>
  <c r="GX406" i="1" s="1"/>
  <c r="C407" i="1"/>
  <c r="D407" i="1"/>
  <c r="AC407" i="1"/>
  <c r="CQ407" i="1" s="1"/>
  <c r="P407" i="1" s="1"/>
  <c r="AE407" i="1"/>
  <c r="AF407" i="1"/>
  <c r="AG407" i="1"/>
  <c r="CU407" i="1" s="1"/>
  <c r="T407" i="1" s="1"/>
  <c r="AH407" i="1"/>
  <c r="CV407" i="1" s="1"/>
  <c r="U407" i="1" s="1"/>
  <c r="AI407" i="1"/>
  <c r="CW407" i="1" s="1"/>
  <c r="V407" i="1" s="1"/>
  <c r="AJ407" i="1"/>
  <c r="CX407" i="1" s="1"/>
  <c r="W407" i="1" s="1"/>
  <c r="FR407" i="1"/>
  <c r="GL407" i="1"/>
  <c r="GN407" i="1"/>
  <c r="GO407" i="1"/>
  <c r="CC409" i="1" s="1"/>
  <c r="AT409" i="1" s="1"/>
  <c r="GV407" i="1"/>
  <c r="HC407" i="1"/>
  <c r="GX407" i="1" s="1"/>
  <c r="B409" i="1"/>
  <c r="B402" i="1" s="1"/>
  <c r="C409" i="1"/>
  <c r="C402" i="1" s="1"/>
  <c r="D409" i="1"/>
  <c r="D402" i="1" s="1"/>
  <c r="F409" i="1"/>
  <c r="G409" i="1"/>
  <c r="BC409" i="1"/>
  <c r="BC402" i="1" s="1"/>
  <c r="BD409" i="1"/>
  <c r="BX409" i="1"/>
  <c r="CK409" i="1"/>
  <c r="CL409" i="1"/>
  <c r="CL402" i="1" s="1"/>
  <c r="CM409" i="1"/>
  <c r="D439" i="1"/>
  <c r="E441" i="1"/>
  <c r="Z441" i="1"/>
  <c r="AA441" i="1"/>
  <c r="AM441" i="1"/>
  <c r="AN441" i="1"/>
  <c r="BE441" i="1"/>
  <c r="BF441" i="1"/>
  <c r="BG441" i="1"/>
  <c r="BH441" i="1"/>
  <c r="BI441" i="1"/>
  <c r="BJ441" i="1"/>
  <c r="BK441" i="1"/>
  <c r="BL441" i="1"/>
  <c r="BM441" i="1"/>
  <c r="BN441" i="1"/>
  <c r="BO441" i="1"/>
  <c r="BP441" i="1"/>
  <c r="BQ441" i="1"/>
  <c r="BR441" i="1"/>
  <c r="BS441" i="1"/>
  <c r="BT441" i="1"/>
  <c r="BU441" i="1"/>
  <c r="BV441" i="1"/>
  <c r="BW441" i="1"/>
  <c r="CN441" i="1"/>
  <c r="CO441" i="1"/>
  <c r="CP441" i="1"/>
  <c r="CQ441" i="1"/>
  <c r="CR441" i="1"/>
  <c r="CS441" i="1"/>
  <c r="CT441" i="1"/>
  <c r="CU441" i="1"/>
  <c r="CV441" i="1"/>
  <c r="CW441" i="1"/>
  <c r="CX441" i="1"/>
  <c r="CY441" i="1"/>
  <c r="CZ441" i="1"/>
  <c r="DA441" i="1"/>
  <c r="DB441" i="1"/>
  <c r="DC441" i="1"/>
  <c r="DD441" i="1"/>
  <c r="DE441" i="1"/>
  <c r="DF441" i="1"/>
  <c r="DG441" i="1"/>
  <c r="DH441" i="1"/>
  <c r="DI441" i="1"/>
  <c r="DJ441" i="1"/>
  <c r="DK441" i="1"/>
  <c r="DL441" i="1"/>
  <c r="DM441" i="1"/>
  <c r="DN441" i="1"/>
  <c r="DO441" i="1"/>
  <c r="DP441" i="1"/>
  <c r="DQ441" i="1"/>
  <c r="DR441" i="1"/>
  <c r="DS441" i="1"/>
  <c r="DT441" i="1"/>
  <c r="DU441" i="1"/>
  <c r="DV441" i="1"/>
  <c r="DW441" i="1"/>
  <c r="DX441" i="1"/>
  <c r="DY441" i="1"/>
  <c r="DZ441" i="1"/>
  <c r="EA441" i="1"/>
  <c r="EB441" i="1"/>
  <c r="EC441" i="1"/>
  <c r="ED441" i="1"/>
  <c r="EE441" i="1"/>
  <c r="EF441" i="1"/>
  <c r="EG441" i="1"/>
  <c r="EH441" i="1"/>
  <c r="EI441" i="1"/>
  <c r="EJ441" i="1"/>
  <c r="EK441" i="1"/>
  <c r="EL441" i="1"/>
  <c r="EM441" i="1"/>
  <c r="EN441" i="1"/>
  <c r="EO441" i="1"/>
  <c r="EP441" i="1"/>
  <c r="EQ441" i="1"/>
  <c r="ER441" i="1"/>
  <c r="ES441" i="1"/>
  <c r="ET441" i="1"/>
  <c r="EU441" i="1"/>
  <c r="EV441" i="1"/>
  <c r="EW441" i="1"/>
  <c r="EX441" i="1"/>
  <c r="EY441" i="1"/>
  <c r="EZ441" i="1"/>
  <c r="FA441" i="1"/>
  <c r="FB441" i="1"/>
  <c r="FC441" i="1"/>
  <c r="FD441" i="1"/>
  <c r="FE441" i="1"/>
  <c r="FF441" i="1"/>
  <c r="FG441" i="1"/>
  <c r="FH441" i="1"/>
  <c r="FI441" i="1"/>
  <c r="FJ441" i="1"/>
  <c r="FK441" i="1"/>
  <c r="FL441" i="1"/>
  <c r="FM441" i="1"/>
  <c r="FN441" i="1"/>
  <c r="FO441" i="1"/>
  <c r="FP441" i="1"/>
  <c r="FQ441" i="1"/>
  <c r="FR441" i="1"/>
  <c r="FS441" i="1"/>
  <c r="FT441" i="1"/>
  <c r="FU441" i="1"/>
  <c r="FV441" i="1"/>
  <c r="FW441" i="1"/>
  <c r="FX441" i="1"/>
  <c r="FY441" i="1"/>
  <c r="FZ441" i="1"/>
  <c r="GA441" i="1"/>
  <c r="GB441" i="1"/>
  <c r="GC441" i="1"/>
  <c r="GD441" i="1"/>
  <c r="GE441" i="1"/>
  <c r="GF441" i="1"/>
  <c r="GG441" i="1"/>
  <c r="GH441" i="1"/>
  <c r="GI441" i="1"/>
  <c r="GJ441" i="1"/>
  <c r="GK441" i="1"/>
  <c r="GL441" i="1"/>
  <c r="GM441" i="1"/>
  <c r="GN441" i="1"/>
  <c r="GO441" i="1"/>
  <c r="GP441" i="1"/>
  <c r="GQ441" i="1"/>
  <c r="GR441" i="1"/>
  <c r="GS441" i="1"/>
  <c r="GT441" i="1"/>
  <c r="GU441" i="1"/>
  <c r="GV441" i="1"/>
  <c r="GW441" i="1"/>
  <c r="GX441" i="1"/>
  <c r="C443" i="1"/>
  <c r="D443" i="1"/>
  <c r="AC443" i="1"/>
  <c r="AE443" i="1"/>
  <c r="AF443" i="1"/>
  <c r="CT443" i="1" s="1"/>
  <c r="S443" i="1" s="1"/>
  <c r="AG443" i="1"/>
  <c r="CU443" i="1" s="1"/>
  <c r="T443" i="1" s="1"/>
  <c r="AH443" i="1"/>
  <c r="CV443" i="1" s="1"/>
  <c r="U443" i="1" s="1"/>
  <c r="AI443" i="1"/>
  <c r="CW443" i="1" s="1"/>
  <c r="V443" i="1" s="1"/>
  <c r="AJ443" i="1"/>
  <c r="CX443" i="1" s="1"/>
  <c r="W443" i="1" s="1"/>
  <c r="CY443" i="1"/>
  <c r="X443" i="1" s="1"/>
  <c r="CZ443" i="1"/>
  <c r="Y443" i="1" s="1"/>
  <c r="FR443" i="1"/>
  <c r="GL443" i="1"/>
  <c r="GN443" i="1"/>
  <c r="GO443" i="1"/>
  <c r="GV443" i="1"/>
  <c r="HC443" i="1"/>
  <c r="GX443" i="1" s="1"/>
  <c r="C444" i="1"/>
  <c r="D444" i="1"/>
  <c r="W444" i="1"/>
  <c r="AC444" i="1"/>
  <c r="CQ444" i="1" s="1"/>
  <c r="P444" i="1" s="1"/>
  <c r="CP444" i="1" s="1"/>
  <c r="O444" i="1" s="1"/>
  <c r="AE444" i="1"/>
  <c r="AD444" i="1" s="1"/>
  <c r="AF444" i="1"/>
  <c r="AG444" i="1"/>
  <c r="AH444" i="1"/>
  <c r="CV444" i="1" s="1"/>
  <c r="U444" i="1" s="1"/>
  <c r="AI444" i="1"/>
  <c r="AJ444" i="1"/>
  <c r="CX444" i="1" s="1"/>
  <c r="CR444" i="1"/>
  <c r="Q444" i="1" s="1"/>
  <c r="CS444" i="1"/>
  <c r="R444" i="1" s="1"/>
  <c r="GK444" i="1" s="1"/>
  <c r="CT444" i="1"/>
  <c r="S444" i="1" s="1"/>
  <c r="CU444" i="1"/>
  <c r="T444" i="1" s="1"/>
  <c r="CW444" i="1"/>
  <c r="V444" i="1" s="1"/>
  <c r="FR444" i="1"/>
  <c r="GL444" i="1"/>
  <c r="GN444" i="1"/>
  <c r="GO444" i="1"/>
  <c r="GV444" i="1"/>
  <c r="HC444" i="1" s="1"/>
  <c r="GX444" i="1" s="1"/>
  <c r="D445" i="1"/>
  <c r="R445" i="1"/>
  <c r="GK445" i="1" s="1"/>
  <c r="V445" i="1"/>
  <c r="AC445" i="1"/>
  <c r="AE445" i="1"/>
  <c r="CR445" i="1" s="1"/>
  <c r="Q445" i="1" s="1"/>
  <c r="AF445" i="1"/>
  <c r="CT445" i="1" s="1"/>
  <c r="S445" i="1" s="1"/>
  <c r="AG445" i="1"/>
  <c r="AH445" i="1"/>
  <c r="CV445" i="1" s="1"/>
  <c r="U445" i="1" s="1"/>
  <c r="AI445" i="1"/>
  <c r="CW445" i="1" s="1"/>
  <c r="AJ445" i="1"/>
  <c r="CS445" i="1"/>
  <c r="CU445" i="1"/>
  <c r="T445" i="1" s="1"/>
  <c r="CX445" i="1"/>
  <c r="W445" i="1" s="1"/>
  <c r="CY445" i="1"/>
  <c r="X445" i="1" s="1"/>
  <c r="CZ445" i="1"/>
  <c r="Y445" i="1" s="1"/>
  <c r="FR445" i="1"/>
  <c r="GL445" i="1"/>
  <c r="GN445" i="1"/>
  <c r="GO445" i="1"/>
  <c r="GV445" i="1"/>
  <c r="HC445" i="1"/>
  <c r="GX445" i="1" s="1"/>
  <c r="D446" i="1"/>
  <c r="V446" i="1"/>
  <c r="AC446" i="1"/>
  <c r="CQ446" i="1" s="1"/>
  <c r="P446" i="1" s="1"/>
  <c r="AE446" i="1"/>
  <c r="AF446" i="1"/>
  <c r="AG446" i="1"/>
  <c r="CU446" i="1" s="1"/>
  <c r="T446" i="1" s="1"/>
  <c r="AH446" i="1"/>
  <c r="AI446" i="1"/>
  <c r="AJ446" i="1"/>
  <c r="CV446" i="1"/>
  <c r="U446" i="1" s="1"/>
  <c r="CW446" i="1"/>
  <c r="CX446" i="1"/>
  <c r="W446" i="1" s="1"/>
  <c r="FR446" i="1"/>
  <c r="GL446" i="1"/>
  <c r="GN446" i="1"/>
  <c r="GO446" i="1"/>
  <c r="GV446" i="1"/>
  <c r="HC446" i="1"/>
  <c r="GX446" i="1" s="1"/>
  <c r="D447" i="1"/>
  <c r="I447" i="1"/>
  <c r="K447" i="1"/>
  <c r="AC447" i="1"/>
  <c r="CQ447" i="1" s="1"/>
  <c r="P447" i="1" s="1"/>
  <c r="AE447" i="1"/>
  <c r="AF447" i="1"/>
  <c r="AG447" i="1"/>
  <c r="CU447" i="1" s="1"/>
  <c r="AH447" i="1"/>
  <c r="CV447" i="1" s="1"/>
  <c r="AI447" i="1"/>
  <c r="CW447" i="1" s="1"/>
  <c r="AJ447" i="1"/>
  <c r="CX447" i="1"/>
  <c r="W447" i="1" s="1"/>
  <c r="FR447" i="1"/>
  <c r="GL447" i="1"/>
  <c r="GN447" i="1"/>
  <c r="GO447" i="1"/>
  <c r="GV447" i="1"/>
  <c r="HC447" i="1" s="1"/>
  <c r="GX447" i="1" s="1"/>
  <c r="D448" i="1"/>
  <c r="AC448" i="1"/>
  <c r="AB448" i="1" s="1"/>
  <c r="AD448" i="1"/>
  <c r="AE448" i="1"/>
  <c r="AF448" i="1"/>
  <c r="AG448" i="1"/>
  <c r="AH448" i="1"/>
  <c r="CV448" i="1" s="1"/>
  <c r="U448" i="1" s="1"/>
  <c r="AI448" i="1"/>
  <c r="CW448" i="1" s="1"/>
  <c r="V448" i="1" s="1"/>
  <c r="AJ448" i="1"/>
  <c r="CX448" i="1" s="1"/>
  <c r="W448" i="1" s="1"/>
  <c r="CQ448" i="1"/>
  <c r="P448" i="1" s="1"/>
  <c r="CR448" i="1"/>
  <c r="Q448" i="1" s="1"/>
  <c r="CP448" i="1" s="1"/>
  <c r="O448" i="1" s="1"/>
  <c r="CS448" i="1"/>
  <c r="R448" i="1" s="1"/>
  <c r="GK448" i="1" s="1"/>
  <c r="CT448" i="1"/>
  <c r="S448" i="1" s="1"/>
  <c r="CU448" i="1"/>
  <c r="T448" i="1" s="1"/>
  <c r="FR448" i="1"/>
  <c r="GL448" i="1"/>
  <c r="GN448" i="1"/>
  <c r="GO448" i="1"/>
  <c r="GV448" i="1"/>
  <c r="HC448" i="1" s="1"/>
  <c r="GX448" i="1" s="1"/>
  <c r="D449" i="1"/>
  <c r="AC449" i="1"/>
  <c r="CQ449" i="1" s="1"/>
  <c r="P449" i="1" s="1"/>
  <c r="AE449" i="1"/>
  <c r="AF449" i="1"/>
  <c r="AG449" i="1"/>
  <c r="CU449" i="1" s="1"/>
  <c r="T449" i="1" s="1"/>
  <c r="AH449" i="1"/>
  <c r="CV449" i="1" s="1"/>
  <c r="U449" i="1" s="1"/>
  <c r="AI449" i="1"/>
  <c r="CW449" i="1" s="1"/>
  <c r="V449" i="1" s="1"/>
  <c r="AJ449" i="1"/>
  <c r="CX449" i="1" s="1"/>
  <c r="W449" i="1" s="1"/>
  <c r="FR449" i="1"/>
  <c r="GL449" i="1"/>
  <c r="GN449" i="1"/>
  <c r="GO449" i="1"/>
  <c r="GV449" i="1"/>
  <c r="HC449" i="1" s="1"/>
  <c r="GX449" i="1" s="1"/>
  <c r="D450" i="1"/>
  <c r="I450" i="1"/>
  <c r="K450" i="1"/>
  <c r="AC450" i="1"/>
  <c r="AE450" i="1"/>
  <c r="CR450" i="1" s="1"/>
  <c r="Q450" i="1" s="1"/>
  <c r="AF450" i="1"/>
  <c r="CT450" i="1" s="1"/>
  <c r="AG450" i="1"/>
  <c r="CU450" i="1" s="1"/>
  <c r="T450" i="1" s="1"/>
  <c r="AH450" i="1"/>
  <c r="CV450" i="1" s="1"/>
  <c r="U450" i="1" s="1"/>
  <c r="AI450" i="1"/>
  <c r="CW450" i="1" s="1"/>
  <c r="V450" i="1" s="1"/>
  <c r="AJ450" i="1"/>
  <c r="CX450" i="1" s="1"/>
  <c r="W450" i="1" s="1"/>
  <c r="CS450" i="1"/>
  <c r="R450" i="1" s="1"/>
  <c r="GK450" i="1" s="1"/>
  <c r="FR450" i="1"/>
  <c r="GL450" i="1"/>
  <c r="GN450" i="1"/>
  <c r="GO450" i="1"/>
  <c r="GV450" i="1"/>
  <c r="HC450" i="1"/>
  <c r="D451" i="1"/>
  <c r="U451" i="1"/>
  <c r="V451" i="1"/>
  <c r="AC451" i="1"/>
  <c r="CQ451" i="1" s="1"/>
  <c r="P451" i="1" s="1"/>
  <c r="AD451" i="1"/>
  <c r="AE451" i="1"/>
  <c r="CR451" i="1" s="1"/>
  <c r="Q451" i="1" s="1"/>
  <c r="AF451" i="1"/>
  <c r="AG451" i="1"/>
  <c r="AH451" i="1"/>
  <c r="CV451" i="1" s="1"/>
  <c r="AI451" i="1"/>
  <c r="CW451" i="1" s="1"/>
  <c r="AJ451" i="1"/>
  <c r="CX451" i="1" s="1"/>
  <c r="W451" i="1" s="1"/>
  <c r="CS451" i="1"/>
  <c r="R451" i="1" s="1"/>
  <c r="GK451" i="1" s="1"/>
  <c r="CT451" i="1"/>
  <c r="S451" i="1" s="1"/>
  <c r="CU451" i="1"/>
  <c r="T451" i="1" s="1"/>
  <c r="FR451" i="1"/>
  <c r="GL451" i="1"/>
  <c r="GN451" i="1"/>
  <c r="GO451" i="1"/>
  <c r="GV451" i="1"/>
  <c r="HC451" i="1" s="1"/>
  <c r="GX451" i="1" s="1"/>
  <c r="D452" i="1"/>
  <c r="AC452" i="1"/>
  <c r="CQ452" i="1" s="1"/>
  <c r="P452" i="1" s="1"/>
  <c r="AE452" i="1"/>
  <c r="CR452" i="1" s="1"/>
  <c r="Q452" i="1" s="1"/>
  <c r="AF452" i="1"/>
  <c r="CT452" i="1" s="1"/>
  <c r="S452" i="1" s="1"/>
  <c r="AG452" i="1"/>
  <c r="CU452" i="1" s="1"/>
  <c r="T452" i="1" s="1"/>
  <c r="AH452" i="1"/>
  <c r="CV452" i="1" s="1"/>
  <c r="U452" i="1" s="1"/>
  <c r="AI452" i="1"/>
  <c r="CW452" i="1" s="1"/>
  <c r="V452" i="1" s="1"/>
  <c r="AJ452" i="1"/>
  <c r="CX452" i="1"/>
  <c r="W452" i="1" s="1"/>
  <c r="FR452" i="1"/>
  <c r="GL452" i="1"/>
  <c r="GN452" i="1"/>
  <c r="GO452" i="1"/>
  <c r="GV452" i="1"/>
  <c r="HC452" i="1" s="1"/>
  <c r="GX452" i="1" s="1"/>
  <c r="D453" i="1"/>
  <c r="AC453" i="1"/>
  <c r="CQ453" i="1" s="1"/>
  <c r="P453" i="1" s="1"/>
  <c r="AD453" i="1"/>
  <c r="AE453" i="1"/>
  <c r="AF453" i="1"/>
  <c r="AG453" i="1"/>
  <c r="CU453" i="1" s="1"/>
  <c r="T453" i="1" s="1"/>
  <c r="AH453" i="1"/>
  <c r="CV453" i="1" s="1"/>
  <c r="U453" i="1" s="1"/>
  <c r="AI453" i="1"/>
  <c r="CW453" i="1" s="1"/>
  <c r="V453" i="1" s="1"/>
  <c r="AJ453" i="1"/>
  <c r="CX453" i="1" s="1"/>
  <c r="W453" i="1" s="1"/>
  <c r="FR453" i="1"/>
  <c r="GL453" i="1"/>
  <c r="GN453" i="1"/>
  <c r="GO453" i="1"/>
  <c r="GV453" i="1"/>
  <c r="HC453" i="1" s="1"/>
  <c r="GX453" i="1" s="1"/>
  <c r="D454" i="1"/>
  <c r="I454" i="1"/>
  <c r="K454" i="1"/>
  <c r="V454" i="1"/>
  <c r="AC454" i="1"/>
  <c r="CQ454" i="1" s="1"/>
  <c r="P454" i="1" s="1"/>
  <c r="AE454" i="1"/>
  <c r="AF454" i="1"/>
  <c r="AG454" i="1"/>
  <c r="AH454" i="1"/>
  <c r="CV454" i="1" s="1"/>
  <c r="U454" i="1" s="1"/>
  <c r="AI454" i="1"/>
  <c r="CW454" i="1" s="1"/>
  <c r="AJ454" i="1"/>
  <c r="CX454" i="1" s="1"/>
  <c r="CU454" i="1"/>
  <c r="T454" i="1" s="1"/>
  <c r="FR454" i="1"/>
  <c r="GL454" i="1"/>
  <c r="GN454" i="1"/>
  <c r="GO454" i="1"/>
  <c r="GV454" i="1"/>
  <c r="HC454" i="1" s="1"/>
  <c r="GX454" i="1" s="1"/>
  <c r="C455" i="1"/>
  <c r="D455" i="1"/>
  <c r="AC455" i="1"/>
  <c r="CQ455" i="1" s="1"/>
  <c r="P455" i="1" s="1"/>
  <c r="AE455" i="1"/>
  <c r="AD455" i="1" s="1"/>
  <c r="AF455" i="1"/>
  <c r="CT455" i="1" s="1"/>
  <c r="S455" i="1" s="1"/>
  <c r="CY455" i="1" s="1"/>
  <c r="X455" i="1" s="1"/>
  <c r="AG455" i="1"/>
  <c r="CU455" i="1" s="1"/>
  <c r="T455" i="1" s="1"/>
  <c r="AH455" i="1"/>
  <c r="CV455" i="1" s="1"/>
  <c r="U455" i="1" s="1"/>
  <c r="AI455" i="1"/>
  <c r="CW455" i="1" s="1"/>
  <c r="V455" i="1" s="1"/>
  <c r="AJ455" i="1"/>
  <c r="CX455" i="1"/>
  <c r="W455" i="1" s="1"/>
  <c r="FR455" i="1"/>
  <c r="GL455" i="1"/>
  <c r="GN455" i="1"/>
  <c r="GO455" i="1"/>
  <c r="GV455" i="1"/>
  <c r="HC455" i="1" s="1"/>
  <c r="GX455" i="1" s="1"/>
  <c r="C456" i="1"/>
  <c r="D456" i="1"/>
  <c r="AC456" i="1"/>
  <c r="CQ456" i="1" s="1"/>
  <c r="P456" i="1" s="1"/>
  <c r="AE456" i="1"/>
  <c r="CR456" i="1" s="1"/>
  <c r="Q456" i="1" s="1"/>
  <c r="AF456" i="1"/>
  <c r="CT456" i="1" s="1"/>
  <c r="S456" i="1" s="1"/>
  <c r="AG456" i="1"/>
  <c r="CU456" i="1" s="1"/>
  <c r="T456" i="1" s="1"/>
  <c r="AH456" i="1"/>
  <c r="CV456" i="1" s="1"/>
  <c r="U456" i="1" s="1"/>
  <c r="AI456" i="1"/>
  <c r="CW456" i="1" s="1"/>
  <c r="V456" i="1" s="1"/>
  <c r="AJ456" i="1"/>
  <c r="CX456" i="1" s="1"/>
  <c r="W456" i="1" s="1"/>
  <c r="CS456" i="1"/>
  <c r="R456" i="1" s="1"/>
  <c r="GK456" i="1" s="1"/>
  <c r="FR456" i="1"/>
  <c r="GL456" i="1"/>
  <c r="GN456" i="1"/>
  <c r="GO456" i="1"/>
  <c r="GV456" i="1"/>
  <c r="HC456" i="1"/>
  <c r="GX456" i="1" s="1"/>
  <c r="D457" i="1"/>
  <c r="P457" i="1"/>
  <c r="CP457" i="1" s="1"/>
  <c r="O457" i="1" s="1"/>
  <c r="AC457" i="1"/>
  <c r="AE457" i="1"/>
  <c r="AD457" i="1" s="1"/>
  <c r="AF457" i="1"/>
  <c r="AG457" i="1"/>
  <c r="CU457" i="1" s="1"/>
  <c r="T457" i="1" s="1"/>
  <c r="AH457" i="1"/>
  <c r="CV457" i="1" s="1"/>
  <c r="U457" i="1" s="1"/>
  <c r="AI457" i="1"/>
  <c r="CW457" i="1" s="1"/>
  <c r="V457" i="1" s="1"/>
  <c r="AJ457" i="1"/>
  <c r="CX457" i="1" s="1"/>
  <c r="W457" i="1" s="1"/>
  <c r="CQ457" i="1"/>
  <c r="CR457" i="1"/>
  <c r="Q457" i="1" s="1"/>
  <c r="CS457" i="1"/>
  <c r="R457" i="1" s="1"/>
  <c r="GK457" i="1" s="1"/>
  <c r="CT457" i="1"/>
  <c r="S457" i="1" s="1"/>
  <c r="FR457" i="1"/>
  <c r="GL457" i="1"/>
  <c r="GN457" i="1"/>
  <c r="GO457" i="1"/>
  <c r="GV457" i="1"/>
  <c r="HC457" i="1" s="1"/>
  <c r="GX457" i="1"/>
  <c r="D458" i="1"/>
  <c r="AC458" i="1"/>
  <c r="AE458" i="1"/>
  <c r="AF458" i="1"/>
  <c r="AG458" i="1"/>
  <c r="CU458" i="1" s="1"/>
  <c r="T458" i="1" s="1"/>
  <c r="AH458" i="1"/>
  <c r="CV458" i="1" s="1"/>
  <c r="U458" i="1" s="1"/>
  <c r="AI458" i="1"/>
  <c r="AJ458" i="1"/>
  <c r="CW458" i="1"/>
  <c r="V458" i="1" s="1"/>
  <c r="CX458" i="1"/>
  <c r="W458" i="1" s="1"/>
  <c r="FR458" i="1"/>
  <c r="GL458" i="1"/>
  <c r="GN458" i="1"/>
  <c r="GO458" i="1"/>
  <c r="GV458" i="1"/>
  <c r="HC458" i="1" s="1"/>
  <c r="GX458" i="1" s="1"/>
  <c r="D459" i="1"/>
  <c r="I459" i="1"/>
  <c r="K459" i="1"/>
  <c r="AC459" i="1"/>
  <c r="CQ459" i="1" s="1"/>
  <c r="P459" i="1" s="1"/>
  <c r="AE459" i="1"/>
  <c r="AF459" i="1"/>
  <c r="AG459" i="1"/>
  <c r="CU459" i="1" s="1"/>
  <c r="T459" i="1" s="1"/>
  <c r="AH459" i="1"/>
  <c r="CV459" i="1" s="1"/>
  <c r="U459" i="1" s="1"/>
  <c r="AI459" i="1"/>
  <c r="CW459" i="1" s="1"/>
  <c r="V459" i="1" s="1"/>
  <c r="AJ459" i="1"/>
  <c r="CX459" i="1" s="1"/>
  <c r="W459" i="1" s="1"/>
  <c r="FR459" i="1"/>
  <c r="GL459" i="1"/>
  <c r="GN459" i="1"/>
  <c r="GO459" i="1"/>
  <c r="GV459" i="1"/>
  <c r="HC459" i="1" s="1"/>
  <c r="GX459" i="1" s="1"/>
  <c r="D460" i="1"/>
  <c r="AC460" i="1"/>
  <c r="AE460" i="1"/>
  <c r="AD460" i="1" s="1"/>
  <c r="AF460" i="1"/>
  <c r="CT460" i="1" s="1"/>
  <c r="S460" i="1" s="1"/>
  <c r="AG460" i="1"/>
  <c r="CU460" i="1" s="1"/>
  <c r="T460" i="1" s="1"/>
  <c r="AH460" i="1"/>
  <c r="CV460" i="1" s="1"/>
  <c r="U460" i="1" s="1"/>
  <c r="AI460" i="1"/>
  <c r="CW460" i="1" s="1"/>
  <c r="V460" i="1" s="1"/>
  <c r="AJ460" i="1"/>
  <c r="CX460" i="1" s="1"/>
  <c r="W460" i="1" s="1"/>
  <c r="FR460" i="1"/>
  <c r="GL460" i="1"/>
  <c r="GN460" i="1"/>
  <c r="GO460" i="1"/>
  <c r="GV460" i="1"/>
  <c r="HC460" i="1"/>
  <c r="GX460" i="1" s="1"/>
  <c r="D461" i="1"/>
  <c r="AC461" i="1"/>
  <c r="CQ461" i="1" s="1"/>
  <c r="P461" i="1" s="1"/>
  <c r="AE461" i="1"/>
  <c r="AF461" i="1"/>
  <c r="AG461" i="1"/>
  <c r="CU461" i="1" s="1"/>
  <c r="T461" i="1" s="1"/>
  <c r="AH461" i="1"/>
  <c r="CV461" i="1" s="1"/>
  <c r="U461" i="1" s="1"/>
  <c r="AI461" i="1"/>
  <c r="CW461" i="1" s="1"/>
  <c r="V461" i="1" s="1"/>
  <c r="AJ461" i="1"/>
  <c r="CX461" i="1" s="1"/>
  <c r="W461" i="1" s="1"/>
  <c r="FR461" i="1"/>
  <c r="GL461" i="1"/>
  <c r="GN461" i="1"/>
  <c r="GO461" i="1"/>
  <c r="GV461" i="1"/>
  <c r="HC461" i="1" s="1"/>
  <c r="GX461" i="1" s="1"/>
  <c r="D462" i="1"/>
  <c r="I462" i="1"/>
  <c r="K462" i="1"/>
  <c r="AC462" i="1"/>
  <c r="CQ462" i="1" s="1"/>
  <c r="AE462" i="1"/>
  <c r="CR462" i="1" s="1"/>
  <c r="Q462" i="1" s="1"/>
  <c r="AF462" i="1"/>
  <c r="CT462" i="1" s="1"/>
  <c r="S462" i="1" s="1"/>
  <c r="AG462" i="1"/>
  <c r="CU462" i="1" s="1"/>
  <c r="T462" i="1" s="1"/>
  <c r="AH462" i="1"/>
  <c r="CV462" i="1" s="1"/>
  <c r="U462" i="1" s="1"/>
  <c r="AI462" i="1"/>
  <c r="CW462" i="1" s="1"/>
  <c r="V462" i="1" s="1"/>
  <c r="AJ462" i="1"/>
  <c r="CX462" i="1" s="1"/>
  <c r="W462" i="1" s="1"/>
  <c r="FR462" i="1"/>
  <c r="GL462" i="1"/>
  <c r="GN462" i="1"/>
  <c r="GO462" i="1"/>
  <c r="GV462" i="1"/>
  <c r="HC462" i="1"/>
  <c r="GX462" i="1" s="1"/>
  <c r="D463" i="1"/>
  <c r="U463" i="1"/>
  <c r="V463" i="1"/>
  <c r="W463" i="1"/>
  <c r="AC463" i="1"/>
  <c r="CQ463" i="1" s="1"/>
  <c r="P463" i="1" s="1"/>
  <c r="AE463" i="1"/>
  <c r="AF463" i="1"/>
  <c r="CT463" i="1" s="1"/>
  <c r="S463" i="1" s="1"/>
  <c r="AG463" i="1"/>
  <c r="AH463" i="1"/>
  <c r="CV463" i="1" s="1"/>
  <c r="AI463" i="1"/>
  <c r="CW463" i="1" s="1"/>
  <c r="AJ463" i="1"/>
  <c r="CX463" i="1" s="1"/>
  <c r="CU463" i="1"/>
  <c r="T463" i="1" s="1"/>
  <c r="FR463" i="1"/>
  <c r="GL463" i="1"/>
  <c r="GN463" i="1"/>
  <c r="GO463" i="1"/>
  <c r="GV463" i="1"/>
  <c r="HC463" i="1" s="1"/>
  <c r="GX463" i="1" s="1"/>
  <c r="D464" i="1"/>
  <c r="AC464" i="1"/>
  <c r="AE464" i="1"/>
  <c r="CR464" i="1" s="1"/>
  <c r="Q464" i="1" s="1"/>
  <c r="AF464" i="1"/>
  <c r="CT464" i="1" s="1"/>
  <c r="S464" i="1" s="1"/>
  <c r="AG464" i="1"/>
  <c r="CU464" i="1" s="1"/>
  <c r="T464" i="1" s="1"/>
  <c r="AH464" i="1"/>
  <c r="CV464" i="1" s="1"/>
  <c r="U464" i="1" s="1"/>
  <c r="AI464" i="1"/>
  <c r="AJ464" i="1"/>
  <c r="CX464" i="1" s="1"/>
  <c r="W464" i="1" s="1"/>
  <c r="CQ464" i="1"/>
  <c r="P464" i="1" s="1"/>
  <c r="CP464" i="1" s="1"/>
  <c r="O464" i="1" s="1"/>
  <c r="CW464" i="1"/>
  <c r="V464" i="1" s="1"/>
  <c r="FR464" i="1"/>
  <c r="GL464" i="1"/>
  <c r="GN464" i="1"/>
  <c r="GO464" i="1"/>
  <c r="GV464" i="1"/>
  <c r="HC464" i="1" s="1"/>
  <c r="GX464" i="1" s="1"/>
  <c r="D465" i="1"/>
  <c r="AC465" i="1"/>
  <c r="AE465" i="1"/>
  <c r="AF465" i="1"/>
  <c r="AG465" i="1"/>
  <c r="AH465" i="1"/>
  <c r="CV465" i="1" s="1"/>
  <c r="U465" i="1" s="1"/>
  <c r="AI465" i="1"/>
  <c r="CW465" i="1" s="1"/>
  <c r="V465" i="1" s="1"/>
  <c r="AJ465" i="1"/>
  <c r="CX465" i="1" s="1"/>
  <c r="W465" i="1" s="1"/>
  <c r="CQ465" i="1"/>
  <c r="P465" i="1" s="1"/>
  <c r="CU465" i="1"/>
  <c r="T465" i="1" s="1"/>
  <c r="FR465" i="1"/>
  <c r="GL465" i="1"/>
  <c r="GN465" i="1"/>
  <c r="GO465" i="1"/>
  <c r="GV465" i="1"/>
  <c r="HC465" i="1" s="1"/>
  <c r="GX465" i="1" s="1"/>
  <c r="D466" i="1"/>
  <c r="I466" i="1"/>
  <c r="K466" i="1"/>
  <c r="AC466" i="1"/>
  <c r="CQ466" i="1" s="1"/>
  <c r="AD466" i="1"/>
  <c r="AE466" i="1"/>
  <c r="AF466" i="1"/>
  <c r="AG466" i="1"/>
  <c r="CU466" i="1" s="1"/>
  <c r="AH466" i="1"/>
  <c r="CV466" i="1" s="1"/>
  <c r="AI466" i="1"/>
  <c r="CW466" i="1" s="1"/>
  <c r="AJ466" i="1"/>
  <c r="CX466" i="1" s="1"/>
  <c r="FR466" i="1"/>
  <c r="GL466" i="1"/>
  <c r="GN466" i="1"/>
  <c r="GO466" i="1"/>
  <c r="GV466" i="1"/>
  <c r="HC466" i="1" s="1"/>
  <c r="D467" i="1"/>
  <c r="AC467" i="1"/>
  <c r="CQ467" i="1" s="1"/>
  <c r="P467" i="1" s="1"/>
  <c r="AE467" i="1"/>
  <c r="AD467" i="1" s="1"/>
  <c r="AF467" i="1"/>
  <c r="AG467" i="1"/>
  <c r="AH467" i="1"/>
  <c r="AI467" i="1"/>
  <c r="AJ467" i="1"/>
  <c r="CX467" i="1" s="1"/>
  <c r="W467" i="1" s="1"/>
  <c r="CR467" i="1"/>
  <c r="Q467" i="1" s="1"/>
  <c r="CS467" i="1"/>
  <c r="R467" i="1" s="1"/>
  <c r="GK467" i="1" s="1"/>
  <c r="CT467" i="1"/>
  <c r="S467" i="1" s="1"/>
  <c r="CU467" i="1"/>
  <c r="T467" i="1" s="1"/>
  <c r="CV467" i="1"/>
  <c r="U467" i="1" s="1"/>
  <c r="CW467" i="1"/>
  <c r="V467" i="1" s="1"/>
  <c r="FR467" i="1"/>
  <c r="GL467" i="1"/>
  <c r="GN467" i="1"/>
  <c r="GO467" i="1"/>
  <c r="GV467" i="1"/>
  <c r="HC467" i="1"/>
  <c r="GX467" i="1" s="1"/>
  <c r="D468" i="1"/>
  <c r="AC468" i="1"/>
  <c r="CQ468" i="1" s="1"/>
  <c r="P468" i="1" s="1"/>
  <c r="AE468" i="1"/>
  <c r="AF468" i="1"/>
  <c r="AG468" i="1"/>
  <c r="AH468" i="1"/>
  <c r="AI468" i="1"/>
  <c r="CW468" i="1" s="1"/>
  <c r="V468" i="1" s="1"/>
  <c r="AJ468" i="1"/>
  <c r="CX468" i="1" s="1"/>
  <c r="W468" i="1" s="1"/>
  <c r="CU468" i="1"/>
  <c r="T468" i="1" s="1"/>
  <c r="CV468" i="1"/>
  <c r="U468" i="1" s="1"/>
  <c r="FR468" i="1"/>
  <c r="GL468" i="1"/>
  <c r="GN468" i="1"/>
  <c r="GO468" i="1"/>
  <c r="GV468" i="1"/>
  <c r="HC468" i="1" s="1"/>
  <c r="GX468" i="1" s="1"/>
  <c r="D469" i="1"/>
  <c r="I469" i="1"/>
  <c r="K469" i="1"/>
  <c r="AC469" i="1"/>
  <c r="CQ469" i="1" s="1"/>
  <c r="AE469" i="1"/>
  <c r="AF469" i="1"/>
  <c r="AG469" i="1"/>
  <c r="CU469" i="1" s="1"/>
  <c r="AH469" i="1"/>
  <c r="CV469" i="1" s="1"/>
  <c r="AI469" i="1"/>
  <c r="CW469" i="1" s="1"/>
  <c r="AJ469" i="1"/>
  <c r="CX469" i="1" s="1"/>
  <c r="FR469" i="1"/>
  <c r="GL469" i="1"/>
  <c r="GN469" i="1"/>
  <c r="GO469" i="1"/>
  <c r="GV469" i="1"/>
  <c r="HC469" i="1"/>
  <c r="D470" i="1"/>
  <c r="I470" i="1"/>
  <c r="K470" i="1"/>
  <c r="AC470" i="1"/>
  <c r="AE470" i="1"/>
  <c r="AD470" i="1" s="1"/>
  <c r="AB470" i="1" s="1"/>
  <c r="AF470" i="1"/>
  <c r="AG470" i="1"/>
  <c r="AH470" i="1"/>
  <c r="CV470" i="1" s="1"/>
  <c r="U470" i="1" s="1"/>
  <c r="AI470" i="1"/>
  <c r="CW470" i="1" s="1"/>
  <c r="V470" i="1" s="1"/>
  <c r="AJ470" i="1"/>
  <c r="CX470" i="1" s="1"/>
  <c r="W470" i="1" s="1"/>
  <c r="CQ470" i="1"/>
  <c r="P470" i="1" s="1"/>
  <c r="CR470" i="1"/>
  <c r="Q470" i="1" s="1"/>
  <c r="CS470" i="1"/>
  <c r="R470" i="1" s="1"/>
  <c r="GK470" i="1" s="1"/>
  <c r="CT470" i="1"/>
  <c r="S470" i="1" s="1"/>
  <c r="CU470" i="1"/>
  <c r="FR470" i="1"/>
  <c r="GL470" i="1"/>
  <c r="GN470" i="1"/>
  <c r="GO470" i="1"/>
  <c r="GV470" i="1"/>
  <c r="HC470" i="1"/>
  <c r="GX470" i="1" s="1"/>
  <c r="D471" i="1"/>
  <c r="AC471" i="1"/>
  <c r="CQ471" i="1" s="1"/>
  <c r="P471" i="1" s="1"/>
  <c r="AE471" i="1"/>
  <c r="CS471" i="1" s="1"/>
  <c r="R471" i="1" s="1"/>
  <c r="GK471" i="1" s="1"/>
  <c r="AF471" i="1"/>
  <c r="CT471" i="1" s="1"/>
  <c r="S471" i="1" s="1"/>
  <c r="AG471" i="1"/>
  <c r="CU471" i="1" s="1"/>
  <c r="T471" i="1" s="1"/>
  <c r="AH471" i="1"/>
  <c r="CV471" i="1" s="1"/>
  <c r="U471" i="1" s="1"/>
  <c r="AI471" i="1"/>
  <c r="CW471" i="1" s="1"/>
  <c r="V471" i="1" s="1"/>
  <c r="AJ471" i="1"/>
  <c r="CX471" i="1" s="1"/>
  <c r="W471" i="1" s="1"/>
  <c r="FR471" i="1"/>
  <c r="GL471" i="1"/>
  <c r="GN471" i="1"/>
  <c r="GO471" i="1"/>
  <c r="GV471" i="1"/>
  <c r="HC471" i="1" s="1"/>
  <c r="GX471" i="1"/>
  <c r="D472" i="1"/>
  <c r="AC472" i="1"/>
  <c r="AE472" i="1"/>
  <c r="AF472" i="1"/>
  <c r="AG472" i="1"/>
  <c r="CU472" i="1" s="1"/>
  <c r="T472" i="1" s="1"/>
  <c r="AH472" i="1"/>
  <c r="CV472" i="1" s="1"/>
  <c r="U472" i="1" s="1"/>
  <c r="AI472" i="1"/>
  <c r="CW472" i="1" s="1"/>
  <c r="V472" i="1" s="1"/>
  <c r="AJ472" i="1"/>
  <c r="CX472" i="1" s="1"/>
  <c r="W472" i="1" s="1"/>
  <c r="FR472" i="1"/>
  <c r="GL472" i="1"/>
  <c r="GN472" i="1"/>
  <c r="GO472" i="1"/>
  <c r="GV472" i="1"/>
  <c r="HC472" i="1" s="1"/>
  <c r="GX472" i="1" s="1"/>
  <c r="D473" i="1"/>
  <c r="I473" i="1"/>
  <c r="K473" i="1"/>
  <c r="AC473" i="1"/>
  <c r="AE473" i="1"/>
  <c r="AF473" i="1"/>
  <c r="AG473" i="1"/>
  <c r="CU473" i="1" s="1"/>
  <c r="T473" i="1" s="1"/>
  <c r="AH473" i="1"/>
  <c r="CV473" i="1" s="1"/>
  <c r="U473" i="1" s="1"/>
  <c r="AI473" i="1"/>
  <c r="CW473" i="1" s="1"/>
  <c r="AJ473" i="1"/>
  <c r="CX473" i="1" s="1"/>
  <c r="W473" i="1" s="1"/>
  <c r="CQ473" i="1"/>
  <c r="P473" i="1" s="1"/>
  <c r="FR473" i="1"/>
  <c r="GL473" i="1"/>
  <c r="GN473" i="1"/>
  <c r="GO473" i="1"/>
  <c r="GV473" i="1"/>
  <c r="HC473" i="1" s="1"/>
  <c r="GX473" i="1" s="1"/>
  <c r="D474" i="1"/>
  <c r="I474" i="1"/>
  <c r="K474" i="1"/>
  <c r="AC474" i="1"/>
  <c r="AE474" i="1"/>
  <c r="AD474" i="1" s="1"/>
  <c r="AF474" i="1"/>
  <c r="AG474" i="1"/>
  <c r="CU474" i="1" s="1"/>
  <c r="T474" i="1" s="1"/>
  <c r="AH474" i="1"/>
  <c r="CV474" i="1" s="1"/>
  <c r="U474" i="1" s="1"/>
  <c r="AI474" i="1"/>
  <c r="CW474" i="1" s="1"/>
  <c r="V474" i="1" s="1"/>
  <c r="AJ474" i="1"/>
  <c r="CX474" i="1" s="1"/>
  <c r="W474" i="1" s="1"/>
  <c r="CR474" i="1"/>
  <c r="CS474" i="1"/>
  <c r="R474" i="1" s="1"/>
  <c r="GK474" i="1" s="1"/>
  <c r="CT474" i="1"/>
  <c r="S474" i="1" s="1"/>
  <c r="FR474" i="1"/>
  <c r="GL474" i="1"/>
  <c r="GN474" i="1"/>
  <c r="GO474" i="1"/>
  <c r="GV474" i="1"/>
  <c r="HC474" i="1" s="1"/>
  <c r="GX474" i="1" s="1"/>
  <c r="C475" i="1"/>
  <c r="D475" i="1"/>
  <c r="AC475" i="1"/>
  <c r="AE475" i="1"/>
  <c r="AF475" i="1"/>
  <c r="AG475" i="1"/>
  <c r="CU475" i="1" s="1"/>
  <c r="T475" i="1" s="1"/>
  <c r="AH475" i="1"/>
  <c r="CV475" i="1" s="1"/>
  <c r="U475" i="1" s="1"/>
  <c r="AI475" i="1"/>
  <c r="CW475" i="1" s="1"/>
  <c r="V475" i="1" s="1"/>
  <c r="AJ475" i="1"/>
  <c r="CX475" i="1" s="1"/>
  <c r="W475" i="1" s="1"/>
  <c r="CQ475" i="1"/>
  <c r="P475" i="1" s="1"/>
  <c r="FR475" i="1"/>
  <c r="GL475" i="1"/>
  <c r="GN475" i="1"/>
  <c r="GO475" i="1"/>
  <c r="GV475" i="1"/>
  <c r="HC475" i="1" s="1"/>
  <c r="GX475" i="1" s="1"/>
  <c r="D476" i="1"/>
  <c r="AC476" i="1"/>
  <c r="CQ476" i="1" s="1"/>
  <c r="P476" i="1" s="1"/>
  <c r="AD476" i="1"/>
  <c r="AE476" i="1"/>
  <c r="AF476" i="1"/>
  <c r="AB476" i="1" s="1"/>
  <c r="AG476" i="1"/>
  <c r="CU476" i="1" s="1"/>
  <c r="T476" i="1" s="1"/>
  <c r="AH476" i="1"/>
  <c r="CV476" i="1" s="1"/>
  <c r="U476" i="1" s="1"/>
  <c r="AI476" i="1"/>
  <c r="CW476" i="1" s="1"/>
  <c r="V476" i="1" s="1"/>
  <c r="AJ476" i="1"/>
  <c r="CX476" i="1" s="1"/>
  <c r="W476" i="1" s="1"/>
  <c r="CR476" i="1"/>
  <c r="Q476" i="1" s="1"/>
  <c r="CS476" i="1"/>
  <c r="R476" i="1" s="1"/>
  <c r="GK476" i="1" s="1"/>
  <c r="FR476" i="1"/>
  <c r="GL476" i="1"/>
  <c r="GN476" i="1"/>
  <c r="GO476" i="1"/>
  <c r="GV476" i="1"/>
  <c r="HC476" i="1"/>
  <c r="GX476" i="1" s="1"/>
  <c r="D477" i="1"/>
  <c r="AC477" i="1"/>
  <c r="AE477" i="1"/>
  <c r="AF477" i="1"/>
  <c r="AG477" i="1"/>
  <c r="CU477" i="1" s="1"/>
  <c r="T477" i="1" s="1"/>
  <c r="AH477" i="1"/>
  <c r="CV477" i="1" s="1"/>
  <c r="U477" i="1" s="1"/>
  <c r="AI477" i="1"/>
  <c r="CW477" i="1" s="1"/>
  <c r="V477" i="1" s="1"/>
  <c r="AJ477" i="1"/>
  <c r="CX477" i="1" s="1"/>
  <c r="W477" i="1" s="1"/>
  <c r="CQ477" i="1"/>
  <c r="P477" i="1" s="1"/>
  <c r="CR477" i="1"/>
  <c r="Q477" i="1" s="1"/>
  <c r="CS477" i="1"/>
  <c r="R477" i="1" s="1"/>
  <c r="GK477" i="1" s="1"/>
  <c r="FR477" i="1"/>
  <c r="GL477" i="1"/>
  <c r="GN477" i="1"/>
  <c r="GO477" i="1"/>
  <c r="GV477" i="1"/>
  <c r="HC477" i="1"/>
  <c r="GX477" i="1" s="1"/>
  <c r="D478" i="1"/>
  <c r="U478" i="1"/>
  <c r="V478" i="1"/>
  <c r="AC478" i="1"/>
  <c r="CQ478" i="1" s="1"/>
  <c r="P478" i="1" s="1"/>
  <c r="AE478" i="1"/>
  <c r="AF478" i="1"/>
  <c r="AG478" i="1"/>
  <c r="AH478" i="1"/>
  <c r="CV478" i="1" s="1"/>
  <c r="AI478" i="1"/>
  <c r="CW478" i="1" s="1"/>
  <c r="AJ478" i="1"/>
  <c r="CT478" i="1"/>
  <c r="S478" i="1" s="1"/>
  <c r="CU478" i="1"/>
  <c r="T478" i="1" s="1"/>
  <c r="CX478" i="1"/>
  <c r="W478" i="1" s="1"/>
  <c r="CY478" i="1"/>
  <c r="X478" i="1" s="1"/>
  <c r="FR478" i="1"/>
  <c r="GL478" i="1"/>
  <c r="GN478" i="1"/>
  <c r="GO478" i="1"/>
  <c r="GV478" i="1"/>
  <c r="HC478" i="1" s="1"/>
  <c r="GX478" i="1" s="1"/>
  <c r="D479" i="1"/>
  <c r="P479" i="1"/>
  <c r="AC479" i="1"/>
  <c r="AE479" i="1"/>
  <c r="AD479" i="1" s="1"/>
  <c r="AF479" i="1"/>
  <c r="CT479" i="1" s="1"/>
  <c r="S479" i="1" s="1"/>
  <c r="AG479" i="1"/>
  <c r="AH479" i="1"/>
  <c r="CV479" i="1" s="1"/>
  <c r="U479" i="1" s="1"/>
  <c r="AI479" i="1"/>
  <c r="CW479" i="1" s="1"/>
  <c r="V479" i="1" s="1"/>
  <c r="AJ479" i="1"/>
  <c r="CX479" i="1" s="1"/>
  <c r="W479" i="1" s="1"/>
  <c r="CQ479" i="1"/>
  <c r="CR479" i="1"/>
  <c r="Q479" i="1" s="1"/>
  <c r="CS479" i="1"/>
  <c r="R479" i="1" s="1"/>
  <c r="GK479" i="1" s="1"/>
  <c r="CU479" i="1"/>
  <c r="T479" i="1" s="1"/>
  <c r="FR479" i="1"/>
  <c r="GL479" i="1"/>
  <c r="GN479" i="1"/>
  <c r="GO479" i="1"/>
  <c r="GV479" i="1"/>
  <c r="HC479" i="1" s="1"/>
  <c r="GX479" i="1" s="1"/>
  <c r="D480" i="1"/>
  <c r="AC480" i="1"/>
  <c r="CQ480" i="1" s="1"/>
  <c r="P480" i="1" s="1"/>
  <c r="AE480" i="1"/>
  <c r="AD480" i="1" s="1"/>
  <c r="AB480" i="1" s="1"/>
  <c r="AF480" i="1"/>
  <c r="CT480" i="1" s="1"/>
  <c r="S480" i="1" s="1"/>
  <c r="CY480" i="1" s="1"/>
  <c r="X480" i="1" s="1"/>
  <c r="AG480" i="1"/>
  <c r="CU480" i="1" s="1"/>
  <c r="T480" i="1" s="1"/>
  <c r="AH480" i="1"/>
  <c r="AI480" i="1"/>
  <c r="AJ480" i="1"/>
  <c r="CV480" i="1"/>
  <c r="U480" i="1" s="1"/>
  <c r="CW480" i="1"/>
  <c r="V480" i="1" s="1"/>
  <c r="CX480" i="1"/>
  <c r="W480" i="1" s="1"/>
  <c r="FR480" i="1"/>
  <c r="GL480" i="1"/>
  <c r="GN480" i="1"/>
  <c r="GO480" i="1"/>
  <c r="GV480" i="1"/>
  <c r="HC480" i="1" s="1"/>
  <c r="GX480" i="1" s="1"/>
  <c r="D481" i="1"/>
  <c r="T481" i="1"/>
  <c r="AC481" i="1"/>
  <c r="CQ481" i="1" s="1"/>
  <c r="P481" i="1" s="1"/>
  <c r="AE481" i="1"/>
  <c r="CR481" i="1" s="1"/>
  <c r="Q481" i="1" s="1"/>
  <c r="AF481" i="1"/>
  <c r="AG481" i="1"/>
  <c r="CU481" i="1" s="1"/>
  <c r="AH481" i="1"/>
  <c r="CV481" i="1" s="1"/>
  <c r="U481" i="1" s="1"/>
  <c r="AI481" i="1"/>
  <c r="CW481" i="1" s="1"/>
  <c r="V481" i="1" s="1"/>
  <c r="AJ481" i="1"/>
  <c r="CX481" i="1" s="1"/>
  <c r="W481" i="1" s="1"/>
  <c r="FR481" i="1"/>
  <c r="GL481" i="1"/>
  <c r="GN481" i="1"/>
  <c r="GO481" i="1"/>
  <c r="CC529" i="1" s="1"/>
  <c r="GV481" i="1"/>
  <c r="HC481" i="1" s="1"/>
  <c r="GX481" i="1"/>
  <c r="D482" i="1"/>
  <c r="I482" i="1"/>
  <c r="K482" i="1"/>
  <c r="AC482" i="1"/>
  <c r="AE482" i="1"/>
  <c r="AF482" i="1"/>
  <c r="AG482" i="1"/>
  <c r="CU482" i="1" s="1"/>
  <c r="T482" i="1" s="1"/>
  <c r="AH482" i="1"/>
  <c r="CV482" i="1" s="1"/>
  <c r="U482" i="1" s="1"/>
  <c r="AI482" i="1"/>
  <c r="CW482" i="1" s="1"/>
  <c r="V482" i="1" s="1"/>
  <c r="AJ482" i="1"/>
  <c r="CS482" i="1"/>
  <c r="CX482" i="1"/>
  <c r="FR482" i="1"/>
  <c r="GL482" i="1"/>
  <c r="GN482" i="1"/>
  <c r="GO482" i="1"/>
  <c r="GV482" i="1"/>
  <c r="HC482" i="1"/>
  <c r="D483" i="1"/>
  <c r="I483" i="1"/>
  <c r="K483" i="1"/>
  <c r="AC483" i="1"/>
  <c r="CQ483" i="1" s="1"/>
  <c r="P483" i="1" s="1"/>
  <c r="AE483" i="1"/>
  <c r="AF483" i="1"/>
  <c r="CT483" i="1" s="1"/>
  <c r="AG483" i="1"/>
  <c r="CU483" i="1" s="1"/>
  <c r="T483" i="1" s="1"/>
  <c r="AH483" i="1"/>
  <c r="CV483" i="1" s="1"/>
  <c r="U483" i="1" s="1"/>
  <c r="AI483" i="1"/>
  <c r="CW483" i="1" s="1"/>
  <c r="AJ483" i="1"/>
  <c r="CX483" i="1" s="1"/>
  <c r="FR483" i="1"/>
  <c r="GL483" i="1"/>
  <c r="GN483" i="1"/>
  <c r="GO483" i="1"/>
  <c r="GV483" i="1"/>
  <c r="HC483" i="1" s="1"/>
  <c r="D484" i="1"/>
  <c r="AC484" i="1"/>
  <c r="CQ484" i="1" s="1"/>
  <c r="P484" i="1" s="1"/>
  <c r="AD484" i="1"/>
  <c r="AB484" i="1" s="1"/>
  <c r="AE484" i="1"/>
  <c r="AF484" i="1"/>
  <c r="AG484" i="1"/>
  <c r="AH484" i="1"/>
  <c r="CV484" i="1" s="1"/>
  <c r="U484" i="1" s="1"/>
  <c r="AI484" i="1"/>
  <c r="CW484" i="1" s="1"/>
  <c r="V484" i="1" s="1"/>
  <c r="AJ484" i="1"/>
  <c r="CX484" i="1" s="1"/>
  <c r="W484" i="1" s="1"/>
  <c r="CR484" i="1"/>
  <c r="Q484" i="1" s="1"/>
  <c r="CS484" i="1"/>
  <c r="R484" i="1" s="1"/>
  <c r="GK484" i="1" s="1"/>
  <c r="CT484" i="1"/>
  <c r="S484" i="1" s="1"/>
  <c r="CU484" i="1"/>
  <c r="T484" i="1" s="1"/>
  <c r="FR484" i="1"/>
  <c r="GL484" i="1"/>
  <c r="GN484" i="1"/>
  <c r="GO484" i="1"/>
  <c r="GV484" i="1"/>
  <c r="HC484" i="1"/>
  <c r="GX484" i="1" s="1"/>
  <c r="D485" i="1"/>
  <c r="AC485" i="1"/>
  <c r="CQ485" i="1" s="1"/>
  <c r="P485" i="1" s="1"/>
  <c r="AE485" i="1"/>
  <c r="AF485" i="1"/>
  <c r="AG485" i="1"/>
  <c r="CU485" i="1" s="1"/>
  <c r="T485" i="1" s="1"/>
  <c r="AH485" i="1"/>
  <c r="CV485" i="1" s="1"/>
  <c r="U485" i="1" s="1"/>
  <c r="AI485" i="1"/>
  <c r="AJ485" i="1"/>
  <c r="CT485" i="1"/>
  <c r="S485" i="1" s="1"/>
  <c r="CW485" i="1"/>
  <c r="V485" i="1" s="1"/>
  <c r="CX485" i="1"/>
  <c r="W485" i="1" s="1"/>
  <c r="CY485" i="1"/>
  <c r="X485" i="1" s="1"/>
  <c r="FR485" i="1"/>
  <c r="GL485" i="1"/>
  <c r="GN485" i="1"/>
  <c r="GO485" i="1"/>
  <c r="GV485" i="1"/>
  <c r="HC485" i="1" s="1"/>
  <c r="GX485" i="1" s="1"/>
  <c r="C486" i="1"/>
  <c r="D486" i="1"/>
  <c r="AC486" i="1"/>
  <c r="CQ486" i="1" s="1"/>
  <c r="P486" i="1" s="1"/>
  <c r="AE486" i="1"/>
  <c r="AD486" i="1" s="1"/>
  <c r="AF486" i="1"/>
  <c r="CT486" i="1" s="1"/>
  <c r="S486" i="1" s="1"/>
  <c r="CY486" i="1" s="1"/>
  <c r="X486" i="1" s="1"/>
  <c r="AG486" i="1"/>
  <c r="CU486" i="1" s="1"/>
  <c r="T486" i="1" s="1"/>
  <c r="AH486" i="1"/>
  <c r="CV486" i="1" s="1"/>
  <c r="U486" i="1" s="1"/>
  <c r="AI486" i="1"/>
  <c r="CW486" i="1" s="1"/>
  <c r="V486" i="1" s="1"/>
  <c r="AJ486" i="1"/>
  <c r="CX486" i="1" s="1"/>
  <c r="W486" i="1" s="1"/>
  <c r="FR486" i="1"/>
  <c r="GL486" i="1"/>
  <c r="GN486" i="1"/>
  <c r="GO486" i="1"/>
  <c r="GV486" i="1"/>
  <c r="HC486" i="1"/>
  <c r="GX486" i="1" s="1"/>
  <c r="C487" i="1"/>
  <c r="D487" i="1"/>
  <c r="AC487" i="1"/>
  <c r="AE487" i="1"/>
  <c r="CR487" i="1" s="1"/>
  <c r="Q487" i="1" s="1"/>
  <c r="AF487" i="1"/>
  <c r="AG487" i="1"/>
  <c r="AH487" i="1"/>
  <c r="CV487" i="1" s="1"/>
  <c r="U487" i="1" s="1"/>
  <c r="AI487" i="1"/>
  <c r="CW487" i="1" s="1"/>
  <c r="V487" i="1" s="1"/>
  <c r="AJ487" i="1"/>
  <c r="CX487" i="1" s="1"/>
  <c r="W487" i="1" s="1"/>
  <c r="CQ487" i="1"/>
  <c r="P487" i="1" s="1"/>
  <c r="CT487" i="1"/>
  <c r="S487" i="1" s="1"/>
  <c r="CU487" i="1"/>
  <c r="T487" i="1" s="1"/>
  <c r="FR487" i="1"/>
  <c r="GL487" i="1"/>
  <c r="GN487" i="1"/>
  <c r="GO487" i="1"/>
  <c r="GV487" i="1"/>
  <c r="HC487" i="1" s="1"/>
  <c r="GX487" i="1" s="1"/>
  <c r="C488" i="1"/>
  <c r="D488" i="1"/>
  <c r="W488" i="1"/>
  <c r="AC488" i="1"/>
  <c r="AE488" i="1"/>
  <c r="CR488" i="1" s="1"/>
  <c r="Q488" i="1" s="1"/>
  <c r="AF488" i="1"/>
  <c r="CT488" i="1" s="1"/>
  <c r="S488" i="1" s="1"/>
  <c r="AG488" i="1"/>
  <c r="AH488" i="1"/>
  <c r="AI488" i="1"/>
  <c r="AJ488" i="1"/>
  <c r="CU488" i="1"/>
  <c r="T488" i="1" s="1"/>
  <c r="CV488" i="1"/>
  <c r="U488" i="1" s="1"/>
  <c r="CW488" i="1"/>
  <c r="V488" i="1" s="1"/>
  <c r="CX488" i="1"/>
  <c r="FR488" i="1"/>
  <c r="GL488" i="1"/>
  <c r="GN488" i="1"/>
  <c r="GO488" i="1"/>
  <c r="GV488" i="1"/>
  <c r="HC488" i="1"/>
  <c r="GX488" i="1" s="1"/>
  <c r="D489" i="1"/>
  <c r="AC489" i="1"/>
  <c r="CQ489" i="1" s="1"/>
  <c r="P489" i="1" s="1"/>
  <c r="AE489" i="1"/>
  <c r="AF489" i="1"/>
  <c r="CT489" i="1" s="1"/>
  <c r="S489" i="1" s="1"/>
  <c r="CZ489" i="1" s="1"/>
  <c r="Y489" i="1" s="1"/>
  <c r="AG489" i="1"/>
  <c r="CU489" i="1" s="1"/>
  <c r="T489" i="1" s="1"/>
  <c r="AH489" i="1"/>
  <c r="CV489" i="1" s="1"/>
  <c r="U489" i="1" s="1"/>
  <c r="AI489" i="1"/>
  <c r="CW489" i="1" s="1"/>
  <c r="V489" i="1" s="1"/>
  <c r="AJ489" i="1"/>
  <c r="CX489" i="1" s="1"/>
  <c r="W489" i="1" s="1"/>
  <c r="FR489" i="1"/>
  <c r="GL489" i="1"/>
  <c r="GN489" i="1"/>
  <c r="GO489" i="1"/>
  <c r="GV489" i="1"/>
  <c r="HC489" i="1"/>
  <c r="GX489" i="1" s="1"/>
  <c r="D490" i="1"/>
  <c r="AC490" i="1"/>
  <c r="AE490" i="1"/>
  <c r="AF490" i="1"/>
  <c r="AG490" i="1"/>
  <c r="AH490" i="1"/>
  <c r="AI490" i="1"/>
  <c r="CW490" i="1" s="1"/>
  <c r="V490" i="1" s="1"/>
  <c r="AJ490" i="1"/>
  <c r="CX490" i="1" s="1"/>
  <c r="W490" i="1" s="1"/>
  <c r="CQ490" i="1"/>
  <c r="P490" i="1" s="1"/>
  <c r="CU490" i="1"/>
  <c r="T490" i="1" s="1"/>
  <c r="CV490" i="1"/>
  <c r="U490" i="1" s="1"/>
  <c r="FR490" i="1"/>
  <c r="GL490" i="1"/>
  <c r="GN490" i="1"/>
  <c r="GO490" i="1"/>
  <c r="GV490" i="1"/>
  <c r="HC490" i="1"/>
  <c r="GX490" i="1" s="1"/>
  <c r="C491" i="1"/>
  <c r="D491" i="1"/>
  <c r="AC491" i="1"/>
  <c r="AE491" i="1"/>
  <c r="AD491" i="1" s="1"/>
  <c r="AF491" i="1"/>
  <c r="AG491" i="1"/>
  <c r="AH491" i="1"/>
  <c r="AI491" i="1"/>
  <c r="CW491" i="1" s="1"/>
  <c r="V491" i="1" s="1"/>
  <c r="AJ491" i="1"/>
  <c r="CX491" i="1" s="1"/>
  <c r="W491" i="1" s="1"/>
  <c r="CT491" i="1"/>
  <c r="S491" i="1" s="1"/>
  <c r="CY491" i="1" s="1"/>
  <c r="X491" i="1" s="1"/>
  <c r="CU491" i="1"/>
  <c r="T491" i="1" s="1"/>
  <c r="CV491" i="1"/>
  <c r="U491" i="1" s="1"/>
  <c r="FR491" i="1"/>
  <c r="GL491" i="1"/>
  <c r="GN491" i="1"/>
  <c r="GO491" i="1"/>
  <c r="GV491" i="1"/>
  <c r="HC491" i="1"/>
  <c r="GX491" i="1" s="1"/>
  <c r="D492" i="1"/>
  <c r="P492" i="1"/>
  <c r="AC492" i="1"/>
  <c r="AE492" i="1"/>
  <c r="AF492" i="1"/>
  <c r="CT492" i="1" s="1"/>
  <c r="S492" i="1" s="1"/>
  <c r="AG492" i="1"/>
  <c r="CU492" i="1" s="1"/>
  <c r="T492" i="1" s="1"/>
  <c r="AH492" i="1"/>
  <c r="CV492" i="1" s="1"/>
  <c r="U492" i="1" s="1"/>
  <c r="AI492" i="1"/>
  <c r="CW492" i="1" s="1"/>
  <c r="V492" i="1" s="1"/>
  <c r="AJ492" i="1"/>
  <c r="CX492" i="1" s="1"/>
  <c r="W492" i="1" s="1"/>
  <c r="CQ492" i="1"/>
  <c r="FR492" i="1"/>
  <c r="GL492" i="1"/>
  <c r="GN492" i="1"/>
  <c r="GO492" i="1"/>
  <c r="GV492" i="1"/>
  <c r="HC492" i="1" s="1"/>
  <c r="GX492" i="1" s="1"/>
  <c r="D493" i="1"/>
  <c r="AC493" i="1"/>
  <c r="AE493" i="1"/>
  <c r="AF493" i="1"/>
  <c r="CT493" i="1" s="1"/>
  <c r="S493" i="1" s="1"/>
  <c r="AG493" i="1"/>
  <c r="CU493" i="1" s="1"/>
  <c r="T493" i="1" s="1"/>
  <c r="AH493" i="1"/>
  <c r="AI493" i="1"/>
  <c r="AJ493" i="1"/>
  <c r="CX493" i="1" s="1"/>
  <c r="W493" i="1" s="1"/>
  <c r="CQ493" i="1"/>
  <c r="P493" i="1" s="1"/>
  <c r="CV493" i="1"/>
  <c r="U493" i="1" s="1"/>
  <c r="CW493" i="1"/>
  <c r="V493" i="1" s="1"/>
  <c r="FR493" i="1"/>
  <c r="GL493" i="1"/>
  <c r="GN493" i="1"/>
  <c r="GO493" i="1"/>
  <c r="GV493" i="1"/>
  <c r="HC493" i="1"/>
  <c r="GX493" i="1" s="1"/>
  <c r="D494" i="1"/>
  <c r="P494" i="1"/>
  <c r="AC494" i="1"/>
  <c r="CQ494" i="1" s="1"/>
  <c r="AE494" i="1"/>
  <c r="AF494" i="1"/>
  <c r="AG494" i="1"/>
  <c r="CU494" i="1" s="1"/>
  <c r="T494" i="1" s="1"/>
  <c r="AH494" i="1"/>
  <c r="CV494" i="1" s="1"/>
  <c r="U494" i="1" s="1"/>
  <c r="AI494" i="1"/>
  <c r="AJ494" i="1"/>
  <c r="CW494" i="1"/>
  <c r="V494" i="1" s="1"/>
  <c r="CX494" i="1"/>
  <c r="W494" i="1" s="1"/>
  <c r="FR494" i="1"/>
  <c r="GL494" i="1"/>
  <c r="GN494" i="1"/>
  <c r="GO494" i="1"/>
  <c r="GV494" i="1"/>
  <c r="HC494" i="1" s="1"/>
  <c r="GX494" i="1" s="1"/>
  <c r="D495" i="1"/>
  <c r="U495" i="1"/>
  <c r="V495" i="1"/>
  <c r="AC495" i="1"/>
  <c r="CQ495" i="1" s="1"/>
  <c r="P495" i="1" s="1"/>
  <c r="AE495" i="1"/>
  <c r="AD495" i="1" s="1"/>
  <c r="AF495" i="1"/>
  <c r="CT495" i="1" s="1"/>
  <c r="S495" i="1" s="1"/>
  <c r="AG495" i="1"/>
  <c r="CU495" i="1" s="1"/>
  <c r="T495" i="1" s="1"/>
  <c r="AH495" i="1"/>
  <c r="CV495" i="1" s="1"/>
  <c r="AI495" i="1"/>
  <c r="CW495" i="1" s="1"/>
  <c r="AJ495" i="1"/>
  <c r="CX495" i="1" s="1"/>
  <c r="W495" i="1" s="1"/>
  <c r="FR495" i="1"/>
  <c r="GL495" i="1"/>
  <c r="GN495" i="1"/>
  <c r="GO495" i="1"/>
  <c r="GV495" i="1"/>
  <c r="HC495" i="1" s="1"/>
  <c r="GX495" i="1"/>
  <c r="C496" i="1"/>
  <c r="D496" i="1"/>
  <c r="AC496" i="1"/>
  <c r="CQ496" i="1" s="1"/>
  <c r="P496" i="1" s="1"/>
  <c r="AE496" i="1"/>
  <c r="AF496" i="1"/>
  <c r="AG496" i="1"/>
  <c r="AH496" i="1"/>
  <c r="CV496" i="1" s="1"/>
  <c r="U496" i="1" s="1"/>
  <c r="AI496" i="1"/>
  <c r="CW496" i="1" s="1"/>
  <c r="V496" i="1" s="1"/>
  <c r="AJ496" i="1"/>
  <c r="CX496" i="1" s="1"/>
  <c r="W496" i="1" s="1"/>
  <c r="CR496" i="1"/>
  <c r="Q496" i="1" s="1"/>
  <c r="CS496" i="1"/>
  <c r="CU496" i="1"/>
  <c r="T496" i="1" s="1"/>
  <c r="FR496" i="1"/>
  <c r="GL496" i="1"/>
  <c r="GN496" i="1"/>
  <c r="GO496" i="1"/>
  <c r="GV496" i="1"/>
  <c r="HC496" i="1"/>
  <c r="GX496" i="1" s="1"/>
  <c r="C497" i="1"/>
  <c r="D497" i="1"/>
  <c r="AC497" i="1"/>
  <c r="AE497" i="1"/>
  <c r="AF497" i="1"/>
  <c r="CT497" i="1" s="1"/>
  <c r="S497" i="1" s="1"/>
  <c r="CY497" i="1" s="1"/>
  <c r="X497" i="1" s="1"/>
  <c r="AG497" i="1"/>
  <c r="CU497" i="1" s="1"/>
  <c r="T497" i="1" s="1"/>
  <c r="AH497" i="1"/>
  <c r="CV497" i="1" s="1"/>
  <c r="U497" i="1" s="1"/>
  <c r="AI497" i="1"/>
  <c r="AJ497" i="1"/>
  <c r="CW497" i="1"/>
  <c r="V497" i="1" s="1"/>
  <c r="CX497" i="1"/>
  <c r="W497" i="1" s="1"/>
  <c r="FR497" i="1"/>
  <c r="GL497" i="1"/>
  <c r="GN497" i="1"/>
  <c r="GO497" i="1"/>
  <c r="GV497" i="1"/>
  <c r="HC497" i="1"/>
  <c r="GX497" i="1" s="1"/>
  <c r="D498" i="1"/>
  <c r="AC498" i="1"/>
  <c r="CQ498" i="1" s="1"/>
  <c r="P498" i="1" s="1"/>
  <c r="AE498" i="1"/>
  <c r="AD498" i="1" s="1"/>
  <c r="AF498" i="1"/>
  <c r="CT498" i="1" s="1"/>
  <c r="S498" i="1" s="1"/>
  <c r="AG498" i="1"/>
  <c r="CU498" i="1" s="1"/>
  <c r="T498" i="1" s="1"/>
  <c r="AH498" i="1"/>
  <c r="CV498" i="1" s="1"/>
  <c r="U498" i="1" s="1"/>
  <c r="AI498" i="1"/>
  <c r="CW498" i="1" s="1"/>
  <c r="V498" i="1" s="1"/>
  <c r="AJ498" i="1"/>
  <c r="CX498" i="1" s="1"/>
  <c r="W498" i="1" s="1"/>
  <c r="FR498" i="1"/>
  <c r="GL498" i="1"/>
  <c r="GN498" i="1"/>
  <c r="GO498" i="1"/>
  <c r="GV498" i="1"/>
  <c r="HC498" i="1" s="1"/>
  <c r="GX498" i="1"/>
  <c r="D499" i="1"/>
  <c r="AC499" i="1"/>
  <c r="CQ499" i="1" s="1"/>
  <c r="P499" i="1" s="1"/>
  <c r="AE499" i="1"/>
  <c r="AF499" i="1"/>
  <c r="AG499" i="1"/>
  <c r="CU499" i="1" s="1"/>
  <c r="T499" i="1" s="1"/>
  <c r="AH499" i="1"/>
  <c r="CV499" i="1" s="1"/>
  <c r="U499" i="1" s="1"/>
  <c r="AI499" i="1"/>
  <c r="CW499" i="1" s="1"/>
  <c r="V499" i="1" s="1"/>
  <c r="AJ499" i="1"/>
  <c r="CX499" i="1" s="1"/>
  <c r="W499" i="1" s="1"/>
  <c r="CR499" i="1"/>
  <c r="Q499" i="1" s="1"/>
  <c r="CT499" i="1"/>
  <c r="S499" i="1" s="1"/>
  <c r="FR499" i="1"/>
  <c r="GL499" i="1"/>
  <c r="GN499" i="1"/>
  <c r="GO499" i="1"/>
  <c r="GV499" i="1"/>
  <c r="HC499" i="1"/>
  <c r="GX499" i="1" s="1"/>
  <c r="D500" i="1"/>
  <c r="R500" i="1"/>
  <c r="GK500" i="1" s="1"/>
  <c r="AC500" i="1"/>
  <c r="AD500" i="1"/>
  <c r="AE500" i="1"/>
  <c r="AF500" i="1"/>
  <c r="AG500" i="1"/>
  <c r="CU500" i="1" s="1"/>
  <c r="T500" i="1" s="1"/>
  <c r="AH500" i="1"/>
  <c r="CV500" i="1" s="1"/>
  <c r="U500" i="1" s="1"/>
  <c r="AI500" i="1"/>
  <c r="CW500" i="1" s="1"/>
  <c r="V500" i="1" s="1"/>
  <c r="AJ500" i="1"/>
  <c r="CX500" i="1" s="1"/>
  <c r="W500" i="1" s="1"/>
  <c r="CS500" i="1"/>
  <c r="FR500" i="1"/>
  <c r="GL500" i="1"/>
  <c r="GN500" i="1"/>
  <c r="GO500" i="1"/>
  <c r="GV500" i="1"/>
  <c r="HC500" i="1" s="1"/>
  <c r="GX500" i="1" s="1"/>
  <c r="D501" i="1"/>
  <c r="U501" i="1"/>
  <c r="V501" i="1"/>
  <c r="AC501" i="1"/>
  <c r="AE501" i="1"/>
  <c r="CR501" i="1" s="1"/>
  <c r="Q501" i="1" s="1"/>
  <c r="AF501" i="1"/>
  <c r="CT501" i="1" s="1"/>
  <c r="S501" i="1" s="1"/>
  <c r="AG501" i="1"/>
  <c r="CU501" i="1" s="1"/>
  <c r="T501" i="1" s="1"/>
  <c r="AH501" i="1"/>
  <c r="CV501" i="1" s="1"/>
  <c r="AI501" i="1"/>
  <c r="CW501" i="1" s="1"/>
  <c r="AJ501" i="1"/>
  <c r="CX501" i="1" s="1"/>
  <c r="W501" i="1" s="1"/>
  <c r="CQ501" i="1"/>
  <c r="P501" i="1" s="1"/>
  <c r="FR501" i="1"/>
  <c r="GL501" i="1"/>
  <c r="GN501" i="1"/>
  <c r="GO501" i="1"/>
  <c r="GV501" i="1"/>
  <c r="HC501" i="1" s="1"/>
  <c r="GX501" i="1" s="1"/>
  <c r="C502" i="1"/>
  <c r="D502" i="1"/>
  <c r="AC502" i="1"/>
  <c r="CQ502" i="1" s="1"/>
  <c r="P502" i="1" s="1"/>
  <c r="AE502" i="1"/>
  <c r="AF502" i="1"/>
  <c r="AG502" i="1"/>
  <c r="AH502" i="1"/>
  <c r="AI502" i="1"/>
  <c r="AJ502" i="1"/>
  <c r="CU502" i="1"/>
  <c r="T502" i="1" s="1"/>
  <c r="CV502" i="1"/>
  <c r="U502" i="1" s="1"/>
  <c r="CW502" i="1"/>
  <c r="V502" i="1" s="1"/>
  <c r="CX502" i="1"/>
  <c r="W502" i="1" s="1"/>
  <c r="FR502" i="1"/>
  <c r="GL502" i="1"/>
  <c r="GN502" i="1"/>
  <c r="GO502" i="1"/>
  <c r="GV502" i="1"/>
  <c r="HC502" i="1" s="1"/>
  <c r="GX502" i="1" s="1"/>
  <c r="C503" i="1"/>
  <c r="D503" i="1"/>
  <c r="P503" i="1"/>
  <c r="Q503" i="1"/>
  <c r="R503" i="1"/>
  <c r="GK503" i="1" s="1"/>
  <c r="AC503" i="1"/>
  <c r="CQ503" i="1" s="1"/>
  <c r="AE503" i="1"/>
  <c r="CR503" i="1" s="1"/>
  <c r="AF503" i="1"/>
  <c r="CT503" i="1" s="1"/>
  <c r="S503" i="1" s="1"/>
  <c r="CZ503" i="1" s="1"/>
  <c r="Y503" i="1" s="1"/>
  <c r="AG503" i="1"/>
  <c r="CU503" i="1" s="1"/>
  <c r="T503" i="1" s="1"/>
  <c r="AH503" i="1"/>
  <c r="CV503" i="1" s="1"/>
  <c r="U503" i="1" s="1"/>
  <c r="AI503" i="1"/>
  <c r="AJ503" i="1"/>
  <c r="CS503" i="1"/>
  <c r="CW503" i="1"/>
  <c r="V503" i="1" s="1"/>
  <c r="CX503" i="1"/>
  <c r="W503" i="1" s="1"/>
  <c r="CY503" i="1"/>
  <c r="X503" i="1" s="1"/>
  <c r="FR503" i="1"/>
  <c r="GL503" i="1"/>
  <c r="GN503" i="1"/>
  <c r="GO503" i="1"/>
  <c r="GV503" i="1"/>
  <c r="HC503" i="1"/>
  <c r="GX503" i="1" s="1"/>
  <c r="D504" i="1"/>
  <c r="R504" i="1"/>
  <c r="GK504" i="1" s="1"/>
  <c r="W504" i="1"/>
  <c r="AC504" i="1"/>
  <c r="CQ504" i="1" s="1"/>
  <c r="P504" i="1" s="1"/>
  <c r="AE504" i="1"/>
  <c r="CR504" i="1" s="1"/>
  <c r="Q504" i="1" s="1"/>
  <c r="AF504" i="1"/>
  <c r="CT504" i="1" s="1"/>
  <c r="S504" i="1" s="1"/>
  <c r="AG504" i="1"/>
  <c r="CU504" i="1" s="1"/>
  <c r="T504" i="1" s="1"/>
  <c r="AH504" i="1"/>
  <c r="CV504" i="1" s="1"/>
  <c r="U504" i="1" s="1"/>
  <c r="AI504" i="1"/>
  <c r="CW504" i="1" s="1"/>
  <c r="V504" i="1" s="1"/>
  <c r="AJ504" i="1"/>
  <c r="CX504" i="1" s="1"/>
  <c r="CS504" i="1"/>
  <c r="FR504" i="1"/>
  <c r="GL504" i="1"/>
  <c r="GN504" i="1"/>
  <c r="GO504" i="1"/>
  <c r="GV504" i="1"/>
  <c r="HC504" i="1" s="1"/>
  <c r="GX504" i="1" s="1"/>
  <c r="D505" i="1"/>
  <c r="AC505" i="1"/>
  <c r="CQ505" i="1" s="1"/>
  <c r="P505" i="1" s="1"/>
  <c r="AE505" i="1"/>
  <c r="AF505" i="1"/>
  <c r="AG505" i="1"/>
  <c r="CU505" i="1" s="1"/>
  <c r="T505" i="1" s="1"/>
  <c r="AH505" i="1"/>
  <c r="CV505" i="1" s="1"/>
  <c r="U505" i="1" s="1"/>
  <c r="AI505" i="1"/>
  <c r="CW505" i="1" s="1"/>
  <c r="V505" i="1" s="1"/>
  <c r="AJ505" i="1"/>
  <c r="CX505" i="1" s="1"/>
  <c r="W505" i="1" s="1"/>
  <c r="CS505" i="1"/>
  <c r="FR505" i="1"/>
  <c r="GL505" i="1"/>
  <c r="GN505" i="1"/>
  <c r="GO505" i="1"/>
  <c r="GV505" i="1"/>
  <c r="HC505" i="1" s="1"/>
  <c r="GX505" i="1" s="1"/>
  <c r="D506" i="1"/>
  <c r="AC506" i="1"/>
  <c r="CQ506" i="1" s="1"/>
  <c r="P506" i="1" s="1"/>
  <c r="AE506" i="1"/>
  <c r="AF506" i="1"/>
  <c r="AG506" i="1"/>
  <c r="CU506" i="1" s="1"/>
  <c r="T506" i="1" s="1"/>
  <c r="AH506" i="1"/>
  <c r="CV506" i="1" s="1"/>
  <c r="U506" i="1" s="1"/>
  <c r="AI506" i="1"/>
  <c r="CW506" i="1" s="1"/>
  <c r="V506" i="1" s="1"/>
  <c r="AJ506" i="1"/>
  <c r="CX506" i="1" s="1"/>
  <c r="W506" i="1" s="1"/>
  <c r="FR506" i="1"/>
  <c r="GL506" i="1"/>
  <c r="GN506" i="1"/>
  <c r="GO506" i="1"/>
  <c r="GV506" i="1"/>
  <c r="HC506" i="1" s="1"/>
  <c r="GX506" i="1" s="1"/>
  <c r="D507" i="1"/>
  <c r="W507" i="1"/>
  <c r="AC507" i="1"/>
  <c r="AE507" i="1"/>
  <c r="AD507" i="1" s="1"/>
  <c r="AB507" i="1" s="1"/>
  <c r="AF507" i="1"/>
  <c r="AG507" i="1"/>
  <c r="CU507" i="1" s="1"/>
  <c r="T507" i="1" s="1"/>
  <c r="AH507" i="1"/>
  <c r="CV507" i="1" s="1"/>
  <c r="U507" i="1" s="1"/>
  <c r="AI507" i="1"/>
  <c r="AJ507" i="1"/>
  <c r="CX507" i="1" s="1"/>
  <c r="CQ507" i="1"/>
  <c r="P507" i="1" s="1"/>
  <c r="CR507" i="1"/>
  <c r="Q507" i="1" s="1"/>
  <c r="CS507" i="1"/>
  <c r="R507" i="1" s="1"/>
  <c r="GK507" i="1" s="1"/>
  <c r="CT507" i="1"/>
  <c r="S507" i="1" s="1"/>
  <c r="CW507" i="1"/>
  <c r="V507" i="1" s="1"/>
  <c r="FR507" i="1"/>
  <c r="GL507" i="1"/>
  <c r="GN507" i="1"/>
  <c r="GO507" i="1"/>
  <c r="GV507" i="1"/>
  <c r="HC507" i="1" s="1"/>
  <c r="GX507" i="1" s="1"/>
  <c r="C508" i="1"/>
  <c r="D508" i="1"/>
  <c r="S508" i="1"/>
  <c r="CY508" i="1" s="1"/>
  <c r="X508" i="1" s="1"/>
  <c r="W508" i="1"/>
  <c r="AC508" i="1"/>
  <c r="CQ508" i="1" s="1"/>
  <c r="P508" i="1" s="1"/>
  <c r="AE508" i="1"/>
  <c r="CR508" i="1" s="1"/>
  <c r="Q508" i="1" s="1"/>
  <c r="AF508" i="1"/>
  <c r="AG508" i="1"/>
  <c r="AH508" i="1"/>
  <c r="AI508" i="1"/>
  <c r="AJ508" i="1"/>
  <c r="CS508" i="1"/>
  <c r="R508" i="1" s="1"/>
  <c r="GK508" i="1" s="1"/>
  <c r="CT508" i="1"/>
  <c r="CU508" i="1"/>
  <c r="T508" i="1" s="1"/>
  <c r="CV508" i="1"/>
  <c r="U508" i="1" s="1"/>
  <c r="CW508" i="1"/>
  <c r="V508" i="1" s="1"/>
  <c r="CX508" i="1"/>
  <c r="FR508" i="1"/>
  <c r="GL508" i="1"/>
  <c r="GN508" i="1"/>
  <c r="GO508" i="1"/>
  <c r="GV508" i="1"/>
  <c r="HC508" i="1"/>
  <c r="GX508" i="1" s="1"/>
  <c r="D509" i="1"/>
  <c r="R509" i="1"/>
  <c r="GK509" i="1" s="1"/>
  <c r="S509" i="1"/>
  <c r="CY509" i="1" s="1"/>
  <c r="X509" i="1" s="1"/>
  <c r="AC509" i="1"/>
  <c r="AE509" i="1"/>
  <c r="CS509" i="1" s="1"/>
  <c r="AF509" i="1"/>
  <c r="CT509" i="1" s="1"/>
  <c r="AG509" i="1"/>
  <c r="CU509" i="1" s="1"/>
  <c r="T509" i="1" s="1"/>
  <c r="AH509" i="1"/>
  <c r="AI509" i="1"/>
  <c r="CW509" i="1" s="1"/>
  <c r="V509" i="1" s="1"/>
  <c r="AJ509" i="1"/>
  <c r="CX509" i="1" s="1"/>
  <c r="W509" i="1" s="1"/>
  <c r="CQ509" i="1"/>
  <c r="P509" i="1" s="1"/>
  <c r="CR509" i="1"/>
  <c r="Q509" i="1" s="1"/>
  <c r="CV509" i="1"/>
  <c r="U509" i="1" s="1"/>
  <c r="FR509" i="1"/>
  <c r="GL509" i="1"/>
  <c r="GN509" i="1"/>
  <c r="GO509" i="1"/>
  <c r="GV509" i="1"/>
  <c r="HC509" i="1" s="1"/>
  <c r="GX509" i="1" s="1"/>
  <c r="D510" i="1"/>
  <c r="W510" i="1"/>
  <c r="AC510" i="1"/>
  <c r="CQ510" i="1" s="1"/>
  <c r="P510" i="1" s="1"/>
  <c r="AE510" i="1"/>
  <c r="AF510" i="1"/>
  <c r="AG510" i="1"/>
  <c r="AH510" i="1"/>
  <c r="AI510" i="1"/>
  <c r="CW510" i="1" s="1"/>
  <c r="V510" i="1" s="1"/>
  <c r="AJ510" i="1"/>
  <c r="CX510" i="1" s="1"/>
  <c r="CR510" i="1"/>
  <c r="Q510" i="1" s="1"/>
  <c r="CS510" i="1"/>
  <c r="CT510" i="1"/>
  <c r="S510" i="1" s="1"/>
  <c r="CU510" i="1"/>
  <c r="T510" i="1" s="1"/>
  <c r="CV510" i="1"/>
  <c r="U510" i="1" s="1"/>
  <c r="FR510" i="1"/>
  <c r="GL510" i="1"/>
  <c r="GN510" i="1"/>
  <c r="GO510" i="1"/>
  <c r="GV510" i="1"/>
  <c r="HC510" i="1" s="1"/>
  <c r="GX510" i="1" s="1"/>
  <c r="D511" i="1"/>
  <c r="I511" i="1"/>
  <c r="K511" i="1"/>
  <c r="AC511" i="1"/>
  <c r="CQ511" i="1" s="1"/>
  <c r="AE511" i="1"/>
  <c r="AF511" i="1"/>
  <c r="CT511" i="1" s="1"/>
  <c r="S511" i="1" s="1"/>
  <c r="AG511" i="1"/>
  <c r="CU511" i="1" s="1"/>
  <c r="AH511" i="1"/>
  <c r="AI511" i="1"/>
  <c r="AJ511" i="1"/>
  <c r="CV511" i="1"/>
  <c r="CW511" i="1"/>
  <c r="V511" i="1" s="1"/>
  <c r="CX511" i="1"/>
  <c r="W511" i="1" s="1"/>
  <c r="FR511" i="1"/>
  <c r="GL511" i="1"/>
  <c r="GN511" i="1"/>
  <c r="GO511" i="1"/>
  <c r="GV511" i="1"/>
  <c r="HC511" i="1"/>
  <c r="D512" i="1"/>
  <c r="I512" i="1"/>
  <c r="K512" i="1"/>
  <c r="AC512" i="1"/>
  <c r="CQ512" i="1" s="1"/>
  <c r="AE512" i="1"/>
  <c r="AD512" i="1" s="1"/>
  <c r="AF512" i="1"/>
  <c r="CT512" i="1" s="1"/>
  <c r="S512" i="1" s="1"/>
  <c r="AG512" i="1"/>
  <c r="CU512" i="1" s="1"/>
  <c r="AH512" i="1"/>
  <c r="CV512" i="1" s="1"/>
  <c r="AI512" i="1"/>
  <c r="CW512" i="1" s="1"/>
  <c r="AJ512" i="1"/>
  <c r="CX512" i="1" s="1"/>
  <c r="FR512" i="1"/>
  <c r="GL512" i="1"/>
  <c r="GN512" i="1"/>
  <c r="GO512" i="1"/>
  <c r="GV512" i="1"/>
  <c r="HC512" i="1"/>
  <c r="C513" i="1"/>
  <c r="D513" i="1"/>
  <c r="AC513" i="1"/>
  <c r="AD513" i="1"/>
  <c r="AB513" i="1" s="1"/>
  <c r="AE513" i="1"/>
  <c r="CS513" i="1" s="1"/>
  <c r="R513" i="1" s="1"/>
  <c r="GK513" i="1" s="1"/>
  <c r="AF513" i="1"/>
  <c r="CT513" i="1" s="1"/>
  <c r="S513" i="1" s="1"/>
  <c r="AG513" i="1"/>
  <c r="CU513" i="1" s="1"/>
  <c r="T513" i="1" s="1"/>
  <c r="AH513" i="1"/>
  <c r="CV513" i="1" s="1"/>
  <c r="U513" i="1" s="1"/>
  <c r="AI513" i="1"/>
  <c r="CW513" i="1" s="1"/>
  <c r="V513" i="1" s="1"/>
  <c r="AJ513" i="1"/>
  <c r="CX513" i="1" s="1"/>
  <c r="W513" i="1" s="1"/>
  <c r="CQ513" i="1"/>
  <c r="P513" i="1" s="1"/>
  <c r="CR513" i="1"/>
  <c r="Q513" i="1" s="1"/>
  <c r="FR513" i="1"/>
  <c r="GL513" i="1"/>
  <c r="GN513" i="1"/>
  <c r="GO513" i="1"/>
  <c r="GV513" i="1"/>
  <c r="HC513" i="1"/>
  <c r="GX513" i="1" s="1"/>
  <c r="D514" i="1"/>
  <c r="AC514" i="1"/>
  <c r="CQ514" i="1" s="1"/>
  <c r="P514" i="1" s="1"/>
  <c r="AE514" i="1"/>
  <c r="CR514" i="1" s="1"/>
  <c r="Q514" i="1" s="1"/>
  <c r="AF514" i="1"/>
  <c r="CT514" i="1" s="1"/>
  <c r="S514" i="1" s="1"/>
  <c r="AG514" i="1"/>
  <c r="AH514" i="1"/>
  <c r="CV514" i="1" s="1"/>
  <c r="U514" i="1" s="1"/>
  <c r="AI514" i="1"/>
  <c r="CW514" i="1" s="1"/>
  <c r="V514" i="1" s="1"/>
  <c r="AJ514" i="1"/>
  <c r="CU514" i="1"/>
  <c r="T514" i="1" s="1"/>
  <c r="CX514" i="1"/>
  <c r="W514" i="1" s="1"/>
  <c r="FR514" i="1"/>
  <c r="GL514" i="1"/>
  <c r="GN514" i="1"/>
  <c r="GO514" i="1"/>
  <c r="GV514" i="1"/>
  <c r="HC514" i="1"/>
  <c r="GX514" i="1" s="1"/>
  <c r="D515" i="1"/>
  <c r="AC515" i="1"/>
  <c r="AD515" i="1"/>
  <c r="AE515" i="1"/>
  <c r="AF515" i="1"/>
  <c r="AG515" i="1"/>
  <c r="CU515" i="1" s="1"/>
  <c r="T515" i="1" s="1"/>
  <c r="AH515" i="1"/>
  <c r="CV515" i="1" s="1"/>
  <c r="U515" i="1" s="1"/>
  <c r="AI515" i="1"/>
  <c r="CW515" i="1" s="1"/>
  <c r="V515" i="1" s="1"/>
  <c r="AJ515" i="1"/>
  <c r="CX515" i="1" s="1"/>
  <c r="W515" i="1" s="1"/>
  <c r="FR515" i="1"/>
  <c r="GL515" i="1"/>
  <c r="GN515" i="1"/>
  <c r="GO515" i="1"/>
  <c r="GV515" i="1"/>
  <c r="HC515" i="1" s="1"/>
  <c r="GX515" i="1" s="1"/>
  <c r="D516" i="1"/>
  <c r="I516" i="1"/>
  <c r="K516" i="1"/>
  <c r="S516" i="1"/>
  <c r="AC516" i="1"/>
  <c r="AE516" i="1"/>
  <c r="AF516" i="1"/>
  <c r="AG516" i="1"/>
  <c r="AH516" i="1"/>
  <c r="CV516" i="1" s="1"/>
  <c r="U516" i="1" s="1"/>
  <c r="AI516" i="1"/>
  <c r="CW516" i="1" s="1"/>
  <c r="V516" i="1" s="1"/>
  <c r="AJ516" i="1"/>
  <c r="CX516" i="1" s="1"/>
  <c r="W516" i="1" s="1"/>
  <c r="CQ516" i="1"/>
  <c r="P516" i="1" s="1"/>
  <c r="CT516" i="1"/>
  <c r="CU516" i="1"/>
  <c r="FR516" i="1"/>
  <c r="GL516" i="1"/>
  <c r="GN516" i="1"/>
  <c r="GO516" i="1"/>
  <c r="GV516" i="1"/>
  <c r="HC516" i="1"/>
  <c r="GX516" i="1" s="1"/>
  <c r="D517" i="1"/>
  <c r="I517" i="1"/>
  <c r="K517" i="1"/>
  <c r="AC517" i="1"/>
  <c r="AE517" i="1"/>
  <c r="CR517" i="1" s="1"/>
  <c r="Q517" i="1" s="1"/>
  <c r="AF517" i="1"/>
  <c r="CT517" i="1" s="1"/>
  <c r="S517" i="1" s="1"/>
  <c r="CZ517" i="1" s="1"/>
  <c r="Y517" i="1" s="1"/>
  <c r="AG517" i="1"/>
  <c r="CU517" i="1" s="1"/>
  <c r="T517" i="1" s="1"/>
  <c r="AH517" i="1"/>
  <c r="CV517" i="1" s="1"/>
  <c r="U517" i="1" s="1"/>
  <c r="AI517" i="1"/>
  <c r="AJ517" i="1"/>
  <c r="CX517" i="1" s="1"/>
  <c r="W517" i="1" s="1"/>
  <c r="CQ517" i="1"/>
  <c r="P517" i="1" s="1"/>
  <c r="CW517" i="1"/>
  <c r="V517" i="1" s="1"/>
  <c r="FR517" i="1"/>
  <c r="GL517" i="1"/>
  <c r="GN517" i="1"/>
  <c r="GO517" i="1"/>
  <c r="GV517" i="1"/>
  <c r="HC517" i="1"/>
  <c r="GX517" i="1" s="1"/>
  <c r="D518" i="1"/>
  <c r="AC518" i="1"/>
  <c r="CQ518" i="1" s="1"/>
  <c r="P518" i="1" s="1"/>
  <c r="AE518" i="1"/>
  <c r="AF518" i="1"/>
  <c r="AG518" i="1"/>
  <c r="CU518" i="1" s="1"/>
  <c r="T518" i="1" s="1"/>
  <c r="AH518" i="1"/>
  <c r="CV518" i="1" s="1"/>
  <c r="U518" i="1" s="1"/>
  <c r="AI518" i="1"/>
  <c r="CW518" i="1" s="1"/>
  <c r="V518" i="1" s="1"/>
  <c r="AJ518" i="1"/>
  <c r="CX518" i="1" s="1"/>
  <c r="W518" i="1" s="1"/>
  <c r="FR518" i="1"/>
  <c r="GL518" i="1"/>
  <c r="GN518" i="1"/>
  <c r="GO518" i="1"/>
  <c r="GV518" i="1"/>
  <c r="HC518" i="1" s="1"/>
  <c r="GX518" i="1" s="1"/>
  <c r="D519" i="1"/>
  <c r="W519" i="1"/>
  <c r="AC519" i="1"/>
  <c r="CQ519" i="1" s="1"/>
  <c r="P519" i="1" s="1"/>
  <c r="CP519" i="1" s="1"/>
  <c r="O519" i="1" s="1"/>
  <c r="AE519" i="1"/>
  <c r="CR519" i="1" s="1"/>
  <c r="Q519" i="1" s="1"/>
  <c r="AF519" i="1"/>
  <c r="CT519" i="1" s="1"/>
  <c r="S519" i="1" s="1"/>
  <c r="CZ519" i="1" s="1"/>
  <c r="Y519" i="1" s="1"/>
  <c r="AG519" i="1"/>
  <c r="CU519" i="1" s="1"/>
  <c r="T519" i="1" s="1"/>
  <c r="AH519" i="1"/>
  <c r="CV519" i="1" s="1"/>
  <c r="U519" i="1" s="1"/>
  <c r="AI519" i="1"/>
  <c r="CW519" i="1" s="1"/>
  <c r="V519" i="1" s="1"/>
  <c r="AJ519" i="1"/>
  <c r="CX519" i="1" s="1"/>
  <c r="FR519" i="1"/>
  <c r="GL519" i="1"/>
  <c r="GN519" i="1"/>
  <c r="GO519" i="1"/>
  <c r="GV519" i="1"/>
  <c r="HC519" i="1" s="1"/>
  <c r="GX519" i="1" s="1"/>
  <c r="C520" i="1"/>
  <c r="D520" i="1"/>
  <c r="AC520" i="1"/>
  <c r="CQ520" i="1" s="1"/>
  <c r="P520" i="1" s="1"/>
  <c r="AE520" i="1"/>
  <c r="AF520" i="1"/>
  <c r="AG520" i="1"/>
  <c r="CU520" i="1" s="1"/>
  <c r="T520" i="1" s="1"/>
  <c r="AH520" i="1"/>
  <c r="CV520" i="1" s="1"/>
  <c r="U520" i="1" s="1"/>
  <c r="AI520" i="1"/>
  <c r="CW520" i="1" s="1"/>
  <c r="V520" i="1" s="1"/>
  <c r="AJ520" i="1"/>
  <c r="CX520" i="1" s="1"/>
  <c r="W520" i="1" s="1"/>
  <c r="CR520" i="1"/>
  <c r="Q520" i="1" s="1"/>
  <c r="CS520" i="1"/>
  <c r="CT520" i="1"/>
  <c r="S520" i="1" s="1"/>
  <c r="FR520" i="1"/>
  <c r="GL520" i="1"/>
  <c r="GN520" i="1"/>
  <c r="GO520" i="1"/>
  <c r="GV520" i="1"/>
  <c r="HC520" i="1"/>
  <c r="GX520" i="1" s="1"/>
  <c r="C521" i="1"/>
  <c r="D521" i="1"/>
  <c r="AC521" i="1"/>
  <c r="AE521" i="1"/>
  <c r="AF521" i="1"/>
  <c r="AG521" i="1"/>
  <c r="CU521" i="1" s="1"/>
  <c r="T521" i="1" s="1"/>
  <c r="AH521" i="1"/>
  <c r="CV521" i="1" s="1"/>
  <c r="U521" i="1" s="1"/>
  <c r="AI521" i="1"/>
  <c r="CW521" i="1" s="1"/>
  <c r="V521" i="1" s="1"/>
  <c r="AJ521" i="1"/>
  <c r="CX521" i="1"/>
  <c r="W521" i="1" s="1"/>
  <c r="FR521" i="1"/>
  <c r="GL521" i="1"/>
  <c r="GN521" i="1"/>
  <c r="GO521" i="1"/>
  <c r="GV521" i="1"/>
  <c r="HC521" i="1" s="1"/>
  <c r="GX521" i="1" s="1"/>
  <c r="C522" i="1"/>
  <c r="D522" i="1"/>
  <c r="V522" i="1"/>
  <c r="W522" i="1"/>
  <c r="AC522" i="1"/>
  <c r="CQ522" i="1" s="1"/>
  <c r="P522" i="1" s="1"/>
  <c r="AE522" i="1"/>
  <c r="AD522" i="1" s="1"/>
  <c r="AF522" i="1"/>
  <c r="AG522" i="1"/>
  <c r="AH522" i="1"/>
  <c r="CV522" i="1" s="1"/>
  <c r="U522" i="1" s="1"/>
  <c r="AI522" i="1"/>
  <c r="CW522" i="1" s="1"/>
  <c r="AJ522" i="1"/>
  <c r="CX522" i="1" s="1"/>
  <c r="CR522" i="1"/>
  <c r="Q522" i="1" s="1"/>
  <c r="CS522" i="1"/>
  <c r="R522" i="1" s="1"/>
  <c r="GK522" i="1" s="1"/>
  <c r="CT522" i="1"/>
  <c r="S522" i="1" s="1"/>
  <c r="CU522" i="1"/>
  <c r="T522" i="1" s="1"/>
  <c r="FR522" i="1"/>
  <c r="GL522" i="1"/>
  <c r="GN522" i="1"/>
  <c r="GO522" i="1"/>
  <c r="GV522" i="1"/>
  <c r="HC522" i="1" s="1"/>
  <c r="GX522" i="1" s="1"/>
  <c r="C523" i="1"/>
  <c r="D523" i="1"/>
  <c r="AC523" i="1"/>
  <c r="CQ523" i="1" s="1"/>
  <c r="P523" i="1" s="1"/>
  <c r="AE523" i="1"/>
  <c r="CR523" i="1" s="1"/>
  <c r="Q523" i="1" s="1"/>
  <c r="AF523" i="1"/>
  <c r="CT523" i="1" s="1"/>
  <c r="S523" i="1" s="1"/>
  <c r="CZ523" i="1" s="1"/>
  <c r="Y523" i="1" s="1"/>
  <c r="AG523" i="1"/>
  <c r="AH523" i="1"/>
  <c r="AI523" i="1"/>
  <c r="CW523" i="1" s="1"/>
  <c r="V523" i="1" s="1"/>
  <c r="AJ523" i="1"/>
  <c r="CX523" i="1" s="1"/>
  <c r="W523" i="1" s="1"/>
  <c r="CU523" i="1"/>
  <c r="T523" i="1" s="1"/>
  <c r="CV523" i="1"/>
  <c r="U523" i="1" s="1"/>
  <c r="FR523" i="1"/>
  <c r="GL523" i="1"/>
  <c r="GN523" i="1"/>
  <c r="GO523" i="1"/>
  <c r="GV523" i="1"/>
  <c r="HC523" i="1"/>
  <c r="GX523" i="1" s="1"/>
  <c r="D524" i="1"/>
  <c r="AC524" i="1"/>
  <c r="CQ524" i="1" s="1"/>
  <c r="P524" i="1" s="1"/>
  <c r="AE524" i="1"/>
  <c r="CR524" i="1" s="1"/>
  <c r="Q524" i="1" s="1"/>
  <c r="AF524" i="1"/>
  <c r="CT524" i="1" s="1"/>
  <c r="S524" i="1" s="1"/>
  <c r="AG524" i="1"/>
  <c r="AH524" i="1"/>
  <c r="CV524" i="1" s="1"/>
  <c r="U524" i="1" s="1"/>
  <c r="AI524" i="1"/>
  <c r="CW524" i="1" s="1"/>
  <c r="V524" i="1" s="1"/>
  <c r="AJ524" i="1"/>
  <c r="CX524" i="1" s="1"/>
  <c r="W524" i="1" s="1"/>
  <c r="CU524" i="1"/>
  <c r="T524" i="1" s="1"/>
  <c r="FR524" i="1"/>
  <c r="GL524" i="1"/>
  <c r="GN524" i="1"/>
  <c r="GO524" i="1"/>
  <c r="GV524" i="1"/>
  <c r="HC524" i="1"/>
  <c r="GX524" i="1" s="1"/>
  <c r="D525" i="1"/>
  <c r="AC525" i="1"/>
  <c r="AE525" i="1"/>
  <c r="AF525" i="1"/>
  <c r="AG525" i="1"/>
  <c r="CU525" i="1" s="1"/>
  <c r="T525" i="1" s="1"/>
  <c r="AH525" i="1"/>
  <c r="CV525" i="1" s="1"/>
  <c r="U525" i="1" s="1"/>
  <c r="AI525" i="1"/>
  <c r="CW525" i="1" s="1"/>
  <c r="V525" i="1" s="1"/>
  <c r="AJ525" i="1"/>
  <c r="CX525" i="1" s="1"/>
  <c r="W525" i="1" s="1"/>
  <c r="CQ525" i="1"/>
  <c r="P525" i="1" s="1"/>
  <c r="FR525" i="1"/>
  <c r="GL525" i="1"/>
  <c r="GN525" i="1"/>
  <c r="GO525" i="1"/>
  <c r="GV525" i="1"/>
  <c r="HC525" i="1"/>
  <c r="GX525" i="1" s="1"/>
  <c r="D526" i="1"/>
  <c r="AC526" i="1"/>
  <c r="CQ526" i="1" s="1"/>
  <c r="P526" i="1" s="1"/>
  <c r="AD526" i="1"/>
  <c r="AE526" i="1"/>
  <c r="AF526" i="1"/>
  <c r="AG526" i="1"/>
  <c r="CU526" i="1" s="1"/>
  <c r="T526" i="1" s="1"/>
  <c r="AH526" i="1"/>
  <c r="CV526" i="1" s="1"/>
  <c r="U526" i="1" s="1"/>
  <c r="AI526" i="1"/>
  <c r="CW526" i="1" s="1"/>
  <c r="V526" i="1" s="1"/>
  <c r="AJ526" i="1"/>
  <c r="CX526" i="1" s="1"/>
  <c r="W526" i="1" s="1"/>
  <c r="CR526" i="1"/>
  <c r="Q526" i="1" s="1"/>
  <c r="CS526" i="1"/>
  <c r="FR526" i="1"/>
  <c r="GL526" i="1"/>
  <c r="GN526" i="1"/>
  <c r="GO526" i="1"/>
  <c r="GV526" i="1"/>
  <c r="HC526" i="1" s="1"/>
  <c r="GX526" i="1" s="1"/>
  <c r="D527" i="1"/>
  <c r="AC527" i="1"/>
  <c r="AE527" i="1"/>
  <c r="CR527" i="1" s="1"/>
  <c r="Q527" i="1" s="1"/>
  <c r="AF527" i="1"/>
  <c r="CT527" i="1" s="1"/>
  <c r="S527" i="1" s="1"/>
  <c r="AG527" i="1"/>
  <c r="CU527" i="1" s="1"/>
  <c r="T527" i="1" s="1"/>
  <c r="AH527" i="1"/>
  <c r="CV527" i="1" s="1"/>
  <c r="U527" i="1" s="1"/>
  <c r="AI527" i="1"/>
  <c r="CW527" i="1" s="1"/>
  <c r="V527" i="1" s="1"/>
  <c r="AJ527" i="1"/>
  <c r="CX527" i="1"/>
  <c r="W527" i="1" s="1"/>
  <c r="FR527" i="1"/>
  <c r="GL527" i="1"/>
  <c r="GN527" i="1"/>
  <c r="GO527" i="1"/>
  <c r="GV527" i="1"/>
  <c r="HC527" i="1" s="1"/>
  <c r="GX527" i="1" s="1"/>
  <c r="B529" i="1"/>
  <c r="B441" i="1" s="1"/>
  <c r="C529" i="1"/>
  <c r="C441" i="1" s="1"/>
  <c r="D529" i="1"/>
  <c r="D441" i="1" s="1"/>
  <c r="F529" i="1"/>
  <c r="F441" i="1" s="1"/>
  <c r="G529" i="1"/>
  <c r="BX529" i="1"/>
  <c r="BX441" i="1" s="1"/>
  <c r="CK529" i="1"/>
  <c r="CK441" i="1" s="1"/>
  <c r="CL529" i="1"/>
  <c r="CL441" i="1" s="1"/>
  <c r="CM529" i="1"/>
  <c r="CM441" i="1" s="1"/>
  <c r="D559" i="1"/>
  <c r="E561" i="1"/>
  <c r="Z561" i="1"/>
  <c r="AA561" i="1"/>
  <c r="AM561" i="1"/>
  <c r="AN561" i="1"/>
  <c r="BE561" i="1"/>
  <c r="BF561" i="1"/>
  <c r="BG561" i="1"/>
  <c r="BH561" i="1"/>
  <c r="BI561" i="1"/>
  <c r="BJ561" i="1"/>
  <c r="BK561" i="1"/>
  <c r="BL561" i="1"/>
  <c r="BM561" i="1"/>
  <c r="BN561" i="1"/>
  <c r="BO561" i="1"/>
  <c r="BP561" i="1"/>
  <c r="BQ561" i="1"/>
  <c r="BR561" i="1"/>
  <c r="BS561" i="1"/>
  <c r="BT561" i="1"/>
  <c r="BU561" i="1"/>
  <c r="BV561" i="1"/>
  <c r="BW561" i="1"/>
  <c r="BX561" i="1"/>
  <c r="CN561" i="1"/>
  <c r="CO561" i="1"/>
  <c r="CP561" i="1"/>
  <c r="CQ561" i="1"/>
  <c r="CR561" i="1"/>
  <c r="CS561" i="1"/>
  <c r="CT561" i="1"/>
  <c r="CU561" i="1"/>
  <c r="CV561" i="1"/>
  <c r="CW561" i="1"/>
  <c r="CX561" i="1"/>
  <c r="CY561" i="1"/>
  <c r="CZ561" i="1"/>
  <c r="DA561" i="1"/>
  <c r="DB561" i="1"/>
  <c r="DC561" i="1"/>
  <c r="DD561" i="1"/>
  <c r="DE561" i="1"/>
  <c r="DF561" i="1"/>
  <c r="DG561" i="1"/>
  <c r="DH561" i="1"/>
  <c r="DI561" i="1"/>
  <c r="DJ561" i="1"/>
  <c r="DK561" i="1"/>
  <c r="DL561" i="1"/>
  <c r="DM561" i="1"/>
  <c r="DN561" i="1"/>
  <c r="DO561" i="1"/>
  <c r="DP561" i="1"/>
  <c r="DQ561" i="1"/>
  <c r="DR561" i="1"/>
  <c r="DS561" i="1"/>
  <c r="DT561" i="1"/>
  <c r="DU561" i="1"/>
  <c r="DV561" i="1"/>
  <c r="DW561" i="1"/>
  <c r="DX561" i="1"/>
  <c r="DY561" i="1"/>
  <c r="DZ561" i="1"/>
  <c r="EA561" i="1"/>
  <c r="EB561" i="1"/>
  <c r="EC561" i="1"/>
  <c r="ED561" i="1"/>
  <c r="EE561" i="1"/>
  <c r="EF561" i="1"/>
  <c r="EG561" i="1"/>
  <c r="EH561" i="1"/>
  <c r="EI561" i="1"/>
  <c r="EJ561" i="1"/>
  <c r="EK561" i="1"/>
  <c r="EL561" i="1"/>
  <c r="EM561" i="1"/>
  <c r="EN561" i="1"/>
  <c r="EO561" i="1"/>
  <c r="EP561" i="1"/>
  <c r="EQ561" i="1"/>
  <c r="ER561" i="1"/>
  <c r="ES561" i="1"/>
  <c r="ET561" i="1"/>
  <c r="EU561" i="1"/>
  <c r="EV561" i="1"/>
  <c r="EW561" i="1"/>
  <c r="EX561" i="1"/>
  <c r="EY561" i="1"/>
  <c r="EZ561" i="1"/>
  <c r="FA561" i="1"/>
  <c r="FB561" i="1"/>
  <c r="FC561" i="1"/>
  <c r="FD561" i="1"/>
  <c r="FE561" i="1"/>
  <c r="FF561" i="1"/>
  <c r="FG561" i="1"/>
  <c r="FH561" i="1"/>
  <c r="FI561" i="1"/>
  <c r="FJ561" i="1"/>
  <c r="FK561" i="1"/>
  <c r="FL561" i="1"/>
  <c r="FM561" i="1"/>
  <c r="FN561" i="1"/>
  <c r="FO561" i="1"/>
  <c r="FP561" i="1"/>
  <c r="FQ561" i="1"/>
  <c r="FR561" i="1"/>
  <c r="FS561" i="1"/>
  <c r="FT561" i="1"/>
  <c r="FU561" i="1"/>
  <c r="FV561" i="1"/>
  <c r="FW561" i="1"/>
  <c r="FX561" i="1"/>
  <c r="FY561" i="1"/>
  <c r="FZ561" i="1"/>
  <c r="GA561" i="1"/>
  <c r="GB561" i="1"/>
  <c r="GC561" i="1"/>
  <c r="GD561" i="1"/>
  <c r="GE561" i="1"/>
  <c r="GF561" i="1"/>
  <c r="GG561" i="1"/>
  <c r="GH561" i="1"/>
  <c r="GI561" i="1"/>
  <c r="GJ561" i="1"/>
  <c r="GK561" i="1"/>
  <c r="GL561" i="1"/>
  <c r="GM561" i="1"/>
  <c r="GN561" i="1"/>
  <c r="GO561" i="1"/>
  <c r="GP561" i="1"/>
  <c r="GQ561" i="1"/>
  <c r="GR561" i="1"/>
  <c r="GS561" i="1"/>
  <c r="GT561" i="1"/>
  <c r="GU561" i="1"/>
  <c r="GV561" i="1"/>
  <c r="GW561" i="1"/>
  <c r="GX561" i="1"/>
  <c r="C563" i="1"/>
  <c r="D563" i="1"/>
  <c r="I563" i="1"/>
  <c r="K563" i="1"/>
  <c r="AC563" i="1"/>
  <c r="CQ563" i="1" s="1"/>
  <c r="P563" i="1" s="1"/>
  <c r="AE563" i="1"/>
  <c r="AF563" i="1"/>
  <c r="AG563" i="1"/>
  <c r="CU563" i="1" s="1"/>
  <c r="AH563" i="1"/>
  <c r="CV563" i="1" s="1"/>
  <c r="AI563" i="1"/>
  <c r="CW563" i="1" s="1"/>
  <c r="AJ563" i="1"/>
  <c r="CX563" i="1" s="1"/>
  <c r="FR563" i="1"/>
  <c r="BY565" i="1" s="1"/>
  <c r="GL563" i="1"/>
  <c r="BZ565" i="1" s="1"/>
  <c r="CG565" i="1" s="1"/>
  <c r="GN563" i="1"/>
  <c r="CB565" i="1" s="1"/>
  <c r="AS565" i="1" s="1"/>
  <c r="AS561" i="1" s="1"/>
  <c r="GO563" i="1"/>
  <c r="CC565" i="1" s="1"/>
  <c r="GV563" i="1"/>
  <c r="HC563" i="1"/>
  <c r="B565" i="1"/>
  <c r="B561" i="1" s="1"/>
  <c r="C565" i="1"/>
  <c r="C561" i="1" s="1"/>
  <c r="D565" i="1"/>
  <c r="D561" i="1" s="1"/>
  <c r="F565" i="1"/>
  <c r="F561" i="1" s="1"/>
  <c r="G565" i="1"/>
  <c r="BX565" i="1"/>
  <c r="AO565" i="1" s="1"/>
  <c r="CK565" i="1"/>
  <c r="CK561" i="1" s="1"/>
  <c r="CL565" i="1"/>
  <c r="CL561" i="1" s="1"/>
  <c r="CM565" i="1"/>
  <c r="CM561" i="1" s="1"/>
  <c r="D595" i="1"/>
  <c r="E597" i="1"/>
  <c r="Z597" i="1"/>
  <c r="AA597" i="1"/>
  <c r="AM597" i="1"/>
  <c r="AN597" i="1"/>
  <c r="BE597" i="1"/>
  <c r="BF597" i="1"/>
  <c r="BG597" i="1"/>
  <c r="BH597" i="1"/>
  <c r="BI597" i="1"/>
  <c r="BJ597" i="1"/>
  <c r="BK597" i="1"/>
  <c r="BL597" i="1"/>
  <c r="BM597" i="1"/>
  <c r="BN597" i="1"/>
  <c r="BO597" i="1"/>
  <c r="BP597" i="1"/>
  <c r="BQ597" i="1"/>
  <c r="BR597" i="1"/>
  <c r="BS597" i="1"/>
  <c r="BT597" i="1"/>
  <c r="BU597" i="1"/>
  <c r="BV597" i="1"/>
  <c r="BW597" i="1"/>
  <c r="CK597" i="1"/>
  <c r="CL597" i="1"/>
  <c r="CN597" i="1"/>
  <c r="CO597" i="1"/>
  <c r="CP597" i="1"/>
  <c r="CQ597" i="1"/>
  <c r="CR597" i="1"/>
  <c r="CS597" i="1"/>
  <c r="CT597" i="1"/>
  <c r="CU597" i="1"/>
  <c r="CV597" i="1"/>
  <c r="CW597" i="1"/>
  <c r="CX597" i="1"/>
  <c r="CY597" i="1"/>
  <c r="CZ597" i="1"/>
  <c r="DA597" i="1"/>
  <c r="DB597" i="1"/>
  <c r="DC597" i="1"/>
  <c r="DD597" i="1"/>
  <c r="DE597" i="1"/>
  <c r="DF597" i="1"/>
  <c r="DG597" i="1"/>
  <c r="DH597" i="1"/>
  <c r="DI597" i="1"/>
  <c r="DJ597" i="1"/>
  <c r="DK597" i="1"/>
  <c r="DL597" i="1"/>
  <c r="DM597" i="1"/>
  <c r="DN597" i="1"/>
  <c r="DO597" i="1"/>
  <c r="DP597" i="1"/>
  <c r="DQ597" i="1"/>
  <c r="DR597" i="1"/>
  <c r="DS597" i="1"/>
  <c r="DT597" i="1"/>
  <c r="DU597" i="1"/>
  <c r="DV597" i="1"/>
  <c r="DW597" i="1"/>
  <c r="DX597" i="1"/>
  <c r="DY597" i="1"/>
  <c r="DZ597" i="1"/>
  <c r="EA597" i="1"/>
  <c r="EB597" i="1"/>
  <c r="EC597" i="1"/>
  <c r="ED597" i="1"/>
  <c r="EE597" i="1"/>
  <c r="EF597" i="1"/>
  <c r="EG597" i="1"/>
  <c r="EH597" i="1"/>
  <c r="EI597" i="1"/>
  <c r="EJ597" i="1"/>
  <c r="EK597" i="1"/>
  <c r="EL597" i="1"/>
  <c r="EM597" i="1"/>
  <c r="EN597" i="1"/>
  <c r="EO597" i="1"/>
  <c r="EP597" i="1"/>
  <c r="EQ597" i="1"/>
  <c r="ER597" i="1"/>
  <c r="ES597" i="1"/>
  <c r="ET597" i="1"/>
  <c r="EU597" i="1"/>
  <c r="EV597" i="1"/>
  <c r="EW597" i="1"/>
  <c r="EX597" i="1"/>
  <c r="EY597" i="1"/>
  <c r="EZ597" i="1"/>
  <c r="FA597" i="1"/>
  <c r="FB597" i="1"/>
  <c r="FC597" i="1"/>
  <c r="FD597" i="1"/>
  <c r="FE597" i="1"/>
  <c r="FF597" i="1"/>
  <c r="FG597" i="1"/>
  <c r="FH597" i="1"/>
  <c r="FI597" i="1"/>
  <c r="FJ597" i="1"/>
  <c r="FK597" i="1"/>
  <c r="FL597" i="1"/>
  <c r="FM597" i="1"/>
  <c r="FN597" i="1"/>
  <c r="FO597" i="1"/>
  <c r="FP597" i="1"/>
  <c r="FQ597" i="1"/>
  <c r="FR597" i="1"/>
  <c r="FS597" i="1"/>
  <c r="FT597" i="1"/>
  <c r="FU597" i="1"/>
  <c r="FV597" i="1"/>
  <c r="FW597" i="1"/>
  <c r="FX597" i="1"/>
  <c r="FY597" i="1"/>
  <c r="FZ597" i="1"/>
  <c r="GA597" i="1"/>
  <c r="GB597" i="1"/>
  <c r="GC597" i="1"/>
  <c r="GD597" i="1"/>
  <c r="GE597" i="1"/>
  <c r="GF597" i="1"/>
  <c r="GG597" i="1"/>
  <c r="GH597" i="1"/>
  <c r="GI597" i="1"/>
  <c r="GJ597" i="1"/>
  <c r="GK597" i="1"/>
  <c r="GL597" i="1"/>
  <c r="GM597" i="1"/>
  <c r="GN597" i="1"/>
  <c r="GO597" i="1"/>
  <c r="GP597" i="1"/>
  <c r="GQ597" i="1"/>
  <c r="GR597" i="1"/>
  <c r="GS597" i="1"/>
  <c r="GT597" i="1"/>
  <c r="GU597" i="1"/>
  <c r="GV597" i="1"/>
  <c r="GW597" i="1"/>
  <c r="GX597" i="1"/>
  <c r="D599" i="1"/>
  <c r="I599" i="1"/>
  <c r="K599" i="1"/>
  <c r="S599" i="1"/>
  <c r="AC599" i="1"/>
  <c r="CQ599" i="1" s="1"/>
  <c r="P599" i="1" s="1"/>
  <c r="AE599" i="1"/>
  <c r="AF599" i="1"/>
  <c r="AG599" i="1"/>
  <c r="AH599" i="1"/>
  <c r="AI599" i="1"/>
  <c r="CW599" i="1" s="1"/>
  <c r="AJ599" i="1"/>
  <c r="CX599" i="1" s="1"/>
  <c r="CR599" i="1"/>
  <c r="CS599" i="1"/>
  <c r="CT599" i="1"/>
  <c r="CU599" i="1"/>
  <c r="T599" i="1" s="1"/>
  <c r="AG606" i="1" s="1"/>
  <c r="CV599" i="1"/>
  <c r="FR599" i="1"/>
  <c r="GL599" i="1"/>
  <c r="GN599" i="1"/>
  <c r="GO599" i="1"/>
  <c r="CC606" i="1" s="1"/>
  <c r="GV599" i="1"/>
  <c r="HC599" i="1" s="1"/>
  <c r="D600" i="1"/>
  <c r="I600" i="1"/>
  <c r="K600" i="1"/>
  <c r="AC600" i="1"/>
  <c r="CQ600" i="1" s="1"/>
  <c r="AE600" i="1"/>
  <c r="CR600" i="1" s="1"/>
  <c r="AF600" i="1"/>
  <c r="CT600" i="1" s="1"/>
  <c r="S600" i="1" s="1"/>
  <c r="CY600" i="1" s="1"/>
  <c r="X600" i="1" s="1"/>
  <c r="AG600" i="1"/>
  <c r="CU600" i="1" s="1"/>
  <c r="T600" i="1" s="1"/>
  <c r="AH600" i="1"/>
  <c r="AI600" i="1"/>
  <c r="AJ600" i="1"/>
  <c r="CV600" i="1"/>
  <c r="U600" i="1" s="1"/>
  <c r="CW600" i="1"/>
  <c r="V600" i="1" s="1"/>
  <c r="CX600" i="1"/>
  <c r="W600" i="1" s="1"/>
  <c r="FR600" i="1"/>
  <c r="GL600" i="1"/>
  <c r="GN600" i="1"/>
  <c r="GO600" i="1"/>
  <c r="GV600" i="1"/>
  <c r="HC600" i="1" s="1"/>
  <c r="GX600" i="1" s="1"/>
  <c r="D601" i="1"/>
  <c r="I601" i="1"/>
  <c r="K601" i="1"/>
  <c r="AC601" i="1"/>
  <c r="CQ601" i="1" s="1"/>
  <c r="P601" i="1" s="1"/>
  <c r="AE601" i="1"/>
  <c r="AF601" i="1"/>
  <c r="CT601" i="1" s="1"/>
  <c r="AG601" i="1"/>
  <c r="CU601" i="1" s="1"/>
  <c r="AH601" i="1"/>
  <c r="CV601" i="1" s="1"/>
  <c r="AI601" i="1"/>
  <c r="AJ601" i="1"/>
  <c r="CX601" i="1" s="1"/>
  <c r="CW601" i="1"/>
  <c r="V601" i="1" s="1"/>
  <c r="FR601" i="1"/>
  <c r="GL601" i="1"/>
  <c r="GN601" i="1"/>
  <c r="GO601" i="1"/>
  <c r="GV601" i="1"/>
  <c r="HC601" i="1" s="1"/>
  <c r="D602" i="1"/>
  <c r="I602" i="1"/>
  <c r="K602" i="1"/>
  <c r="AC602" i="1"/>
  <c r="CQ602" i="1" s="1"/>
  <c r="P602" i="1" s="1"/>
  <c r="AE602" i="1"/>
  <c r="CR602" i="1" s="1"/>
  <c r="Q602" i="1" s="1"/>
  <c r="AF602" i="1"/>
  <c r="AG602" i="1"/>
  <c r="CU602" i="1" s="1"/>
  <c r="T602" i="1" s="1"/>
  <c r="AH602" i="1"/>
  <c r="CV602" i="1" s="1"/>
  <c r="U602" i="1" s="1"/>
  <c r="AI602" i="1"/>
  <c r="CW602" i="1" s="1"/>
  <c r="V602" i="1" s="1"/>
  <c r="AJ602" i="1"/>
  <c r="CX602" i="1" s="1"/>
  <c r="FR602" i="1"/>
  <c r="BY606" i="1" s="1"/>
  <c r="GL602" i="1"/>
  <c r="BZ606" i="1" s="1"/>
  <c r="GN602" i="1"/>
  <c r="GO602" i="1"/>
  <c r="GV602" i="1"/>
  <c r="HC602" i="1" s="1"/>
  <c r="GX602" i="1" s="1"/>
  <c r="C603" i="1"/>
  <c r="D603" i="1"/>
  <c r="W603" i="1"/>
  <c r="AC603" i="1"/>
  <c r="AE603" i="1"/>
  <c r="AD603" i="1" s="1"/>
  <c r="AF603" i="1"/>
  <c r="AB603" i="1" s="1"/>
  <c r="AG603" i="1"/>
  <c r="CU603" i="1" s="1"/>
  <c r="T603" i="1" s="1"/>
  <c r="AH603" i="1"/>
  <c r="CV603" i="1" s="1"/>
  <c r="U603" i="1" s="1"/>
  <c r="AI603" i="1"/>
  <c r="AJ603" i="1"/>
  <c r="CX603" i="1" s="1"/>
  <c r="CQ603" i="1"/>
  <c r="P603" i="1" s="1"/>
  <c r="CR603" i="1"/>
  <c r="Q603" i="1" s="1"/>
  <c r="CS603" i="1"/>
  <c r="R603" i="1" s="1"/>
  <c r="GK603" i="1" s="1"/>
  <c r="CT603" i="1"/>
  <c r="S603" i="1" s="1"/>
  <c r="CW603" i="1"/>
  <c r="V603" i="1" s="1"/>
  <c r="FR603" i="1"/>
  <c r="GL603" i="1"/>
  <c r="GN603" i="1"/>
  <c r="GO603" i="1"/>
  <c r="GV603" i="1"/>
  <c r="HC603" i="1" s="1"/>
  <c r="GX603" i="1" s="1"/>
  <c r="C604" i="1"/>
  <c r="D604" i="1"/>
  <c r="AC604" i="1"/>
  <c r="CQ604" i="1" s="1"/>
  <c r="P604" i="1" s="1"/>
  <c r="AE604" i="1"/>
  <c r="AD604" i="1" s="1"/>
  <c r="AF604" i="1"/>
  <c r="CT604" i="1" s="1"/>
  <c r="S604" i="1" s="1"/>
  <c r="CY604" i="1" s="1"/>
  <c r="X604" i="1" s="1"/>
  <c r="AG604" i="1"/>
  <c r="AH604" i="1"/>
  <c r="CV604" i="1" s="1"/>
  <c r="U604" i="1" s="1"/>
  <c r="AI604" i="1"/>
  <c r="CW604" i="1" s="1"/>
  <c r="V604" i="1" s="1"/>
  <c r="AJ604" i="1"/>
  <c r="CU604" i="1"/>
  <c r="T604" i="1" s="1"/>
  <c r="CX604" i="1"/>
  <c r="W604" i="1" s="1"/>
  <c r="FR604" i="1"/>
  <c r="GL604" i="1"/>
  <c r="GN604" i="1"/>
  <c r="GO604" i="1"/>
  <c r="GV604" i="1"/>
  <c r="HC604" i="1" s="1"/>
  <c r="GX604" i="1" s="1"/>
  <c r="B606" i="1"/>
  <c r="B597" i="1" s="1"/>
  <c r="C606" i="1"/>
  <c r="C597" i="1" s="1"/>
  <c r="D606" i="1"/>
  <c r="D597" i="1" s="1"/>
  <c r="F606" i="1"/>
  <c r="F597" i="1" s="1"/>
  <c r="G606" i="1"/>
  <c r="BX606" i="1"/>
  <c r="AO606" i="1" s="1"/>
  <c r="F610" i="1" s="1"/>
  <c r="CG606" i="1"/>
  <c r="AX606" i="1" s="1"/>
  <c r="CI606" i="1"/>
  <c r="CI597" i="1" s="1"/>
  <c r="CK606" i="1"/>
  <c r="BB606" i="1" s="1"/>
  <c r="F619" i="1" s="1"/>
  <c r="CL606" i="1"/>
  <c r="BC606" i="1" s="1"/>
  <c r="CM606" i="1"/>
  <c r="BD606" i="1" s="1"/>
  <c r="F631" i="1" s="1"/>
  <c r="D636" i="1"/>
  <c r="E638" i="1"/>
  <c r="Z638" i="1"/>
  <c r="AA638" i="1"/>
  <c r="AM638" i="1"/>
  <c r="AN638" i="1"/>
  <c r="BE638" i="1"/>
  <c r="BF638" i="1"/>
  <c r="BG638" i="1"/>
  <c r="BH638" i="1"/>
  <c r="BI638" i="1"/>
  <c r="BJ638" i="1"/>
  <c r="BK638" i="1"/>
  <c r="BL638" i="1"/>
  <c r="BM638" i="1"/>
  <c r="BN638" i="1"/>
  <c r="BO638" i="1"/>
  <c r="BP638" i="1"/>
  <c r="BQ638" i="1"/>
  <c r="BR638" i="1"/>
  <c r="BS638" i="1"/>
  <c r="BT638" i="1"/>
  <c r="BU638" i="1"/>
  <c r="BV638" i="1"/>
  <c r="BW638" i="1"/>
  <c r="CN638" i="1"/>
  <c r="CO638" i="1"/>
  <c r="CP638" i="1"/>
  <c r="CQ638" i="1"/>
  <c r="CR638" i="1"/>
  <c r="CS638" i="1"/>
  <c r="CT638" i="1"/>
  <c r="CU638" i="1"/>
  <c r="CV638" i="1"/>
  <c r="CW638" i="1"/>
  <c r="CX638" i="1"/>
  <c r="CY638" i="1"/>
  <c r="CZ638" i="1"/>
  <c r="DA638" i="1"/>
  <c r="DB638" i="1"/>
  <c r="DC638" i="1"/>
  <c r="DD638" i="1"/>
  <c r="DE638" i="1"/>
  <c r="DF638" i="1"/>
  <c r="DG638" i="1"/>
  <c r="DH638" i="1"/>
  <c r="DI638" i="1"/>
  <c r="DJ638" i="1"/>
  <c r="DK638" i="1"/>
  <c r="DL638" i="1"/>
  <c r="DM638" i="1"/>
  <c r="DN638" i="1"/>
  <c r="DO638" i="1"/>
  <c r="DP638" i="1"/>
  <c r="DQ638" i="1"/>
  <c r="DR638" i="1"/>
  <c r="DS638" i="1"/>
  <c r="DT638" i="1"/>
  <c r="DU638" i="1"/>
  <c r="DV638" i="1"/>
  <c r="DW638" i="1"/>
  <c r="DX638" i="1"/>
  <c r="DY638" i="1"/>
  <c r="DZ638" i="1"/>
  <c r="EA638" i="1"/>
  <c r="EB638" i="1"/>
  <c r="EC638" i="1"/>
  <c r="ED638" i="1"/>
  <c r="EE638" i="1"/>
  <c r="EF638" i="1"/>
  <c r="EG638" i="1"/>
  <c r="EH638" i="1"/>
  <c r="EI638" i="1"/>
  <c r="EJ638" i="1"/>
  <c r="EK638" i="1"/>
  <c r="EL638" i="1"/>
  <c r="EM638" i="1"/>
  <c r="EN638" i="1"/>
  <c r="EO638" i="1"/>
  <c r="EP638" i="1"/>
  <c r="EQ638" i="1"/>
  <c r="ER638" i="1"/>
  <c r="ES638" i="1"/>
  <c r="ET638" i="1"/>
  <c r="EU638" i="1"/>
  <c r="EV638" i="1"/>
  <c r="EW638" i="1"/>
  <c r="EX638" i="1"/>
  <c r="EY638" i="1"/>
  <c r="EZ638" i="1"/>
  <c r="FA638" i="1"/>
  <c r="FB638" i="1"/>
  <c r="FC638" i="1"/>
  <c r="FD638" i="1"/>
  <c r="FE638" i="1"/>
  <c r="FF638" i="1"/>
  <c r="FG638" i="1"/>
  <c r="FH638" i="1"/>
  <c r="FI638" i="1"/>
  <c r="FJ638" i="1"/>
  <c r="FK638" i="1"/>
  <c r="FL638" i="1"/>
  <c r="FM638" i="1"/>
  <c r="FN638" i="1"/>
  <c r="FO638" i="1"/>
  <c r="FP638" i="1"/>
  <c r="FQ638" i="1"/>
  <c r="FR638" i="1"/>
  <c r="FS638" i="1"/>
  <c r="FT638" i="1"/>
  <c r="FU638" i="1"/>
  <c r="FV638" i="1"/>
  <c r="FW638" i="1"/>
  <c r="FX638" i="1"/>
  <c r="FY638" i="1"/>
  <c r="FZ638" i="1"/>
  <c r="GA638" i="1"/>
  <c r="GB638" i="1"/>
  <c r="GC638" i="1"/>
  <c r="GD638" i="1"/>
  <c r="GE638" i="1"/>
  <c r="GF638" i="1"/>
  <c r="GG638" i="1"/>
  <c r="GH638" i="1"/>
  <c r="GI638" i="1"/>
  <c r="GJ638" i="1"/>
  <c r="GK638" i="1"/>
  <c r="GL638" i="1"/>
  <c r="GM638" i="1"/>
  <c r="GN638" i="1"/>
  <c r="GO638" i="1"/>
  <c r="GP638" i="1"/>
  <c r="GQ638" i="1"/>
  <c r="GR638" i="1"/>
  <c r="GS638" i="1"/>
  <c r="GT638" i="1"/>
  <c r="GU638" i="1"/>
  <c r="GV638" i="1"/>
  <c r="GW638" i="1"/>
  <c r="GX638" i="1"/>
  <c r="D640" i="1"/>
  <c r="I640" i="1"/>
  <c r="K640" i="1"/>
  <c r="AC640" i="1"/>
  <c r="CQ640" i="1" s="1"/>
  <c r="P640" i="1" s="1"/>
  <c r="AE640" i="1"/>
  <c r="CR640" i="1" s="1"/>
  <c r="Q640" i="1" s="1"/>
  <c r="AF640" i="1"/>
  <c r="AG640" i="1"/>
  <c r="CU640" i="1" s="1"/>
  <c r="AH640" i="1"/>
  <c r="CV640" i="1" s="1"/>
  <c r="AI640" i="1"/>
  <c r="CW640" i="1" s="1"/>
  <c r="AJ640" i="1"/>
  <c r="CX640" i="1" s="1"/>
  <c r="W640" i="1" s="1"/>
  <c r="FR640" i="1"/>
  <c r="GL640" i="1"/>
  <c r="GN640" i="1"/>
  <c r="GO640" i="1"/>
  <c r="GV640" i="1"/>
  <c r="HC640" i="1" s="1"/>
  <c r="GX640" i="1" s="1"/>
  <c r="D641" i="1"/>
  <c r="I641" i="1"/>
  <c r="K641" i="1"/>
  <c r="AC641" i="1"/>
  <c r="CQ641" i="1" s="1"/>
  <c r="P641" i="1" s="1"/>
  <c r="AE641" i="1"/>
  <c r="AD641" i="1" s="1"/>
  <c r="AF641" i="1"/>
  <c r="CT641" i="1" s="1"/>
  <c r="S641" i="1" s="1"/>
  <c r="AG641" i="1"/>
  <c r="CU641" i="1" s="1"/>
  <c r="T641" i="1" s="1"/>
  <c r="AH641" i="1"/>
  <c r="CV641" i="1" s="1"/>
  <c r="U641" i="1" s="1"/>
  <c r="AI641" i="1"/>
  <c r="CW641" i="1" s="1"/>
  <c r="V641" i="1" s="1"/>
  <c r="AJ641" i="1"/>
  <c r="CX641" i="1" s="1"/>
  <c r="W641" i="1" s="1"/>
  <c r="CR641" i="1"/>
  <c r="Q641" i="1" s="1"/>
  <c r="CS641" i="1"/>
  <c r="R641" i="1" s="1"/>
  <c r="GK641" i="1" s="1"/>
  <c r="FR641" i="1"/>
  <c r="GL641" i="1"/>
  <c r="GN641" i="1"/>
  <c r="GO641" i="1"/>
  <c r="GV641" i="1"/>
  <c r="HC641" i="1" s="1"/>
  <c r="GX641" i="1" s="1"/>
  <c r="D642" i="1"/>
  <c r="I642" i="1"/>
  <c r="K642" i="1"/>
  <c r="AC642" i="1"/>
  <c r="CQ642" i="1" s="1"/>
  <c r="AE642" i="1"/>
  <c r="AF642" i="1"/>
  <c r="AG642" i="1"/>
  <c r="AH642" i="1"/>
  <c r="CV642" i="1" s="1"/>
  <c r="AI642" i="1"/>
  <c r="CW642" i="1" s="1"/>
  <c r="AJ642" i="1"/>
  <c r="CX642" i="1" s="1"/>
  <c r="W642" i="1" s="1"/>
  <c r="CS642" i="1"/>
  <c r="CU642" i="1"/>
  <c r="FR642" i="1"/>
  <c r="GL642" i="1"/>
  <c r="GN642" i="1"/>
  <c r="GO642" i="1"/>
  <c r="GV642" i="1"/>
  <c r="HC642" i="1"/>
  <c r="GX642" i="1" s="1"/>
  <c r="D643" i="1"/>
  <c r="I643" i="1"/>
  <c r="K643" i="1"/>
  <c r="AC643" i="1"/>
  <c r="CQ643" i="1" s="1"/>
  <c r="AE643" i="1"/>
  <c r="AF643" i="1"/>
  <c r="AG643" i="1"/>
  <c r="CU643" i="1" s="1"/>
  <c r="AH643" i="1"/>
  <c r="CV643" i="1" s="1"/>
  <c r="AI643" i="1"/>
  <c r="AJ643" i="1"/>
  <c r="CX643" i="1" s="1"/>
  <c r="CS643" i="1"/>
  <c r="CW643" i="1"/>
  <c r="FR643" i="1"/>
  <c r="GL643" i="1"/>
  <c r="GN643" i="1"/>
  <c r="GO643" i="1"/>
  <c r="GV643" i="1"/>
  <c r="HC643" i="1"/>
  <c r="D644" i="1"/>
  <c r="I644" i="1"/>
  <c r="K644" i="1"/>
  <c r="AC644" i="1"/>
  <c r="CQ644" i="1" s="1"/>
  <c r="P644" i="1" s="1"/>
  <c r="AE644" i="1"/>
  <c r="CR644" i="1" s="1"/>
  <c r="Q644" i="1" s="1"/>
  <c r="AF644" i="1"/>
  <c r="CT644" i="1" s="1"/>
  <c r="S644" i="1" s="1"/>
  <c r="AG644" i="1"/>
  <c r="CU644" i="1" s="1"/>
  <c r="T644" i="1" s="1"/>
  <c r="AH644" i="1"/>
  <c r="CV644" i="1" s="1"/>
  <c r="AI644" i="1"/>
  <c r="CW644" i="1" s="1"/>
  <c r="AJ644" i="1"/>
  <c r="CX644" i="1" s="1"/>
  <c r="W644" i="1" s="1"/>
  <c r="FR644" i="1"/>
  <c r="GL644" i="1"/>
  <c r="GN644" i="1"/>
  <c r="GO644" i="1"/>
  <c r="GV644" i="1"/>
  <c r="HC644" i="1" s="1"/>
  <c r="GX644" i="1" s="1"/>
  <c r="D645" i="1"/>
  <c r="I645" i="1"/>
  <c r="K645" i="1"/>
  <c r="AC645" i="1"/>
  <c r="CQ645" i="1" s="1"/>
  <c r="P645" i="1" s="1"/>
  <c r="AE645" i="1"/>
  <c r="AF645" i="1"/>
  <c r="AG645" i="1"/>
  <c r="CU645" i="1" s="1"/>
  <c r="T645" i="1" s="1"/>
  <c r="AH645" i="1"/>
  <c r="CV645" i="1" s="1"/>
  <c r="U645" i="1" s="1"/>
  <c r="AI645" i="1"/>
  <c r="CW645" i="1" s="1"/>
  <c r="V645" i="1" s="1"/>
  <c r="AJ645" i="1"/>
  <c r="CX645" i="1" s="1"/>
  <c r="W645" i="1" s="1"/>
  <c r="FR645" i="1"/>
  <c r="GL645" i="1"/>
  <c r="GN645" i="1"/>
  <c r="GO645" i="1"/>
  <c r="GV645" i="1"/>
  <c r="HC645" i="1"/>
  <c r="GX645" i="1" s="1"/>
  <c r="D646" i="1"/>
  <c r="I646" i="1"/>
  <c r="K646" i="1"/>
  <c r="AC646" i="1"/>
  <c r="CQ646" i="1" s="1"/>
  <c r="AE646" i="1"/>
  <c r="AF646" i="1"/>
  <c r="AG646" i="1"/>
  <c r="AH646" i="1"/>
  <c r="CV646" i="1" s="1"/>
  <c r="U646" i="1" s="1"/>
  <c r="AI646" i="1"/>
  <c r="CW646" i="1" s="1"/>
  <c r="V646" i="1" s="1"/>
  <c r="AJ646" i="1"/>
  <c r="CX646" i="1" s="1"/>
  <c r="W646" i="1" s="1"/>
  <c r="CR646" i="1"/>
  <c r="Q646" i="1" s="1"/>
  <c r="CU646" i="1"/>
  <c r="T646" i="1" s="1"/>
  <c r="FR646" i="1"/>
  <c r="GL646" i="1"/>
  <c r="GN646" i="1"/>
  <c r="GO646" i="1"/>
  <c r="GV646" i="1"/>
  <c r="HC646" i="1" s="1"/>
  <c r="GX646" i="1" s="1"/>
  <c r="D647" i="1"/>
  <c r="I647" i="1"/>
  <c r="K647" i="1"/>
  <c r="AC647" i="1"/>
  <c r="CQ647" i="1" s="1"/>
  <c r="AE647" i="1"/>
  <c r="CR647" i="1" s="1"/>
  <c r="Q647" i="1" s="1"/>
  <c r="AF647" i="1"/>
  <c r="CT647" i="1" s="1"/>
  <c r="AG647" i="1"/>
  <c r="CU647" i="1" s="1"/>
  <c r="T647" i="1" s="1"/>
  <c r="AH647" i="1"/>
  <c r="CV647" i="1" s="1"/>
  <c r="U647" i="1" s="1"/>
  <c r="AI647" i="1"/>
  <c r="CW647" i="1" s="1"/>
  <c r="V647" i="1" s="1"/>
  <c r="AJ647" i="1"/>
  <c r="CX647" i="1" s="1"/>
  <c r="FR647" i="1"/>
  <c r="GL647" i="1"/>
  <c r="GN647" i="1"/>
  <c r="GO647" i="1"/>
  <c r="GV647" i="1"/>
  <c r="HC647" i="1"/>
  <c r="GX647" i="1" s="1"/>
  <c r="D648" i="1"/>
  <c r="I648" i="1"/>
  <c r="K648" i="1"/>
  <c r="AC648" i="1"/>
  <c r="AD648" i="1"/>
  <c r="AB648" i="1" s="1"/>
  <c r="AE648" i="1"/>
  <c r="AF648" i="1"/>
  <c r="AG648" i="1"/>
  <c r="CU648" i="1" s="1"/>
  <c r="T648" i="1" s="1"/>
  <c r="AH648" i="1"/>
  <c r="CV648" i="1" s="1"/>
  <c r="AI648" i="1"/>
  <c r="CW648" i="1" s="1"/>
  <c r="V648" i="1" s="1"/>
  <c r="AJ648" i="1"/>
  <c r="CX648" i="1" s="1"/>
  <c r="W648" i="1" s="1"/>
  <c r="CQ648" i="1"/>
  <c r="P648" i="1" s="1"/>
  <c r="FR648" i="1"/>
  <c r="GL648" i="1"/>
  <c r="GN648" i="1"/>
  <c r="GO648" i="1"/>
  <c r="GV648" i="1"/>
  <c r="HC648" i="1" s="1"/>
  <c r="GX648" i="1" s="1"/>
  <c r="D649" i="1"/>
  <c r="I649" i="1"/>
  <c r="K649" i="1"/>
  <c r="W649" i="1"/>
  <c r="AC649" i="1"/>
  <c r="CQ649" i="1" s="1"/>
  <c r="P649" i="1" s="1"/>
  <c r="AE649" i="1"/>
  <c r="AD649" i="1" s="1"/>
  <c r="AB649" i="1" s="1"/>
  <c r="AF649" i="1"/>
  <c r="AG649" i="1"/>
  <c r="AH649" i="1"/>
  <c r="AI649" i="1"/>
  <c r="AJ649" i="1"/>
  <c r="CX649" i="1" s="1"/>
  <c r="CT649" i="1"/>
  <c r="S649" i="1" s="1"/>
  <c r="CU649" i="1"/>
  <c r="T649" i="1" s="1"/>
  <c r="CV649" i="1"/>
  <c r="U649" i="1" s="1"/>
  <c r="CW649" i="1"/>
  <c r="V649" i="1" s="1"/>
  <c r="FR649" i="1"/>
  <c r="GL649" i="1"/>
  <c r="GN649" i="1"/>
  <c r="GO649" i="1"/>
  <c r="GV649" i="1"/>
  <c r="HC649" i="1"/>
  <c r="D650" i="1"/>
  <c r="I650" i="1"/>
  <c r="K650" i="1"/>
  <c r="R650" i="1"/>
  <c r="GK650" i="1" s="1"/>
  <c r="AC650" i="1"/>
  <c r="CQ650" i="1" s="1"/>
  <c r="P650" i="1" s="1"/>
  <c r="AE650" i="1"/>
  <c r="CR650" i="1" s="1"/>
  <c r="Q650" i="1" s="1"/>
  <c r="AF650" i="1"/>
  <c r="AG650" i="1"/>
  <c r="AH650" i="1"/>
  <c r="AI650" i="1"/>
  <c r="AJ650" i="1"/>
  <c r="CX650" i="1" s="1"/>
  <c r="W650" i="1" s="1"/>
  <c r="CS650" i="1"/>
  <c r="CT650" i="1"/>
  <c r="S650" i="1" s="1"/>
  <c r="CU650" i="1"/>
  <c r="T650" i="1" s="1"/>
  <c r="CV650" i="1"/>
  <c r="U650" i="1" s="1"/>
  <c r="CW650" i="1"/>
  <c r="V650" i="1" s="1"/>
  <c r="FR650" i="1"/>
  <c r="GL650" i="1"/>
  <c r="GN650" i="1"/>
  <c r="GO650" i="1"/>
  <c r="GV650" i="1"/>
  <c r="HC650" i="1" s="1"/>
  <c r="GX650" i="1" s="1"/>
  <c r="D651" i="1"/>
  <c r="I651" i="1"/>
  <c r="K651" i="1"/>
  <c r="P651" i="1"/>
  <c r="AC651" i="1"/>
  <c r="CQ651" i="1" s="1"/>
  <c r="AE651" i="1"/>
  <c r="CR651" i="1" s="1"/>
  <c r="AF651" i="1"/>
  <c r="CT651" i="1" s="1"/>
  <c r="AG651" i="1"/>
  <c r="AH651" i="1"/>
  <c r="CV651" i="1" s="1"/>
  <c r="AI651" i="1"/>
  <c r="CW651" i="1" s="1"/>
  <c r="AJ651" i="1"/>
  <c r="CX651" i="1" s="1"/>
  <c r="CS651" i="1"/>
  <c r="CU651" i="1"/>
  <c r="FR651" i="1"/>
  <c r="GL651" i="1"/>
  <c r="GN651" i="1"/>
  <c r="GO651" i="1"/>
  <c r="GV651" i="1"/>
  <c r="HC651" i="1"/>
  <c r="GX651" i="1" s="1"/>
  <c r="D652" i="1"/>
  <c r="I652" i="1"/>
  <c r="K652" i="1"/>
  <c r="AC652" i="1"/>
  <c r="AE652" i="1"/>
  <c r="AF652" i="1"/>
  <c r="AG652" i="1"/>
  <c r="CU652" i="1" s="1"/>
  <c r="T652" i="1" s="1"/>
  <c r="AH652" i="1"/>
  <c r="CV652" i="1" s="1"/>
  <c r="U652" i="1" s="1"/>
  <c r="AI652" i="1"/>
  <c r="AJ652" i="1"/>
  <c r="CX652" i="1" s="1"/>
  <c r="CQ652" i="1"/>
  <c r="P652" i="1" s="1"/>
  <c r="CW652" i="1"/>
  <c r="FR652" i="1"/>
  <c r="GL652" i="1"/>
  <c r="GN652" i="1"/>
  <c r="GO652" i="1"/>
  <c r="GV652" i="1"/>
  <c r="HC652" i="1" s="1"/>
  <c r="D653" i="1"/>
  <c r="I653" i="1"/>
  <c r="K653" i="1"/>
  <c r="AC653" i="1"/>
  <c r="AE653" i="1"/>
  <c r="AD653" i="1" s="1"/>
  <c r="AF653" i="1"/>
  <c r="CT653" i="1" s="1"/>
  <c r="S653" i="1" s="1"/>
  <c r="AG653" i="1"/>
  <c r="AH653" i="1"/>
  <c r="CV653" i="1" s="1"/>
  <c r="U653" i="1" s="1"/>
  <c r="AI653" i="1"/>
  <c r="CW653" i="1" s="1"/>
  <c r="V653" i="1" s="1"/>
  <c r="AJ653" i="1"/>
  <c r="CX653" i="1" s="1"/>
  <c r="W653" i="1" s="1"/>
  <c r="CQ653" i="1"/>
  <c r="P653" i="1" s="1"/>
  <c r="CU653" i="1"/>
  <c r="T653" i="1" s="1"/>
  <c r="FR653" i="1"/>
  <c r="GL653" i="1"/>
  <c r="GN653" i="1"/>
  <c r="GO653" i="1"/>
  <c r="GV653" i="1"/>
  <c r="HC653" i="1"/>
  <c r="GX653" i="1" s="1"/>
  <c r="C654" i="1"/>
  <c r="D654" i="1"/>
  <c r="I654" i="1"/>
  <c r="K654" i="1"/>
  <c r="AC654" i="1"/>
  <c r="CQ654" i="1" s="1"/>
  <c r="P654" i="1" s="1"/>
  <c r="AE654" i="1"/>
  <c r="AF654" i="1"/>
  <c r="AG654" i="1"/>
  <c r="CU654" i="1" s="1"/>
  <c r="T654" i="1" s="1"/>
  <c r="AH654" i="1"/>
  <c r="CV654" i="1" s="1"/>
  <c r="U654" i="1" s="1"/>
  <c r="AI654" i="1"/>
  <c r="CW654" i="1" s="1"/>
  <c r="V654" i="1" s="1"/>
  <c r="AJ654" i="1"/>
  <c r="CR654" i="1"/>
  <c r="Q654" i="1" s="1"/>
  <c r="CX654" i="1"/>
  <c r="W654" i="1" s="1"/>
  <c r="FR654" i="1"/>
  <c r="GL654" i="1"/>
  <c r="GN654" i="1"/>
  <c r="GO654" i="1"/>
  <c r="GV654" i="1"/>
  <c r="HC654" i="1" s="1"/>
  <c r="GX654" i="1" s="1"/>
  <c r="B656" i="1"/>
  <c r="B638" i="1" s="1"/>
  <c r="C656" i="1"/>
  <c r="C638" i="1" s="1"/>
  <c r="D656" i="1"/>
  <c r="D638" i="1" s="1"/>
  <c r="F656" i="1"/>
  <c r="F638" i="1" s="1"/>
  <c r="G656" i="1"/>
  <c r="BX656" i="1"/>
  <c r="BX638" i="1" s="1"/>
  <c r="CK656" i="1"/>
  <c r="BB656" i="1" s="1"/>
  <c r="F669" i="1" s="1"/>
  <c r="CL656" i="1"/>
  <c r="CL638" i="1" s="1"/>
  <c r="CM656" i="1"/>
  <c r="CM638" i="1" s="1"/>
  <c r="D686" i="1"/>
  <c r="E688" i="1"/>
  <c r="Z688" i="1"/>
  <c r="AA688" i="1"/>
  <c r="AE688" i="1"/>
  <c r="AG688" i="1"/>
  <c r="AH688" i="1"/>
  <c r="AI688" i="1"/>
  <c r="AM688" i="1"/>
  <c r="AN688" i="1"/>
  <c r="BE688" i="1"/>
  <c r="BF688" i="1"/>
  <c r="BG688" i="1"/>
  <c r="BH688" i="1"/>
  <c r="BI688" i="1"/>
  <c r="BJ688" i="1"/>
  <c r="BK688" i="1"/>
  <c r="BL688" i="1"/>
  <c r="BM688" i="1"/>
  <c r="BN688" i="1"/>
  <c r="BO688" i="1"/>
  <c r="BP688" i="1"/>
  <c r="BQ688" i="1"/>
  <c r="BR688" i="1"/>
  <c r="BS688" i="1"/>
  <c r="BT688" i="1"/>
  <c r="BU688" i="1"/>
  <c r="BV688" i="1"/>
  <c r="BW688" i="1"/>
  <c r="CC688" i="1"/>
  <c r="CD688" i="1"/>
  <c r="CN688" i="1"/>
  <c r="CO688" i="1"/>
  <c r="CP688" i="1"/>
  <c r="CQ688" i="1"/>
  <c r="CR688" i="1"/>
  <c r="CS688" i="1"/>
  <c r="CT688" i="1"/>
  <c r="CU688" i="1"/>
  <c r="CV688" i="1"/>
  <c r="CW688" i="1"/>
  <c r="CX688" i="1"/>
  <c r="CY688" i="1"/>
  <c r="CZ688" i="1"/>
  <c r="DA688" i="1"/>
  <c r="DB688" i="1"/>
  <c r="DC688" i="1"/>
  <c r="DD688" i="1"/>
  <c r="DE688" i="1"/>
  <c r="DF688" i="1"/>
  <c r="DG688" i="1"/>
  <c r="DH688" i="1"/>
  <c r="DI688" i="1"/>
  <c r="DJ688" i="1"/>
  <c r="DK688" i="1"/>
  <c r="DL688" i="1"/>
  <c r="DM688" i="1"/>
  <c r="DN688" i="1"/>
  <c r="DO688" i="1"/>
  <c r="DP688" i="1"/>
  <c r="DQ688" i="1"/>
  <c r="DR688" i="1"/>
  <c r="DS688" i="1"/>
  <c r="DT688" i="1"/>
  <c r="DU688" i="1"/>
  <c r="DV688" i="1"/>
  <c r="DW688" i="1"/>
  <c r="DX688" i="1"/>
  <c r="DY688" i="1"/>
  <c r="DZ688" i="1"/>
  <c r="EA688" i="1"/>
  <c r="EB688" i="1"/>
  <c r="EC688" i="1"/>
  <c r="ED688" i="1"/>
  <c r="EE688" i="1"/>
  <c r="EF688" i="1"/>
  <c r="EG688" i="1"/>
  <c r="EH688" i="1"/>
  <c r="EI688" i="1"/>
  <c r="EJ688" i="1"/>
  <c r="EK688" i="1"/>
  <c r="EL688" i="1"/>
  <c r="EM688" i="1"/>
  <c r="EN688" i="1"/>
  <c r="EO688" i="1"/>
  <c r="EP688" i="1"/>
  <c r="EQ688" i="1"/>
  <c r="ER688" i="1"/>
  <c r="ES688" i="1"/>
  <c r="ET688" i="1"/>
  <c r="EU688" i="1"/>
  <c r="EV688" i="1"/>
  <c r="EW688" i="1"/>
  <c r="EX688" i="1"/>
  <c r="EY688" i="1"/>
  <c r="EZ688" i="1"/>
  <c r="FA688" i="1"/>
  <c r="FB688" i="1"/>
  <c r="FC688" i="1"/>
  <c r="FD688" i="1"/>
  <c r="FE688" i="1"/>
  <c r="FF688" i="1"/>
  <c r="FG688" i="1"/>
  <c r="FH688" i="1"/>
  <c r="FI688" i="1"/>
  <c r="FJ688" i="1"/>
  <c r="FK688" i="1"/>
  <c r="FL688" i="1"/>
  <c r="FM688" i="1"/>
  <c r="FN688" i="1"/>
  <c r="FO688" i="1"/>
  <c r="FP688" i="1"/>
  <c r="FQ688" i="1"/>
  <c r="FR688" i="1"/>
  <c r="FS688" i="1"/>
  <c r="FT688" i="1"/>
  <c r="FU688" i="1"/>
  <c r="FV688" i="1"/>
  <c r="FW688" i="1"/>
  <c r="FX688" i="1"/>
  <c r="FY688" i="1"/>
  <c r="FZ688" i="1"/>
  <c r="GA688" i="1"/>
  <c r="GB688" i="1"/>
  <c r="GC688" i="1"/>
  <c r="GD688" i="1"/>
  <c r="GE688" i="1"/>
  <c r="GF688" i="1"/>
  <c r="GG688" i="1"/>
  <c r="GH688" i="1"/>
  <c r="GI688" i="1"/>
  <c r="GJ688" i="1"/>
  <c r="GK688" i="1"/>
  <c r="GL688" i="1"/>
  <c r="GM688" i="1"/>
  <c r="GN688" i="1"/>
  <c r="GO688" i="1"/>
  <c r="GP688" i="1"/>
  <c r="GQ688" i="1"/>
  <c r="GR688" i="1"/>
  <c r="GS688" i="1"/>
  <c r="GT688" i="1"/>
  <c r="GU688" i="1"/>
  <c r="GV688" i="1"/>
  <c r="GW688" i="1"/>
  <c r="GX688" i="1"/>
  <c r="D690" i="1"/>
  <c r="I690" i="1"/>
  <c r="K690" i="1"/>
  <c r="S690" i="1"/>
  <c r="CY690" i="1" s="1"/>
  <c r="X690" i="1" s="1"/>
  <c r="T690" i="1"/>
  <c r="AC690" i="1"/>
  <c r="CQ690" i="1" s="1"/>
  <c r="P690" i="1" s="1"/>
  <c r="AE690" i="1"/>
  <c r="AF690" i="1"/>
  <c r="CT690" i="1" s="1"/>
  <c r="AG690" i="1"/>
  <c r="AH690" i="1"/>
  <c r="AI690" i="1"/>
  <c r="AJ690" i="1"/>
  <c r="CU690" i="1"/>
  <c r="CV690" i="1"/>
  <c r="U690" i="1" s="1"/>
  <c r="CW690" i="1"/>
  <c r="V690" i="1" s="1"/>
  <c r="CX690" i="1"/>
  <c r="W690" i="1" s="1"/>
  <c r="FR690" i="1"/>
  <c r="GL690" i="1"/>
  <c r="GN690" i="1"/>
  <c r="GO690" i="1"/>
  <c r="GV690" i="1"/>
  <c r="HC690" i="1" s="1"/>
  <c r="GX690" i="1" s="1"/>
  <c r="D691" i="1"/>
  <c r="I691" i="1"/>
  <c r="K691" i="1"/>
  <c r="AC691" i="1"/>
  <c r="CQ691" i="1" s="1"/>
  <c r="P691" i="1" s="1"/>
  <c r="AE691" i="1"/>
  <c r="CR691" i="1" s="1"/>
  <c r="Q691" i="1" s="1"/>
  <c r="AF691" i="1"/>
  <c r="CT691" i="1" s="1"/>
  <c r="AG691" i="1"/>
  <c r="CU691" i="1" s="1"/>
  <c r="AH691" i="1"/>
  <c r="CV691" i="1" s="1"/>
  <c r="AI691" i="1"/>
  <c r="CW691" i="1" s="1"/>
  <c r="AJ691" i="1"/>
  <c r="CX691" i="1" s="1"/>
  <c r="FR691" i="1"/>
  <c r="GL691" i="1"/>
  <c r="GN691" i="1"/>
  <c r="GO691" i="1"/>
  <c r="GV691" i="1"/>
  <c r="HC691" i="1" s="1"/>
  <c r="GX691" i="1" s="1"/>
  <c r="D692" i="1"/>
  <c r="I692" i="1"/>
  <c r="K692" i="1"/>
  <c r="AC692" i="1"/>
  <c r="AE692" i="1"/>
  <c r="CR692" i="1" s="1"/>
  <c r="Q692" i="1" s="1"/>
  <c r="AF692" i="1"/>
  <c r="AG692" i="1"/>
  <c r="CU692" i="1" s="1"/>
  <c r="T692" i="1" s="1"/>
  <c r="AH692" i="1"/>
  <c r="CV692" i="1" s="1"/>
  <c r="U692" i="1" s="1"/>
  <c r="AI692" i="1"/>
  <c r="CW692" i="1" s="1"/>
  <c r="V692" i="1" s="1"/>
  <c r="AJ692" i="1"/>
  <c r="CX692" i="1" s="1"/>
  <c r="W692" i="1" s="1"/>
  <c r="CQ692" i="1"/>
  <c r="P692" i="1" s="1"/>
  <c r="CT692" i="1"/>
  <c r="S692" i="1" s="1"/>
  <c r="FR692" i="1"/>
  <c r="GL692" i="1"/>
  <c r="GN692" i="1"/>
  <c r="GO692" i="1"/>
  <c r="GV692" i="1"/>
  <c r="HC692" i="1" s="1"/>
  <c r="GX692" i="1" s="1"/>
  <c r="B694" i="1"/>
  <c r="B688" i="1" s="1"/>
  <c r="C694" i="1"/>
  <c r="C688" i="1" s="1"/>
  <c r="D694" i="1"/>
  <c r="D688" i="1" s="1"/>
  <c r="F694" i="1"/>
  <c r="F688" i="1" s="1"/>
  <c r="G694" i="1"/>
  <c r="U694" i="1"/>
  <c r="U688" i="1" s="1"/>
  <c r="V694" i="1"/>
  <c r="F717" i="1" s="1"/>
  <c r="W694" i="1"/>
  <c r="F718" i="1" s="1"/>
  <c r="X694" i="1"/>
  <c r="X688" i="1" s="1"/>
  <c r="AB694" i="1"/>
  <c r="O694" i="1" s="1"/>
  <c r="O688" i="1" s="1"/>
  <c r="AC694" i="1"/>
  <c r="AD694" i="1"/>
  <c r="Q694" i="1" s="1"/>
  <c r="F706" i="1" s="1"/>
  <c r="AE694" i="1"/>
  <c r="R694" i="1" s="1"/>
  <c r="AF694" i="1"/>
  <c r="S694" i="1" s="1"/>
  <c r="AG694" i="1"/>
  <c r="T694" i="1" s="1"/>
  <c r="AH694" i="1"/>
  <c r="AI694" i="1"/>
  <c r="AJ694" i="1"/>
  <c r="AJ688" i="1" s="1"/>
  <c r="AK694" i="1"/>
  <c r="AK688" i="1" s="1"/>
  <c r="AL694" i="1"/>
  <c r="Y694" i="1" s="1"/>
  <c r="Y688" i="1" s="1"/>
  <c r="AR694" i="1"/>
  <c r="F722" i="1" s="1"/>
  <c r="BX694" i="1"/>
  <c r="AO694" i="1" s="1"/>
  <c r="AO688" i="1" s="1"/>
  <c r="BY694" i="1"/>
  <c r="AP694" i="1" s="1"/>
  <c r="BZ694" i="1"/>
  <c r="AQ694" i="1" s="1"/>
  <c r="CA694" i="1"/>
  <c r="CA688" i="1" s="1"/>
  <c r="CB694" i="1"/>
  <c r="AS694" i="1" s="1"/>
  <c r="CC694" i="1"/>
  <c r="AT694" i="1" s="1"/>
  <c r="CD694" i="1"/>
  <c r="AU694" i="1" s="1"/>
  <c r="AU688" i="1" s="1"/>
  <c r="CJ694" i="1"/>
  <c r="CJ688" i="1" s="1"/>
  <c r="CK694" i="1"/>
  <c r="CK688" i="1" s="1"/>
  <c r="CL694" i="1"/>
  <c r="CL688" i="1" s="1"/>
  <c r="CM694" i="1"/>
  <c r="CM688" i="1" s="1"/>
  <c r="F696" i="1"/>
  <c r="B724" i="1"/>
  <c r="B398" i="1" s="1"/>
  <c r="C724" i="1"/>
  <c r="C398" i="1" s="1"/>
  <c r="D724" i="1"/>
  <c r="D398" i="1" s="1"/>
  <c r="F724" i="1"/>
  <c r="F398" i="1" s="1"/>
  <c r="G724" i="1"/>
  <c r="B754" i="1"/>
  <c r="B22" i="1" s="1"/>
  <c r="C754" i="1"/>
  <c r="C22" i="1" s="1"/>
  <c r="D754" i="1"/>
  <c r="D22" i="1" s="1"/>
  <c r="F754" i="1"/>
  <c r="F22" i="1" s="1"/>
  <c r="G754" i="1"/>
  <c r="B784" i="1"/>
  <c r="B18" i="1" s="1"/>
  <c r="C784" i="1"/>
  <c r="C18" i="1" s="1"/>
  <c r="D784" i="1"/>
  <c r="D18" i="1" s="1"/>
  <c r="F784" i="1"/>
  <c r="F18" i="1" s="1"/>
  <c r="G784" i="1"/>
  <c r="F12" i="6"/>
  <c r="G12" i="6"/>
  <c r="CY12" i="6"/>
  <c r="K721" i="8" l="1"/>
  <c r="J715" i="7"/>
  <c r="K822" i="8"/>
  <c r="J816" i="7"/>
  <c r="L696" i="8"/>
  <c r="K690" i="7"/>
  <c r="AQ688" i="1"/>
  <c r="F704" i="1"/>
  <c r="K845" i="8"/>
  <c r="J839" i="7"/>
  <c r="CZ527" i="1"/>
  <c r="Y527" i="1" s="1"/>
  <c r="CY527" i="1"/>
  <c r="X527" i="1" s="1"/>
  <c r="J744" i="7"/>
  <c r="K750" i="8"/>
  <c r="CZ504" i="1"/>
  <c r="Y504" i="1" s="1"/>
  <c r="CY504" i="1"/>
  <c r="X504" i="1" s="1"/>
  <c r="L668" i="8"/>
  <c r="K662" i="7"/>
  <c r="AP688" i="1"/>
  <c r="F703" i="1"/>
  <c r="L887" i="8"/>
  <c r="K881" i="7"/>
  <c r="R639" i="8"/>
  <c r="K642" i="8" s="1"/>
  <c r="R633" i="7"/>
  <c r="J636" i="7" s="1"/>
  <c r="F711" i="1"/>
  <c r="AS688" i="1"/>
  <c r="L661" i="8"/>
  <c r="K655" i="7"/>
  <c r="AC606" i="1"/>
  <c r="K800" i="8"/>
  <c r="J794" i="7"/>
  <c r="K785" i="8"/>
  <c r="J779" i="7"/>
  <c r="L856" i="8"/>
  <c r="K850" i="7"/>
  <c r="L682" i="8"/>
  <c r="K676" i="7"/>
  <c r="L675" i="8"/>
  <c r="K669" i="7"/>
  <c r="AT565" i="1"/>
  <c r="CC561" i="1"/>
  <c r="L768" i="8"/>
  <c r="K762" i="7"/>
  <c r="L754" i="8"/>
  <c r="K748" i="7"/>
  <c r="K626" i="8"/>
  <c r="J620" i="7"/>
  <c r="K772" i="8"/>
  <c r="J766" i="7"/>
  <c r="CY488" i="1"/>
  <c r="X488" i="1" s="1"/>
  <c r="CZ488" i="1"/>
  <c r="Y488" i="1" s="1"/>
  <c r="CP484" i="1"/>
  <c r="O484" i="1" s="1"/>
  <c r="L812" i="8"/>
  <c r="K806" i="7"/>
  <c r="L644" i="8"/>
  <c r="K638" i="7"/>
  <c r="CC441" i="1"/>
  <c r="AT529" i="1"/>
  <c r="CP650" i="1"/>
  <c r="O650" i="1" s="1"/>
  <c r="K869" i="8"/>
  <c r="J863" i="7"/>
  <c r="L848" i="8"/>
  <c r="K842" i="7"/>
  <c r="AD606" i="1"/>
  <c r="L740" i="8"/>
  <c r="K734" i="7"/>
  <c r="J708" i="7"/>
  <c r="K714" i="8"/>
  <c r="L703" i="8"/>
  <c r="K697" i="7"/>
  <c r="CZ501" i="1"/>
  <c r="Y501" i="1" s="1"/>
  <c r="CY501" i="1"/>
  <c r="X501" i="1" s="1"/>
  <c r="K657" i="8"/>
  <c r="J651" i="7"/>
  <c r="K707" i="8"/>
  <c r="J701" i="7"/>
  <c r="F712" i="1"/>
  <c r="AT688" i="1"/>
  <c r="F715" i="1"/>
  <c r="T688" i="1"/>
  <c r="CP602" i="1"/>
  <c r="O602" i="1" s="1"/>
  <c r="K809" i="8"/>
  <c r="J803" i="7"/>
  <c r="K751" i="8"/>
  <c r="J745" i="7"/>
  <c r="L637" i="8"/>
  <c r="K631" i="7"/>
  <c r="CY280" i="1"/>
  <c r="X280" i="1" s="1"/>
  <c r="CZ280" i="1"/>
  <c r="Y280" i="1" s="1"/>
  <c r="K354" i="8"/>
  <c r="J348" i="7"/>
  <c r="V698" i="8"/>
  <c r="V692" i="7"/>
  <c r="Q691" i="8"/>
  <c r="S685" i="7"/>
  <c r="S691" i="8"/>
  <c r="Q685" i="7"/>
  <c r="L519" i="8"/>
  <c r="K513" i="7"/>
  <c r="K575" i="8"/>
  <c r="J569" i="7"/>
  <c r="K412" i="8"/>
  <c r="J406" i="7"/>
  <c r="L288" i="8"/>
  <c r="K282" i="7"/>
  <c r="V643" i="1"/>
  <c r="K713" i="8"/>
  <c r="J707" i="7"/>
  <c r="CT494" i="1"/>
  <c r="S494" i="1" s="1"/>
  <c r="S663" i="8"/>
  <c r="Q663" i="8"/>
  <c r="S657" i="7"/>
  <c r="Q657" i="7"/>
  <c r="S514" i="8"/>
  <c r="Q514" i="8"/>
  <c r="S508" i="7"/>
  <c r="Q508" i="7"/>
  <c r="CT449" i="1"/>
  <c r="S449" i="1" s="1"/>
  <c r="CZ277" i="1"/>
  <c r="Y277" i="1" s="1"/>
  <c r="CY277" i="1"/>
  <c r="X277" i="1" s="1"/>
  <c r="K861" i="8"/>
  <c r="J855" i="7"/>
  <c r="K167" i="8"/>
  <c r="J161" i="7"/>
  <c r="CC656" i="1"/>
  <c r="R599" i="1"/>
  <c r="V795" i="8"/>
  <c r="K803" i="8" s="1"/>
  <c r="V789" i="7"/>
  <c r="J797" i="7" s="1"/>
  <c r="CB561" i="1"/>
  <c r="L732" i="8"/>
  <c r="K726" i="7"/>
  <c r="U656" i="8"/>
  <c r="U650" i="7"/>
  <c r="K641" i="8"/>
  <c r="J635" i="7"/>
  <c r="CP263" i="1"/>
  <c r="O263" i="1" s="1"/>
  <c r="L217" i="8"/>
  <c r="K211" i="7"/>
  <c r="CZ78" i="1"/>
  <c r="Y78" i="1" s="1"/>
  <c r="CY78" i="1"/>
  <c r="X78" i="1" s="1"/>
  <c r="Q599" i="1"/>
  <c r="CU242" i="3"/>
  <c r="F782" i="8"/>
  <c r="D783" i="8"/>
  <c r="C777" i="7"/>
  <c r="E776" i="7"/>
  <c r="R526" i="1"/>
  <c r="GK526" i="1" s="1"/>
  <c r="V770" i="8"/>
  <c r="V764" i="7"/>
  <c r="CY523" i="1"/>
  <c r="X523" i="1" s="1"/>
  <c r="CP523" i="1"/>
  <c r="O523" i="1" s="1"/>
  <c r="L747" i="8"/>
  <c r="K741" i="7"/>
  <c r="F734" i="8"/>
  <c r="D735" i="8"/>
  <c r="C729" i="7"/>
  <c r="E728" i="7"/>
  <c r="D720" i="8"/>
  <c r="F719" i="8"/>
  <c r="E713" i="7"/>
  <c r="C714" i="7"/>
  <c r="V712" i="8"/>
  <c r="V706" i="7"/>
  <c r="R510" i="1"/>
  <c r="GK510" i="1" s="1"/>
  <c r="CT506" i="1"/>
  <c r="S506" i="1" s="1"/>
  <c r="S705" i="8"/>
  <c r="Q705" i="8"/>
  <c r="S699" i="7"/>
  <c r="Q699" i="7"/>
  <c r="AB502" i="1"/>
  <c r="AD501" i="1"/>
  <c r="AB501" i="1" s="1"/>
  <c r="AB498" i="1"/>
  <c r="U663" i="8"/>
  <c r="U657" i="7"/>
  <c r="AD493" i="1"/>
  <c r="AB493" i="1" s="1"/>
  <c r="S631" i="8"/>
  <c r="Q631" i="8"/>
  <c r="S625" i="7"/>
  <c r="Q625" i="7"/>
  <c r="AD407" i="1"/>
  <c r="U488" i="8"/>
  <c r="U482" i="7"/>
  <c r="CR407" i="1"/>
  <c r="Q407" i="1" s="1"/>
  <c r="CS407" i="1"/>
  <c r="CL323" i="1"/>
  <c r="BC336" i="1"/>
  <c r="BC323" i="1" s="1"/>
  <c r="L441" i="8"/>
  <c r="K435" i="7"/>
  <c r="L264" i="8"/>
  <c r="K258" i="7"/>
  <c r="K111" i="8"/>
  <c r="J105" i="7"/>
  <c r="BX30" i="1"/>
  <c r="CG43" i="1"/>
  <c r="AO43" i="1"/>
  <c r="CX25" i="3"/>
  <c r="CV25" i="3"/>
  <c r="L872" i="8"/>
  <c r="K866" i="7"/>
  <c r="K765" i="8"/>
  <c r="J759" i="7"/>
  <c r="CY650" i="1"/>
  <c r="X650" i="1" s="1"/>
  <c r="K868" i="8"/>
  <c r="J862" i="7"/>
  <c r="AD644" i="1"/>
  <c r="D796" i="8"/>
  <c r="F795" i="8"/>
  <c r="E789" i="7"/>
  <c r="C790" i="7"/>
  <c r="R643" i="1"/>
  <c r="GK643" i="1" s="1"/>
  <c r="V835" i="8"/>
  <c r="V829" i="7"/>
  <c r="G18" i="1"/>
  <c r="A904" i="8"/>
  <c r="A898" i="7"/>
  <c r="BC694" i="1"/>
  <c r="BC688" i="1" s="1"/>
  <c r="CB688" i="1"/>
  <c r="AB688" i="1"/>
  <c r="CS654" i="1"/>
  <c r="U882" i="8"/>
  <c r="U876" i="7"/>
  <c r="R651" i="1"/>
  <c r="GK651" i="1" s="1"/>
  <c r="D867" i="8"/>
  <c r="F866" i="8"/>
  <c r="C861" i="7"/>
  <c r="E860" i="7"/>
  <c r="CS649" i="1"/>
  <c r="R649" i="1" s="1"/>
  <c r="GK649" i="1" s="1"/>
  <c r="U648" i="1"/>
  <c r="BZ656" i="1"/>
  <c r="CT645" i="1"/>
  <c r="S645" i="1" s="1"/>
  <c r="S842" i="8"/>
  <c r="Q842" i="8"/>
  <c r="S836" i="7"/>
  <c r="Q836" i="7"/>
  <c r="W643" i="1"/>
  <c r="AB641" i="1"/>
  <c r="G597" i="1"/>
  <c r="A815" i="8"/>
  <c r="A809" i="7"/>
  <c r="G441" i="1"/>
  <c r="A778" i="8"/>
  <c r="A772" i="7"/>
  <c r="S749" i="8"/>
  <c r="Q749" i="8"/>
  <c r="Q743" i="7"/>
  <c r="S743" i="7"/>
  <c r="AD517" i="1"/>
  <c r="AB517" i="1" s="1"/>
  <c r="CT515" i="1"/>
  <c r="S515" i="1" s="1"/>
  <c r="S727" i="8"/>
  <c r="Q727" i="8"/>
  <c r="S721" i="7"/>
  <c r="Q721" i="7"/>
  <c r="U705" i="8"/>
  <c r="U699" i="7"/>
  <c r="CT500" i="1"/>
  <c r="S500" i="1" s="1"/>
  <c r="S684" i="8"/>
  <c r="Q684" i="8"/>
  <c r="S678" i="7"/>
  <c r="Q678" i="7"/>
  <c r="BY529" i="1"/>
  <c r="AD494" i="1"/>
  <c r="S483" i="1"/>
  <c r="CY483" i="1" s="1"/>
  <c r="X483" i="1" s="1"/>
  <c r="W482" i="1"/>
  <c r="AD482" i="1"/>
  <c r="U631" i="8"/>
  <c r="U625" i="7"/>
  <c r="R617" i="8"/>
  <c r="K620" i="8" s="1"/>
  <c r="R611" i="7"/>
  <c r="J614" i="7" s="1"/>
  <c r="K616" i="7"/>
  <c r="L622" i="8"/>
  <c r="L534" i="8"/>
  <c r="K528" i="7"/>
  <c r="CP407" i="1"/>
  <c r="O407" i="1" s="1"/>
  <c r="BB323" i="1"/>
  <c r="F349" i="1"/>
  <c r="Q289" i="1"/>
  <c r="L367" i="8"/>
  <c r="K361" i="7"/>
  <c r="AD162" i="1"/>
  <c r="U196" i="8"/>
  <c r="U190" i="7"/>
  <c r="CR162" i="1"/>
  <c r="Q162" i="1" s="1"/>
  <c r="CS162" i="1"/>
  <c r="K174" i="8"/>
  <c r="J168" i="7"/>
  <c r="CY159" i="1"/>
  <c r="X159" i="1" s="1"/>
  <c r="CZ159" i="1"/>
  <c r="Y159" i="1" s="1"/>
  <c r="R37" i="1"/>
  <c r="V57" i="8"/>
  <c r="K64" i="8" s="1"/>
  <c r="V51" i="7"/>
  <c r="J58" i="7" s="1"/>
  <c r="L48" i="8"/>
  <c r="K42" i="7"/>
  <c r="DF64" i="3"/>
  <c r="DJ64" i="3" s="1"/>
  <c r="DG64" i="3"/>
  <c r="DH64" i="3"/>
  <c r="DI64" i="3"/>
  <c r="K736" i="8"/>
  <c r="J730" i="7"/>
  <c r="CR511" i="1"/>
  <c r="U719" i="8"/>
  <c r="U713" i="7"/>
  <c r="K523" i="8"/>
  <c r="J517" i="7"/>
  <c r="CT652" i="1"/>
  <c r="S652" i="1" s="1"/>
  <c r="S874" i="8"/>
  <c r="Q874" i="8"/>
  <c r="S868" i="7"/>
  <c r="Q868" i="7"/>
  <c r="AD640" i="1"/>
  <c r="AB640" i="1" s="1"/>
  <c r="K276" i="8"/>
  <c r="J270" i="7"/>
  <c r="S882" i="8"/>
  <c r="Q882" i="8"/>
  <c r="Q876" i="7"/>
  <c r="S876" i="7"/>
  <c r="T651" i="1"/>
  <c r="BD656" i="1"/>
  <c r="W651" i="1"/>
  <c r="CR649" i="1"/>
  <c r="Q649" i="1" s="1"/>
  <c r="S850" i="8"/>
  <c r="Q850" i="8"/>
  <c r="S844" i="7"/>
  <c r="Q844" i="7"/>
  <c r="BY656" i="1"/>
  <c r="AD645" i="1"/>
  <c r="U842" i="8"/>
  <c r="U836" i="7"/>
  <c r="CS644" i="1"/>
  <c r="R644" i="1" s="1"/>
  <c r="GK644" i="1" s="1"/>
  <c r="CB656" i="1"/>
  <c r="S827" i="8"/>
  <c r="Q827" i="8"/>
  <c r="S821" i="7"/>
  <c r="Q821" i="7"/>
  <c r="CS640" i="1"/>
  <c r="CK638" i="1"/>
  <c r="W599" i="1"/>
  <c r="G561" i="1"/>
  <c r="A791" i="8"/>
  <c r="A785" i="7"/>
  <c r="W563" i="1"/>
  <c r="AJ565" i="1" s="1"/>
  <c r="AD527" i="1"/>
  <c r="CT525" i="1"/>
  <c r="S525" i="1" s="1"/>
  <c r="S763" i="8"/>
  <c r="Q763" i="8"/>
  <c r="S757" i="7"/>
  <c r="Q757" i="7"/>
  <c r="L761" i="8"/>
  <c r="K755" i="7"/>
  <c r="AD520" i="1"/>
  <c r="U749" i="8"/>
  <c r="U743" i="7"/>
  <c r="CY519" i="1"/>
  <c r="X519" i="1" s="1"/>
  <c r="CT518" i="1"/>
  <c r="S518" i="1" s="1"/>
  <c r="Q742" i="8"/>
  <c r="S736" i="7"/>
  <c r="Q736" i="7"/>
  <c r="S742" i="8"/>
  <c r="S734" i="8"/>
  <c r="Q734" i="8"/>
  <c r="S728" i="7"/>
  <c r="Q728" i="7"/>
  <c r="U727" i="8"/>
  <c r="U721" i="7"/>
  <c r="AD506" i="1"/>
  <c r="S698" i="8"/>
  <c r="Q698" i="8"/>
  <c r="S692" i="7"/>
  <c r="Q692" i="7"/>
  <c r="AD504" i="1"/>
  <c r="AB504" i="1" s="1"/>
  <c r="CT502" i="1"/>
  <c r="S502" i="1" s="1"/>
  <c r="CR500" i="1"/>
  <c r="Q500" i="1" s="1"/>
  <c r="U684" i="8"/>
  <c r="U678" i="7"/>
  <c r="S677" i="8"/>
  <c r="Q677" i="8"/>
  <c r="S671" i="7"/>
  <c r="Q671" i="7"/>
  <c r="L394" i="8"/>
  <c r="K388" i="7"/>
  <c r="L336" i="8"/>
  <c r="K330" i="7"/>
  <c r="CZ262" i="1"/>
  <c r="Y262" i="1" s="1"/>
  <c r="K314" i="8"/>
  <c r="J308" i="7"/>
  <c r="CY262" i="1"/>
  <c r="X262" i="1" s="1"/>
  <c r="K229" i="8"/>
  <c r="J223" i="7"/>
  <c r="CR164" i="1"/>
  <c r="Q164" i="1" s="1"/>
  <c r="U212" i="8"/>
  <c r="U206" i="7"/>
  <c r="AB82" i="1"/>
  <c r="CQ82" i="1"/>
  <c r="P82" i="1" s="1"/>
  <c r="CY77" i="1"/>
  <c r="X77" i="1" s="1"/>
  <c r="CZ77" i="1"/>
  <c r="Y77" i="1" s="1"/>
  <c r="U506" i="8"/>
  <c r="U500" i="7"/>
  <c r="AD691" i="1"/>
  <c r="AD502" i="1"/>
  <c r="U691" i="8"/>
  <c r="U685" i="7"/>
  <c r="Q656" i="8"/>
  <c r="S656" i="8"/>
  <c r="S650" i="7"/>
  <c r="Q650" i="7"/>
  <c r="L202" i="8"/>
  <c r="K196" i="7"/>
  <c r="K693" i="8"/>
  <c r="J687" i="7"/>
  <c r="AB495" i="1"/>
  <c r="BX75" i="1"/>
  <c r="AO89" i="1"/>
  <c r="AO75" i="1" s="1"/>
  <c r="AD692" i="1"/>
  <c r="AB692" i="1" s="1"/>
  <c r="BZ688" i="1"/>
  <c r="AO656" i="1"/>
  <c r="AO638" i="1" s="1"/>
  <c r="GX652" i="1"/>
  <c r="F874" i="8"/>
  <c r="D875" i="8"/>
  <c r="E868" i="7"/>
  <c r="C869" i="7"/>
  <c r="V651" i="1"/>
  <c r="GX649" i="1"/>
  <c r="CT648" i="1"/>
  <c r="S648" i="1" s="1"/>
  <c r="S858" i="8"/>
  <c r="Q858" i="8"/>
  <c r="S852" i="7"/>
  <c r="Q852" i="7"/>
  <c r="AD646" i="1"/>
  <c r="U850" i="8"/>
  <c r="U844" i="7"/>
  <c r="CR642" i="1"/>
  <c r="U827" i="8"/>
  <c r="U821" i="7"/>
  <c r="CS600" i="1"/>
  <c r="R600" i="1" s="1"/>
  <c r="GK600" i="1" s="1"/>
  <c r="GX599" i="1"/>
  <c r="CJ606" i="1" s="1"/>
  <c r="V599" i="1"/>
  <c r="AI606" i="1" s="1"/>
  <c r="AI597" i="1" s="1"/>
  <c r="V563" i="1"/>
  <c r="AI565" i="1" s="1"/>
  <c r="U763" i="8"/>
  <c r="U757" i="7"/>
  <c r="CS524" i="1"/>
  <c r="R524" i="1" s="1"/>
  <c r="GK524" i="1" s="1"/>
  <c r="CR518" i="1"/>
  <c r="Q518" i="1" s="1"/>
  <c r="U742" i="8"/>
  <c r="U736" i="7"/>
  <c r="U734" i="8"/>
  <c r="U728" i="7"/>
  <c r="CS511" i="1"/>
  <c r="CR505" i="1"/>
  <c r="Q505" i="1" s="1"/>
  <c r="CP505" i="1" s="1"/>
  <c r="O505" i="1" s="1"/>
  <c r="U698" i="8"/>
  <c r="U692" i="7"/>
  <c r="CS502" i="1"/>
  <c r="CS501" i="1"/>
  <c r="R501" i="1" s="1"/>
  <c r="GK501" i="1" s="1"/>
  <c r="U677" i="8"/>
  <c r="U671" i="7"/>
  <c r="S670" i="8"/>
  <c r="Q664" i="7"/>
  <c r="Q670" i="8"/>
  <c r="S664" i="7"/>
  <c r="CS495" i="1"/>
  <c r="R495" i="1" s="1"/>
  <c r="GK495" i="1" s="1"/>
  <c r="K665" i="8"/>
  <c r="J659" i="7"/>
  <c r="CS493" i="1"/>
  <c r="S646" i="8"/>
  <c r="Q646" i="8"/>
  <c r="S640" i="7"/>
  <c r="Q640" i="7"/>
  <c r="CZ485" i="1"/>
  <c r="Y485" i="1" s="1"/>
  <c r="K640" i="8"/>
  <c r="J634" i="7"/>
  <c r="K598" i="8"/>
  <c r="J592" i="7"/>
  <c r="CY460" i="1"/>
  <c r="X460" i="1" s="1"/>
  <c r="CZ460" i="1"/>
  <c r="Y460" i="1" s="1"/>
  <c r="L549" i="8"/>
  <c r="K543" i="7"/>
  <c r="S528" i="8"/>
  <c r="Q528" i="8"/>
  <c r="S522" i="7"/>
  <c r="Q522" i="7"/>
  <c r="CT454" i="1"/>
  <c r="S454" i="1" s="1"/>
  <c r="CT327" i="1"/>
  <c r="S327" i="1" s="1"/>
  <c r="S443" i="8"/>
  <c r="Q443" i="8"/>
  <c r="S437" i="7"/>
  <c r="Q437" i="7"/>
  <c r="K373" i="8"/>
  <c r="J367" i="7"/>
  <c r="S359" i="8"/>
  <c r="Q359" i="8"/>
  <c r="Q353" i="7"/>
  <c r="S353" i="7"/>
  <c r="CT271" i="1"/>
  <c r="S271" i="1" s="1"/>
  <c r="K324" i="8"/>
  <c r="J318" i="7"/>
  <c r="U313" i="8"/>
  <c r="U307" i="7"/>
  <c r="CR262" i="1"/>
  <c r="Q262" i="1" s="1"/>
  <c r="CS262" i="1"/>
  <c r="AD262" i="1"/>
  <c r="CZ250" i="1"/>
  <c r="Y250" i="1" s="1"/>
  <c r="K257" i="8"/>
  <c r="J251" i="7"/>
  <c r="K214" i="8"/>
  <c r="J208" i="7"/>
  <c r="S165" i="8"/>
  <c r="Q165" i="8"/>
  <c r="Q159" i="7"/>
  <c r="S159" i="7"/>
  <c r="CT157" i="1"/>
  <c r="S157" i="1" s="1"/>
  <c r="DF99" i="3"/>
  <c r="DJ99" i="3" s="1"/>
  <c r="DG99" i="3"/>
  <c r="DH99" i="3"/>
  <c r="DI99" i="3"/>
  <c r="CT640" i="1"/>
  <c r="S640" i="1" s="1"/>
  <c r="Q819" i="8"/>
  <c r="S819" i="8"/>
  <c r="S813" i="7"/>
  <c r="Q813" i="7"/>
  <c r="CP516" i="1"/>
  <c r="O516" i="1" s="1"/>
  <c r="K737" i="8"/>
  <c r="J731" i="7"/>
  <c r="K650" i="8"/>
  <c r="J644" i="7"/>
  <c r="U633" i="7"/>
  <c r="U639" i="8"/>
  <c r="U573" i="8"/>
  <c r="U567" i="7"/>
  <c r="U813" i="7"/>
  <c r="U819" i="8"/>
  <c r="AD514" i="1"/>
  <c r="AB514" i="1" s="1"/>
  <c r="CT458" i="1"/>
  <c r="S458" i="1" s="1"/>
  <c r="Q536" i="8"/>
  <c r="S536" i="8"/>
  <c r="S530" i="7"/>
  <c r="Q530" i="7"/>
  <c r="R347" i="8"/>
  <c r="K349" i="8" s="1"/>
  <c r="R341" i="7"/>
  <c r="J343" i="7" s="1"/>
  <c r="R284" i="1"/>
  <c r="GK284" i="1" s="1"/>
  <c r="V411" i="8"/>
  <c r="V405" i="7"/>
  <c r="BD694" i="1"/>
  <c r="BD688" i="1" s="1"/>
  <c r="G688" i="1"/>
  <c r="A895" i="8"/>
  <c r="A889" i="7"/>
  <c r="F716" i="1"/>
  <c r="CG694" i="1"/>
  <c r="W691" i="1"/>
  <c r="BY688" i="1"/>
  <c r="AR688" i="1"/>
  <c r="V688" i="1"/>
  <c r="G638" i="1"/>
  <c r="A890" i="8"/>
  <c r="A884" i="7"/>
  <c r="U651" i="1"/>
  <c r="CR648" i="1"/>
  <c r="Q648" i="1" s="1"/>
  <c r="CP648" i="1" s="1"/>
  <c r="O648" i="1" s="1"/>
  <c r="U858" i="8"/>
  <c r="U852" i="7"/>
  <c r="P646" i="1"/>
  <c r="U563" i="1"/>
  <c r="CT521" i="1"/>
  <c r="S521" i="1" s="1"/>
  <c r="S756" i="8"/>
  <c r="Q756" i="8"/>
  <c r="S750" i="7"/>
  <c r="Q750" i="7"/>
  <c r="AD518" i="1"/>
  <c r="CS517" i="1"/>
  <c r="R517" i="1" s="1"/>
  <c r="GK517" i="1" s="1"/>
  <c r="AD516" i="1"/>
  <c r="K700" i="8"/>
  <c r="J694" i="7"/>
  <c r="CR502" i="1"/>
  <c r="Q502" i="1" s="1"/>
  <c r="AD499" i="1"/>
  <c r="CS498" i="1"/>
  <c r="R498" i="1" s="1"/>
  <c r="GK498" i="1" s="1"/>
  <c r="AD496" i="1"/>
  <c r="U670" i="8"/>
  <c r="U664" i="7"/>
  <c r="CR495" i="1"/>
  <c r="Q495" i="1" s="1"/>
  <c r="CR493" i="1"/>
  <c r="Q493" i="1" s="1"/>
  <c r="CP493" i="1" s="1"/>
  <c r="O493" i="1" s="1"/>
  <c r="K648" i="7"/>
  <c r="L654" i="8"/>
  <c r="AD490" i="1"/>
  <c r="U646" i="8"/>
  <c r="U640" i="7"/>
  <c r="CY489" i="1"/>
  <c r="X489" i="1" s="1"/>
  <c r="AD487" i="1"/>
  <c r="AB487" i="1" s="1"/>
  <c r="U528" i="8"/>
  <c r="U522" i="7"/>
  <c r="CR454" i="1"/>
  <c r="Q454" i="1" s="1"/>
  <c r="CP454" i="1" s="1"/>
  <c r="O454" i="1" s="1"/>
  <c r="CS454" i="1"/>
  <c r="AD454" i="1"/>
  <c r="AB454" i="1" s="1"/>
  <c r="CR446" i="1"/>
  <c r="Q446" i="1" s="1"/>
  <c r="U499" i="8"/>
  <c r="U493" i="7"/>
  <c r="CS446" i="1"/>
  <c r="CB409" i="1"/>
  <c r="CC402" i="1"/>
  <c r="L462" i="8"/>
  <c r="K456" i="7"/>
  <c r="U443" i="8"/>
  <c r="U437" i="7"/>
  <c r="L415" i="8"/>
  <c r="K409" i="7"/>
  <c r="L386" i="8"/>
  <c r="K380" i="7"/>
  <c r="K332" i="8"/>
  <c r="J326" i="7"/>
  <c r="CZ263" i="1"/>
  <c r="Y263" i="1" s="1"/>
  <c r="CT255" i="1"/>
  <c r="S255" i="1" s="1"/>
  <c r="Q290" i="8"/>
  <c r="S290" i="8"/>
  <c r="S284" i="7"/>
  <c r="Q284" i="7"/>
  <c r="T171" i="1"/>
  <c r="L232" i="8"/>
  <c r="K226" i="7"/>
  <c r="AD600" i="1"/>
  <c r="AD519" i="1"/>
  <c r="L710" i="8"/>
  <c r="K704" i="7"/>
  <c r="AD485" i="1"/>
  <c r="CZ452" i="1"/>
  <c r="Y452" i="1" s="1"/>
  <c r="CY452" i="1"/>
  <c r="X452" i="1" s="1"/>
  <c r="AD523" i="1"/>
  <c r="L689" i="8"/>
  <c r="K683" i="7"/>
  <c r="L556" i="8"/>
  <c r="K550" i="7"/>
  <c r="V691" i="1"/>
  <c r="BX688" i="1"/>
  <c r="CT654" i="1"/>
  <c r="AB653" i="1"/>
  <c r="CT643" i="1"/>
  <c r="S835" i="8"/>
  <c r="Q835" i="8"/>
  <c r="S829" i="7"/>
  <c r="Q829" i="7"/>
  <c r="F819" i="8"/>
  <c r="D820" i="8"/>
  <c r="E813" i="7"/>
  <c r="C814" i="7"/>
  <c r="T563" i="1"/>
  <c r="AG565" i="1" s="1"/>
  <c r="L775" i="8"/>
  <c r="K769" i="7"/>
  <c r="CR521" i="1"/>
  <c r="Q521" i="1" s="1"/>
  <c r="U756" i="8"/>
  <c r="U750" i="7"/>
  <c r="K744" i="8"/>
  <c r="J738" i="7"/>
  <c r="T516" i="1"/>
  <c r="GX511" i="1"/>
  <c r="J673" i="7"/>
  <c r="K679" i="8"/>
  <c r="CR498" i="1"/>
  <c r="Q498" i="1" s="1"/>
  <c r="K672" i="8"/>
  <c r="J666" i="7"/>
  <c r="K658" i="8"/>
  <c r="J652" i="7"/>
  <c r="CZ491" i="1"/>
  <c r="Y491" i="1" s="1"/>
  <c r="GX483" i="1"/>
  <c r="CT482" i="1"/>
  <c r="S482" i="1" s="1"/>
  <c r="D632" i="8"/>
  <c r="E625" i="7"/>
  <c r="F631" i="8"/>
  <c r="C626" i="7"/>
  <c r="K531" i="8"/>
  <c r="J525" i="7"/>
  <c r="K501" i="8"/>
  <c r="J495" i="7"/>
  <c r="BX402" i="1"/>
  <c r="AO409" i="1"/>
  <c r="F413" i="1" s="1"/>
  <c r="F295" i="1"/>
  <c r="K375" i="8"/>
  <c r="J369" i="7"/>
  <c r="CY273" i="1"/>
  <c r="X273" i="1" s="1"/>
  <c r="CZ273" i="1"/>
  <c r="Y273" i="1" s="1"/>
  <c r="L210" i="8"/>
  <c r="K204" i="7"/>
  <c r="K168" i="8"/>
  <c r="J162" i="7"/>
  <c r="K122" i="8"/>
  <c r="J116" i="7"/>
  <c r="S97" i="8"/>
  <c r="Q97" i="8"/>
  <c r="S91" i="7"/>
  <c r="Q91" i="7"/>
  <c r="CT81" i="1"/>
  <c r="S81" i="1" s="1"/>
  <c r="CZ32" i="1"/>
  <c r="Y32" i="1" s="1"/>
  <c r="CY32" i="1"/>
  <c r="X32" i="1" s="1"/>
  <c r="CX158" i="3"/>
  <c r="CW158" i="3"/>
  <c r="L880" i="8"/>
  <c r="K874" i="7"/>
  <c r="K258" i="8"/>
  <c r="J252" i="7"/>
  <c r="K221" i="8"/>
  <c r="J215" i="7"/>
  <c r="CP509" i="1"/>
  <c r="O509" i="1" s="1"/>
  <c r="L593" i="8"/>
  <c r="K587" i="7"/>
  <c r="V866" i="8"/>
  <c r="V860" i="7"/>
  <c r="G22" i="1"/>
  <c r="A901" i="8"/>
  <c r="A895" i="7"/>
  <c r="CE694" i="1"/>
  <c r="CS692" i="1"/>
  <c r="R692" i="1" s="1"/>
  <c r="GK692" i="1" s="1"/>
  <c r="U691" i="1"/>
  <c r="S654" i="1"/>
  <c r="F882" i="8"/>
  <c r="D883" i="8"/>
  <c r="E876" i="7"/>
  <c r="C877" i="7"/>
  <c r="K877" i="8"/>
  <c r="J871" i="7"/>
  <c r="S651" i="1"/>
  <c r="CY651" i="1" s="1"/>
  <c r="X651" i="1" s="1"/>
  <c r="P647" i="1"/>
  <c r="CS645" i="1"/>
  <c r="F842" i="8"/>
  <c r="C837" i="7"/>
  <c r="D843" i="8"/>
  <c r="E836" i="7"/>
  <c r="V644" i="1"/>
  <c r="CR643" i="1"/>
  <c r="Q643" i="1" s="1"/>
  <c r="U835" i="8"/>
  <c r="U829" i="7"/>
  <c r="V642" i="1"/>
  <c r="D828" i="8"/>
  <c r="F827" i="8"/>
  <c r="E821" i="7"/>
  <c r="C822" i="7"/>
  <c r="V640" i="1"/>
  <c r="S795" i="8"/>
  <c r="Q795" i="8"/>
  <c r="S789" i="7"/>
  <c r="Q789" i="7"/>
  <c r="CT563" i="1"/>
  <c r="S563" i="1" s="1"/>
  <c r="S782" i="8"/>
  <c r="Q782" i="8"/>
  <c r="S776" i="7"/>
  <c r="Q776" i="7"/>
  <c r="CS527" i="1"/>
  <c r="R527" i="1" s="1"/>
  <c r="GK527" i="1" s="1"/>
  <c r="R520" i="1"/>
  <c r="GK520" i="1" s="1"/>
  <c r="V749" i="8"/>
  <c r="V743" i="7"/>
  <c r="CZ508" i="1"/>
  <c r="Y508" i="1" s="1"/>
  <c r="R505" i="1"/>
  <c r="GK505" i="1" s="1"/>
  <c r="CT490" i="1"/>
  <c r="S490" i="1" s="1"/>
  <c r="R482" i="1"/>
  <c r="GK482" i="1" s="1"/>
  <c r="V625" i="7"/>
  <c r="V631" i="8"/>
  <c r="L629" i="8"/>
  <c r="K623" i="7"/>
  <c r="CP479" i="1"/>
  <c r="O479" i="1" s="1"/>
  <c r="L601" i="8"/>
  <c r="K595" i="7"/>
  <c r="CS406" i="1"/>
  <c r="U481" i="8"/>
  <c r="U475" i="7"/>
  <c r="CR406" i="1"/>
  <c r="Q406" i="1" s="1"/>
  <c r="K333" i="8"/>
  <c r="J327" i="7"/>
  <c r="AB264" i="1"/>
  <c r="CQ264" i="1"/>
  <c r="P264" i="1" s="1"/>
  <c r="K228" i="8"/>
  <c r="J222" i="7"/>
  <c r="L224" i="8"/>
  <c r="K218" i="7"/>
  <c r="K150" i="8"/>
  <c r="J144" i="7"/>
  <c r="L90" i="8"/>
  <c r="K84" i="7"/>
  <c r="GX643" i="1"/>
  <c r="F835" i="8"/>
  <c r="C830" i="7"/>
  <c r="D836" i="8"/>
  <c r="E829" i="7"/>
  <c r="K797" i="8"/>
  <c r="J791" i="7"/>
  <c r="R496" i="1"/>
  <c r="GK496" i="1" s="1"/>
  <c r="V670" i="8"/>
  <c r="V664" i="7"/>
  <c r="G398" i="1"/>
  <c r="A898" i="8"/>
  <c r="A892" i="7"/>
  <c r="CT602" i="1"/>
  <c r="S602" i="1" s="1"/>
  <c r="S806" i="8"/>
  <c r="Q806" i="8"/>
  <c r="S800" i="7"/>
  <c r="Q800" i="7"/>
  <c r="BX597" i="1"/>
  <c r="CS602" i="1"/>
  <c r="U806" i="8"/>
  <c r="U800" i="7"/>
  <c r="T691" i="1"/>
  <c r="AL688" i="1"/>
  <c r="CS653" i="1"/>
  <c r="R653" i="1" s="1"/>
  <c r="GK653" i="1" s="1"/>
  <c r="Q651" i="1"/>
  <c r="S866" i="8"/>
  <c r="Q866" i="8"/>
  <c r="S860" i="7"/>
  <c r="Q860" i="7"/>
  <c r="CS647" i="1"/>
  <c r="R647" i="1" s="1"/>
  <c r="GK647" i="1" s="1"/>
  <c r="CT646" i="1"/>
  <c r="S646" i="1" s="1"/>
  <c r="F850" i="8"/>
  <c r="D851" i="8"/>
  <c r="E844" i="7"/>
  <c r="C845" i="7"/>
  <c r="CR645" i="1"/>
  <c r="Q645" i="1" s="1"/>
  <c r="U644" i="1"/>
  <c r="P643" i="1"/>
  <c r="U640" i="1"/>
  <c r="W602" i="1"/>
  <c r="AD599" i="1"/>
  <c r="U795" i="8"/>
  <c r="U789" i="7"/>
  <c r="BB597" i="1"/>
  <c r="CR563" i="1"/>
  <c r="Q563" i="1" s="1"/>
  <c r="AD565" i="1" s="1"/>
  <c r="U782" i="8"/>
  <c r="U776" i="7"/>
  <c r="CT526" i="1"/>
  <c r="S526" i="1" s="1"/>
  <c r="S770" i="8"/>
  <c r="Q770" i="8"/>
  <c r="S764" i="7"/>
  <c r="Q764" i="7"/>
  <c r="CP520" i="1"/>
  <c r="O520" i="1" s="1"/>
  <c r="CS516" i="1"/>
  <c r="T511" i="1"/>
  <c r="S712" i="8"/>
  <c r="Q712" i="8"/>
  <c r="S706" i="7"/>
  <c r="Q706" i="7"/>
  <c r="CZ509" i="1"/>
  <c r="Y509" i="1" s="1"/>
  <c r="CZ499" i="1"/>
  <c r="Y499" i="1" s="1"/>
  <c r="K678" i="8"/>
  <c r="J672" i="7"/>
  <c r="CS490" i="1"/>
  <c r="CS487" i="1"/>
  <c r="R487" i="1" s="1"/>
  <c r="GK487" i="1" s="1"/>
  <c r="GX482" i="1"/>
  <c r="CR482" i="1"/>
  <c r="Q482" i="1" s="1"/>
  <c r="CT453" i="1"/>
  <c r="S453" i="1" s="1"/>
  <c r="S521" i="8"/>
  <c r="Q521" i="8"/>
  <c r="S515" i="7"/>
  <c r="Q515" i="7"/>
  <c r="K483" i="8"/>
  <c r="J477" i="7"/>
  <c r="CY334" i="1"/>
  <c r="X334" i="1" s="1"/>
  <c r="CZ334" i="1"/>
  <c r="Y334" i="1" s="1"/>
  <c r="Q204" i="8"/>
  <c r="S198" i="7"/>
  <c r="Q198" i="7"/>
  <c r="S204" i="8"/>
  <c r="CT163" i="1"/>
  <c r="S163" i="1" s="1"/>
  <c r="L73" i="8"/>
  <c r="K67" i="7"/>
  <c r="DF220" i="3"/>
  <c r="DJ220" i="3" s="1"/>
  <c r="DG220" i="3"/>
  <c r="DH220" i="3"/>
  <c r="DI220" i="3"/>
  <c r="R642" i="1"/>
  <c r="GK642" i="1" s="1"/>
  <c r="V827" i="8"/>
  <c r="V821" i="7"/>
  <c r="L717" i="8"/>
  <c r="K711" i="7"/>
  <c r="CS481" i="1"/>
  <c r="U624" i="8"/>
  <c r="U618" i="7"/>
  <c r="CI694" i="1"/>
  <c r="AZ694" i="1" s="1"/>
  <c r="K612" i="8"/>
  <c r="J606" i="7"/>
  <c r="CR652" i="1"/>
  <c r="Q652" i="1" s="1"/>
  <c r="U874" i="8"/>
  <c r="U868" i="7"/>
  <c r="S691" i="1"/>
  <c r="CR653" i="1"/>
  <c r="Q653" i="1" s="1"/>
  <c r="AD650" i="1"/>
  <c r="AB650" i="1" s="1"/>
  <c r="U866" i="8"/>
  <c r="U860" i="7"/>
  <c r="D859" i="8"/>
  <c r="F858" i="8"/>
  <c r="E852" i="7"/>
  <c r="C853" i="7"/>
  <c r="W647" i="1"/>
  <c r="CS646" i="1"/>
  <c r="CT642" i="1"/>
  <c r="S642" i="1" s="1"/>
  <c r="T640" i="1"/>
  <c r="F806" i="8"/>
  <c r="D807" i="8"/>
  <c r="E800" i="7"/>
  <c r="C801" i="7"/>
  <c r="U599" i="1"/>
  <c r="CM597" i="1"/>
  <c r="AO597" i="1"/>
  <c r="AD563" i="1"/>
  <c r="U770" i="8"/>
  <c r="U764" i="7"/>
  <c r="CR516" i="1"/>
  <c r="Q516" i="1" s="1"/>
  <c r="S719" i="8"/>
  <c r="Q719" i="8"/>
  <c r="S713" i="7"/>
  <c r="Q713" i="7"/>
  <c r="AD510" i="1"/>
  <c r="AB510" i="1" s="1"/>
  <c r="U712" i="8"/>
  <c r="U706" i="7"/>
  <c r="CP508" i="1"/>
  <c r="O508" i="1" s="1"/>
  <c r="GM508" i="1" s="1"/>
  <c r="GP508" i="1" s="1"/>
  <c r="CT505" i="1"/>
  <c r="S505" i="1" s="1"/>
  <c r="V684" i="8"/>
  <c r="V678" i="7"/>
  <c r="CS499" i="1"/>
  <c r="CT496" i="1"/>
  <c r="S496" i="1" s="1"/>
  <c r="CR490" i="1"/>
  <c r="Q490" i="1" s="1"/>
  <c r="CP490" i="1" s="1"/>
  <c r="O490" i="1" s="1"/>
  <c r="Q639" i="8"/>
  <c r="S639" i="8"/>
  <c r="S633" i="7"/>
  <c r="Q633" i="7"/>
  <c r="CT481" i="1"/>
  <c r="S481" i="1" s="1"/>
  <c r="Q624" i="8"/>
  <c r="S624" i="8"/>
  <c r="Q618" i="7"/>
  <c r="S618" i="7"/>
  <c r="L541" i="8"/>
  <c r="K535" i="7"/>
  <c r="CT447" i="1"/>
  <c r="S447" i="1" s="1"/>
  <c r="S506" i="8"/>
  <c r="Q506" i="8"/>
  <c r="Q500" i="7"/>
  <c r="S500" i="7"/>
  <c r="W289" i="1"/>
  <c r="L309" i="8"/>
  <c r="K303" i="7"/>
  <c r="L242" i="8"/>
  <c r="K236" i="7"/>
  <c r="K175" i="8"/>
  <c r="J169" i="7"/>
  <c r="CS276" i="1"/>
  <c r="CR271" i="1"/>
  <c r="Q271" i="1" s="1"/>
  <c r="U359" i="8"/>
  <c r="U353" i="7"/>
  <c r="U290" i="8"/>
  <c r="U284" i="7"/>
  <c r="W253" i="1"/>
  <c r="CT252" i="1"/>
  <c r="S252" i="1" s="1"/>
  <c r="S266" i="8"/>
  <c r="Q266" i="8"/>
  <c r="Q260" i="7"/>
  <c r="S260" i="7"/>
  <c r="CS250" i="1"/>
  <c r="G151" i="1"/>
  <c r="A248" i="8"/>
  <c r="A242" i="7"/>
  <c r="P171" i="1"/>
  <c r="R166" i="1"/>
  <c r="GK166" i="1" s="1"/>
  <c r="V226" i="8"/>
  <c r="V220" i="7"/>
  <c r="U204" i="8"/>
  <c r="U198" i="7"/>
  <c r="AB162" i="1"/>
  <c r="D189" i="8"/>
  <c r="F188" i="8"/>
  <c r="E182" i="7"/>
  <c r="C183" i="7"/>
  <c r="V160" i="1"/>
  <c r="U165" i="8"/>
  <c r="U159" i="7"/>
  <c r="AB87" i="1"/>
  <c r="S141" i="7"/>
  <c r="S147" i="8"/>
  <c r="Q141" i="7"/>
  <c r="Q147" i="8"/>
  <c r="V119" i="8"/>
  <c r="K127" i="8" s="1"/>
  <c r="V113" i="7"/>
  <c r="J121" i="7" s="1"/>
  <c r="U97" i="8"/>
  <c r="U91" i="7"/>
  <c r="T40" i="1"/>
  <c r="CT39" i="1"/>
  <c r="S39" i="1" s="1"/>
  <c r="S75" i="8"/>
  <c r="Q75" i="8"/>
  <c r="S69" i="7"/>
  <c r="Q69" i="7"/>
  <c r="CC43" i="1"/>
  <c r="K59" i="8"/>
  <c r="J53" i="7"/>
  <c r="CT36" i="1"/>
  <c r="S36" i="1" s="1"/>
  <c r="S50" i="8"/>
  <c r="Q50" i="8"/>
  <c r="S44" i="7"/>
  <c r="Q44" i="7"/>
  <c r="F43" i="8"/>
  <c r="D44" i="8"/>
  <c r="E37" i="7"/>
  <c r="C38" i="7"/>
  <c r="CP34" i="1"/>
  <c r="O34" i="1" s="1"/>
  <c r="DF192" i="3"/>
  <c r="DJ192" i="3" s="1"/>
  <c r="DG192" i="3"/>
  <c r="DH192" i="3"/>
  <c r="DI192" i="3"/>
  <c r="CV144" i="3"/>
  <c r="CX144" i="3"/>
  <c r="DG144" i="3" s="1"/>
  <c r="DG111" i="3"/>
  <c r="DH111" i="3"/>
  <c r="DI111" i="3"/>
  <c r="DJ111" i="3" s="1"/>
  <c r="DF111" i="3"/>
  <c r="DI77" i="3"/>
  <c r="DG77" i="3"/>
  <c r="DH77" i="3"/>
  <c r="DF77" i="3"/>
  <c r="DJ77" i="3" s="1"/>
  <c r="Q474" i="1"/>
  <c r="V473" i="1"/>
  <c r="CT466" i="1"/>
  <c r="S565" i="8"/>
  <c r="Q565" i="8"/>
  <c r="S559" i="7"/>
  <c r="Q559" i="7"/>
  <c r="CR458" i="1"/>
  <c r="Q458" i="1" s="1"/>
  <c r="U536" i="8"/>
  <c r="U530" i="7"/>
  <c r="U515" i="7"/>
  <c r="U521" i="8"/>
  <c r="U514" i="8"/>
  <c r="U508" i="7"/>
  <c r="K509" i="8"/>
  <c r="J503" i="7"/>
  <c r="L486" i="8"/>
  <c r="K480" i="7"/>
  <c r="BY409" i="1"/>
  <c r="L409" i="8"/>
  <c r="K403" i="7"/>
  <c r="S388" i="8"/>
  <c r="Q388" i="8"/>
  <c r="S382" i="7"/>
  <c r="Q382" i="7"/>
  <c r="CT278" i="1"/>
  <c r="S278" i="1" s="1"/>
  <c r="CP278" i="1" s="1"/>
  <c r="O278" i="1" s="1"/>
  <c r="S381" i="8"/>
  <c r="Q381" i="8"/>
  <c r="Q375" i="7"/>
  <c r="S375" i="7"/>
  <c r="P271" i="1"/>
  <c r="CZ269" i="1"/>
  <c r="Y269" i="1" s="1"/>
  <c r="F338" i="8"/>
  <c r="E332" i="7"/>
  <c r="R267" i="1"/>
  <c r="GK267" i="1" s="1"/>
  <c r="V330" i="8"/>
  <c r="V324" i="7"/>
  <c r="CZ266" i="1"/>
  <c r="Y266" i="1" s="1"/>
  <c r="V323" i="8"/>
  <c r="V317" i="7"/>
  <c r="R264" i="1"/>
  <c r="GK264" i="1" s="1"/>
  <c r="L321" i="8"/>
  <c r="K315" i="7"/>
  <c r="K317" i="8"/>
  <c r="J311" i="7"/>
  <c r="AD255" i="1"/>
  <c r="V253" i="1"/>
  <c r="CR252" i="1"/>
  <c r="Q252" i="1" s="1"/>
  <c r="U266" i="8"/>
  <c r="U260" i="7"/>
  <c r="CZ248" i="1"/>
  <c r="Y248" i="1" s="1"/>
  <c r="GX170" i="1"/>
  <c r="AD163" i="1"/>
  <c r="AD157" i="1"/>
  <c r="U147" i="8"/>
  <c r="U141" i="7"/>
  <c r="Q140" i="8"/>
  <c r="S134" i="7"/>
  <c r="Q134" i="7"/>
  <c r="S140" i="8"/>
  <c r="R83" i="1"/>
  <c r="CS82" i="1"/>
  <c r="K102" i="8"/>
  <c r="J96" i="7"/>
  <c r="CT40" i="1"/>
  <c r="S40" i="1" s="1"/>
  <c r="S85" i="8"/>
  <c r="Q85" i="8"/>
  <c r="S79" i="7"/>
  <c r="Q79" i="7"/>
  <c r="CR39" i="1"/>
  <c r="Q39" i="1" s="1"/>
  <c r="U75" i="8"/>
  <c r="U69" i="7"/>
  <c r="K61" i="8"/>
  <c r="J55" i="7"/>
  <c r="CS36" i="1"/>
  <c r="U50" i="8"/>
  <c r="U44" i="7"/>
  <c r="W34" i="1"/>
  <c r="DH89" i="3"/>
  <c r="DI89" i="3"/>
  <c r="D596" i="8"/>
  <c r="F595" i="8"/>
  <c r="C590" i="7"/>
  <c r="E589" i="7"/>
  <c r="CP470" i="1"/>
  <c r="O470" i="1" s="1"/>
  <c r="CT469" i="1"/>
  <c r="S580" i="8"/>
  <c r="Q580" i="8"/>
  <c r="S574" i="7"/>
  <c r="Q574" i="7"/>
  <c r="CR466" i="1"/>
  <c r="U565" i="8"/>
  <c r="U559" i="7"/>
  <c r="CT459" i="1"/>
  <c r="S459" i="1" s="1"/>
  <c r="S543" i="8"/>
  <c r="Q543" i="8"/>
  <c r="S537" i="7"/>
  <c r="Q537" i="7"/>
  <c r="K516" i="8"/>
  <c r="J510" i="7"/>
  <c r="L504" i="8"/>
  <c r="K498" i="7"/>
  <c r="L451" i="8"/>
  <c r="K445" i="7"/>
  <c r="CC336" i="1"/>
  <c r="CP284" i="1"/>
  <c r="O284" i="1" s="1"/>
  <c r="Q396" i="8"/>
  <c r="S396" i="8"/>
  <c r="S390" i="7"/>
  <c r="Q390" i="7"/>
  <c r="CS281" i="1"/>
  <c r="U388" i="8"/>
  <c r="U382" i="7"/>
  <c r="U381" i="8"/>
  <c r="U375" i="7"/>
  <c r="Q347" i="8"/>
  <c r="S347" i="8"/>
  <c r="S341" i="7"/>
  <c r="Q341" i="7"/>
  <c r="CS263" i="1"/>
  <c r="R263" i="1" s="1"/>
  <c r="GK263" i="1" s="1"/>
  <c r="GM263" i="1" s="1"/>
  <c r="GP263" i="1" s="1"/>
  <c r="AB262" i="1"/>
  <c r="AD261" i="1"/>
  <c r="AB261" i="1" s="1"/>
  <c r="Q302" i="8"/>
  <c r="S302" i="8"/>
  <c r="S296" i="7"/>
  <c r="Q296" i="7"/>
  <c r="U253" i="1"/>
  <c r="K260" i="8"/>
  <c r="J254" i="7"/>
  <c r="GX176" i="1"/>
  <c r="AB176" i="1"/>
  <c r="P163" i="1"/>
  <c r="G26" i="1"/>
  <c r="A159" i="8"/>
  <c r="A153" i="7"/>
  <c r="G75" i="1"/>
  <c r="A150" i="7"/>
  <c r="A156" i="8"/>
  <c r="CS87" i="1"/>
  <c r="R87" i="1" s="1"/>
  <c r="GK87" i="1" s="1"/>
  <c r="U140" i="8"/>
  <c r="U134" i="7"/>
  <c r="D131" i="8"/>
  <c r="F130" i="8"/>
  <c r="E124" i="7"/>
  <c r="C125" i="7"/>
  <c r="U80" i="1"/>
  <c r="G30" i="1"/>
  <c r="A93" i="8"/>
  <c r="A87" i="7"/>
  <c r="GX40" i="1"/>
  <c r="U85" i="8"/>
  <c r="U79" i="7"/>
  <c r="Q35" i="1"/>
  <c r="J612" i="7"/>
  <c r="K618" i="8"/>
  <c r="L615" i="8"/>
  <c r="K609" i="7"/>
  <c r="K605" i="8"/>
  <c r="J599" i="7"/>
  <c r="CT472" i="1"/>
  <c r="S472" i="1" s="1"/>
  <c r="S588" i="8"/>
  <c r="S582" i="7"/>
  <c r="Q582" i="7"/>
  <c r="Q588" i="8"/>
  <c r="CR469" i="1"/>
  <c r="U580" i="8"/>
  <c r="U574" i="7"/>
  <c r="L578" i="8"/>
  <c r="K572" i="7"/>
  <c r="K560" i="8"/>
  <c r="J554" i="7"/>
  <c r="S551" i="8"/>
  <c r="S545" i="7"/>
  <c r="Q545" i="7"/>
  <c r="Q551" i="8"/>
  <c r="U543" i="8"/>
  <c r="U537" i="7"/>
  <c r="F506" i="8"/>
  <c r="D507" i="8"/>
  <c r="E500" i="7"/>
  <c r="C501" i="7"/>
  <c r="S453" i="8"/>
  <c r="Q453" i="8"/>
  <c r="S447" i="7"/>
  <c r="Q447" i="7"/>
  <c r="CB336" i="1"/>
  <c r="Q432" i="8"/>
  <c r="Q426" i="7"/>
  <c r="S426" i="7"/>
  <c r="S432" i="8"/>
  <c r="S405" i="8"/>
  <c r="Q405" i="8"/>
  <c r="S399" i="7"/>
  <c r="Q399" i="7"/>
  <c r="U396" i="8"/>
  <c r="U390" i="7"/>
  <c r="AD281" i="1"/>
  <c r="AD278" i="1"/>
  <c r="AD269" i="1"/>
  <c r="U347" i="8"/>
  <c r="U341" i="7"/>
  <c r="U302" i="8"/>
  <c r="U296" i="7"/>
  <c r="L300" i="8"/>
  <c r="K294" i="7"/>
  <c r="R254" i="1"/>
  <c r="V281" i="8"/>
  <c r="K287" i="8" s="1"/>
  <c r="V275" i="7"/>
  <c r="J281" i="7" s="1"/>
  <c r="P176" i="1"/>
  <c r="AB175" i="1"/>
  <c r="D227" i="8"/>
  <c r="F226" i="8"/>
  <c r="E220" i="7"/>
  <c r="C221" i="7"/>
  <c r="AB163" i="1"/>
  <c r="S180" i="8"/>
  <c r="Q180" i="8"/>
  <c r="S174" i="7"/>
  <c r="Q174" i="7"/>
  <c r="P158" i="1"/>
  <c r="F119" i="8"/>
  <c r="D120" i="8"/>
  <c r="C114" i="7"/>
  <c r="E113" i="7"/>
  <c r="CS80" i="1"/>
  <c r="R80" i="1" s="1"/>
  <c r="GK80" i="1" s="1"/>
  <c r="CS79" i="1"/>
  <c r="R79" i="1" s="1"/>
  <c r="GK79" i="1" s="1"/>
  <c r="P40" i="1"/>
  <c r="CP39" i="1"/>
  <c r="O39" i="1" s="1"/>
  <c r="Q67" i="8"/>
  <c r="S67" i="8"/>
  <c r="S61" i="7"/>
  <c r="Q61" i="7"/>
  <c r="AD32" i="1"/>
  <c r="DI211" i="3"/>
  <c r="DF211" i="3"/>
  <c r="DJ211" i="3" s="1"/>
  <c r="DG211" i="3"/>
  <c r="DH211" i="3"/>
  <c r="DH105" i="3"/>
  <c r="DI105" i="3"/>
  <c r="DG105" i="3"/>
  <c r="S595" i="8"/>
  <c r="Q595" i="8"/>
  <c r="S589" i="7"/>
  <c r="Q589" i="7"/>
  <c r="CR472" i="1"/>
  <c r="Q472" i="1" s="1"/>
  <c r="U588" i="8"/>
  <c r="U582" i="7"/>
  <c r="AD469" i="1"/>
  <c r="U551" i="8"/>
  <c r="U545" i="7"/>
  <c r="J540" i="7"/>
  <c r="K546" i="8"/>
  <c r="G402" i="1"/>
  <c r="A495" i="8"/>
  <c r="A489" i="7"/>
  <c r="G240" i="1"/>
  <c r="A468" i="8"/>
  <c r="A462" i="7"/>
  <c r="U453" i="8"/>
  <c r="U447" i="7"/>
  <c r="BY336" i="1"/>
  <c r="F443" i="8"/>
  <c r="E437" i="7"/>
  <c r="CR325" i="1"/>
  <c r="Q325" i="1" s="1"/>
  <c r="U432" i="8"/>
  <c r="U426" i="7"/>
  <c r="AB287" i="1"/>
  <c r="U286" i="1"/>
  <c r="CT285" i="1"/>
  <c r="S285" i="1" s="1"/>
  <c r="S417" i="8"/>
  <c r="Q417" i="8"/>
  <c r="S411" i="7"/>
  <c r="Q411" i="7"/>
  <c r="U405" i="8"/>
  <c r="U399" i="7"/>
  <c r="AB281" i="1"/>
  <c r="K383" i="8"/>
  <c r="J377" i="7"/>
  <c r="AB274" i="1"/>
  <c r="T271" i="1"/>
  <c r="K339" i="8"/>
  <c r="J333" i="7"/>
  <c r="K283" i="8"/>
  <c r="J277" i="7"/>
  <c r="CT253" i="1"/>
  <c r="S253" i="1" s="1"/>
  <c r="S273" i="8"/>
  <c r="Q273" i="8"/>
  <c r="S267" i="7"/>
  <c r="Q267" i="7"/>
  <c r="AB248" i="1"/>
  <c r="U180" i="8"/>
  <c r="U174" i="7"/>
  <c r="CQ87" i="1"/>
  <c r="P87" i="1" s="1"/>
  <c r="CP87" i="1" s="1"/>
  <c r="O87" i="1" s="1"/>
  <c r="CT86" i="1"/>
  <c r="S86" i="1" s="1"/>
  <c r="CP86" i="1" s="1"/>
  <c r="O86" i="1" s="1"/>
  <c r="S130" i="8"/>
  <c r="Q130" i="8"/>
  <c r="S124" i="7"/>
  <c r="Q124" i="7"/>
  <c r="D98" i="8"/>
  <c r="F97" i="8"/>
  <c r="E91" i="7"/>
  <c r="C92" i="7"/>
  <c r="AB39" i="1"/>
  <c r="CR38" i="1"/>
  <c r="Q38" i="1" s="1"/>
  <c r="CP38" i="1" s="1"/>
  <c r="O38" i="1" s="1"/>
  <c r="U67" i="8"/>
  <c r="U61" i="7"/>
  <c r="L65" i="8"/>
  <c r="K59" i="7"/>
  <c r="T34" i="1"/>
  <c r="CP32" i="1"/>
  <c r="O32" i="1" s="1"/>
  <c r="CV195" i="3"/>
  <c r="CX195" i="3"/>
  <c r="CV87" i="3"/>
  <c r="CX87" i="3"/>
  <c r="Q610" i="8"/>
  <c r="S604" i="7"/>
  <c r="Q604" i="7"/>
  <c r="S610" i="8"/>
  <c r="U595" i="8"/>
  <c r="U589" i="7"/>
  <c r="AD472" i="1"/>
  <c r="AD461" i="1"/>
  <c r="AB461" i="1" s="1"/>
  <c r="AB460" i="1"/>
  <c r="AQ336" i="1"/>
  <c r="AQ323" i="1" s="1"/>
  <c r="AD329" i="1"/>
  <c r="K437" i="8"/>
  <c r="J431" i="7"/>
  <c r="U417" i="8"/>
  <c r="U411" i="7"/>
  <c r="L379" i="8"/>
  <c r="K373" i="7"/>
  <c r="D360" i="8"/>
  <c r="E353" i="7"/>
  <c r="F359" i="8"/>
  <c r="C354" i="7"/>
  <c r="L351" i="8"/>
  <c r="K345" i="7"/>
  <c r="F330" i="8"/>
  <c r="D331" i="8"/>
  <c r="C325" i="7"/>
  <c r="E324" i="7"/>
  <c r="CT256" i="1"/>
  <c r="S256" i="1" s="1"/>
  <c r="S296" i="8"/>
  <c r="Q296" i="8"/>
  <c r="S290" i="7"/>
  <c r="Q290" i="7"/>
  <c r="AD253" i="1"/>
  <c r="U273" i="8"/>
  <c r="U267" i="7"/>
  <c r="W171" i="1"/>
  <c r="R163" i="1"/>
  <c r="GK163" i="1" s="1"/>
  <c r="V204" i="8"/>
  <c r="V198" i="7"/>
  <c r="K199" i="8"/>
  <c r="J193" i="7"/>
  <c r="D197" i="8"/>
  <c r="F196" i="8"/>
  <c r="E190" i="7"/>
  <c r="C191" i="7"/>
  <c r="S173" i="8"/>
  <c r="Q173" i="8"/>
  <c r="S167" i="7"/>
  <c r="Q167" i="7"/>
  <c r="R157" i="1"/>
  <c r="V159" i="7"/>
  <c r="V165" i="8"/>
  <c r="R86" i="1"/>
  <c r="GK86" i="1" s="1"/>
  <c r="V147" i="8"/>
  <c r="V141" i="7"/>
  <c r="CY85" i="1"/>
  <c r="X85" i="1" s="1"/>
  <c r="K142" i="8"/>
  <c r="J136" i="7"/>
  <c r="R130" i="8"/>
  <c r="K135" i="8" s="1"/>
  <c r="R124" i="7"/>
  <c r="J129" i="7" s="1"/>
  <c r="CR84" i="1"/>
  <c r="Q84" i="1" s="1"/>
  <c r="U130" i="8"/>
  <c r="U124" i="7"/>
  <c r="F108" i="8"/>
  <c r="E102" i="7"/>
  <c r="D109" i="8"/>
  <c r="C103" i="7"/>
  <c r="D86" i="8"/>
  <c r="F85" i="8"/>
  <c r="E79" i="7"/>
  <c r="C80" i="7"/>
  <c r="DF103" i="3"/>
  <c r="DJ103" i="3" s="1"/>
  <c r="DH103" i="3"/>
  <c r="AD477" i="1"/>
  <c r="AB477" i="1" s="1"/>
  <c r="U610" i="8"/>
  <c r="U604" i="7"/>
  <c r="K602" i="7"/>
  <c r="L608" i="8"/>
  <c r="AD473" i="1"/>
  <c r="AB473" i="1" s="1"/>
  <c r="D566" i="8"/>
  <c r="C560" i="7"/>
  <c r="F565" i="8"/>
  <c r="E559" i="7"/>
  <c r="L563" i="8"/>
  <c r="K557" i="7"/>
  <c r="AD464" i="1"/>
  <c r="AB464" i="1" s="1"/>
  <c r="K553" i="8"/>
  <c r="J547" i="7"/>
  <c r="F425" i="1"/>
  <c r="AH409" i="1"/>
  <c r="AH402" i="1" s="1"/>
  <c r="L479" i="8"/>
  <c r="K473" i="7"/>
  <c r="AD404" i="1"/>
  <c r="AB404" i="1" s="1"/>
  <c r="BC291" i="1"/>
  <c r="CS287" i="1"/>
  <c r="GX286" i="1"/>
  <c r="S286" i="1"/>
  <c r="CP286" i="1" s="1"/>
  <c r="O286" i="1" s="1"/>
  <c r="GM286" i="1" s="1"/>
  <c r="GP286" i="1" s="1"/>
  <c r="AD285" i="1"/>
  <c r="CT281" i="1"/>
  <c r="S281" i="1" s="1"/>
  <c r="CS271" i="1"/>
  <c r="L328" i="8"/>
  <c r="K322" i="7"/>
  <c r="AD259" i="1"/>
  <c r="AB259" i="1" s="1"/>
  <c r="U296" i="8"/>
  <c r="U290" i="7"/>
  <c r="R175" i="1"/>
  <c r="GK175" i="1" s="1"/>
  <c r="V171" i="1"/>
  <c r="F204" i="8"/>
  <c r="D205" i="8"/>
  <c r="E198" i="7"/>
  <c r="C199" i="7"/>
  <c r="L194" i="8"/>
  <c r="K188" i="7"/>
  <c r="P160" i="1"/>
  <c r="U173" i="8"/>
  <c r="U167" i="7"/>
  <c r="AD84" i="1"/>
  <c r="AB84" i="1" s="1"/>
  <c r="CT83" i="1"/>
  <c r="S83" i="1" s="1"/>
  <c r="S119" i="8"/>
  <c r="Q119" i="8"/>
  <c r="S113" i="7"/>
  <c r="Q113" i="7"/>
  <c r="U82" i="1"/>
  <c r="GX80" i="1"/>
  <c r="K70" i="8"/>
  <c r="J64" i="7"/>
  <c r="BZ43" i="1"/>
  <c r="S57" i="8"/>
  <c r="Q57" i="8"/>
  <c r="Q51" i="7"/>
  <c r="S51" i="7"/>
  <c r="GX35" i="1"/>
  <c r="CJ43" i="1" s="1"/>
  <c r="T35" i="1"/>
  <c r="AG43" i="1" s="1"/>
  <c r="DG249" i="3"/>
  <c r="DI249" i="3"/>
  <c r="CV44" i="3"/>
  <c r="CX44" i="3"/>
  <c r="DF24" i="3"/>
  <c r="DJ24" i="3" s="1"/>
  <c r="DG24" i="3"/>
  <c r="DH24" i="3"/>
  <c r="DI24" i="3"/>
  <c r="F580" i="8"/>
  <c r="D581" i="8"/>
  <c r="E574" i="7"/>
  <c r="C575" i="7"/>
  <c r="AD462" i="1"/>
  <c r="AB462" i="1" s="1"/>
  <c r="CS455" i="1"/>
  <c r="R455" i="1" s="1"/>
  <c r="GK455" i="1" s="1"/>
  <c r="W454" i="1"/>
  <c r="G323" i="1"/>
  <c r="A465" i="8"/>
  <c r="A459" i="7"/>
  <c r="F432" i="8"/>
  <c r="D433" i="8"/>
  <c r="E426" i="7"/>
  <c r="C427" i="7"/>
  <c r="BB291" i="1"/>
  <c r="S411" i="8"/>
  <c r="Q411" i="8"/>
  <c r="S405" i="7"/>
  <c r="Q405" i="7"/>
  <c r="F396" i="8"/>
  <c r="E390" i="7"/>
  <c r="CR281" i="1"/>
  <c r="Q281" i="1" s="1"/>
  <c r="CS277" i="1"/>
  <c r="R277" i="1" s="1"/>
  <c r="GK277" i="1" s="1"/>
  <c r="CT276" i="1"/>
  <c r="S276" i="1" s="1"/>
  <c r="Q371" i="8"/>
  <c r="S371" i="8"/>
  <c r="Q365" i="7"/>
  <c r="S365" i="7"/>
  <c r="L357" i="8"/>
  <c r="K351" i="7"/>
  <c r="K348" i="8"/>
  <c r="J342" i="7"/>
  <c r="L345" i="8"/>
  <c r="K339" i="7"/>
  <c r="R252" i="1"/>
  <c r="GK252" i="1" s="1"/>
  <c r="V266" i="8"/>
  <c r="V260" i="7"/>
  <c r="S256" i="8"/>
  <c r="Q256" i="8"/>
  <c r="S250" i="7"/>
  <c r="Q250" i="7"/>
  <c r="U171" i="1"/>
  <c r="V170" i="1"/>
  <c r="CT168" i="1"/>
  <c r="S168" i="1" s="1"/>
  <c r="S234" i="8"/>
  <c r="Q234" i="8"/>
  <c r="Q228" i="7"/>
  <c r="S228" i="7"/>
  <c r="S226" i="8"/>
  <c r="Q226" i="8"/>
  <c r="S220" i="7"/>
  <c r="Q220" i="7"/>
  <c r="CT165" i="1"/>
  <c r="S165" i="1" s="1"/>
  <c r="CP165" i="1" s="1"/>
  <c r="O165" i="1" s="1"/>
  <c r="S219" i="8"/>
  <c r="Q219" i="8"/>
  <c r="S213" i="7"/>
  <c r="Q213" i="7"/>
  <c r="GX87" i="1"/>
  <c r="U87" i="1"/>
  <c r="GX86" i="1"/>
  <c r="L138" i="8"/>
  <c r="K132" i="7"/>
  <c r="U119" i="8"/>
  <c r="U113" i="7"/>
  <c r="T82" i="1"/>
  <c r="GX79" i="1"/>
  <c r="GX41" i="1"/>
  <c r="CS39" i="1"/>
  <c r="D76" i="8"/>
  <c r="F75" i="8"/>
  <c r="E69" i="7"/>
  <c r="C70" i="7"/>
  <c r="AD37" i="1"/>
  <c r="AB37" i="1" s="1"/>
  <c r="U51" i="7"/>
  <c r="U57" i="8"/>
  <c r="CR36" i="1"/>
  <c r="Q36" i="1" s="1"/>
  <c r="CT35" i="1"/>
  <c r="S35" i="1" s="1"/>
  <c r="S43" i="8"/>
  <c r="Q43" i="8"/>
  <c r="S37" i="7"/>
  <c r="Q37" i="7"/>
  <c r="S617" i="8"/>
  <c r="Q617" i="8"/>
  <c r="S611" i="7"/>
  <c r="Q611" i="7"/>
  <c r="CT475" i="1"/>
  <c r="S475" i="1" s="1"/>
  <c r="S603" i="8"/>
  <c r="Q603" i="8"/>
  <c r="S597" i="7"/>
  <c r="Q597" i="7"/>
  <c r="CT473" i="1"/>
  <c r="S473" i="1" s="1"/>
  <c r="CT465" i="1"/>
  <c r="S465" i="1" s="1"/>
  <c r="CZ465" i="1" s="1"/>
  <c r="Y465" i="1" s="1"/>
  <c r="S558" i="8"/>
  <c r="Q558" i="8"/>
  <c r="Q552" i="7"/>
  <c r="S552" i="7"/>
  <c r="P462" i="1"/>
  <c r="CP462" i="1" s="1"/>
  <c r="O462" i="1" s="1"/>
  <c r="CT461" i="1"/>
  <c r="S461" i="1" s="1"/>
  <c r="CS460" i="1"/>
  <c r="R460" i="1" s="1"/>
  <c r="GK460" i="1" s="1"/>
  <c r="D544" i="8"/>
  <c r="F543" i="8"/>
  <c r="C538" i="7"/>
  <c r="E537" i="7"/>
  <c r="CR455" i="1"/>
  <c r="Q455" i="1" s="1"/>
  <c r="CP455" i="1" s="1"/>
  <c r="O455" i="1" s="1"/>
  <c r="GM455" i="1" s="1"/>
  <c r="GP455" i="1" s="1"/>
  <c r="D529" i="8"/>
  <c r="E522" i="7"/>
  <c r="F528" i="8"/>
  <c r="C523" i="7"/>
  <c r="CS452" i="1"/>
  <c r="R452" i="1" s="1"/>
  <c r="GK452" i="1" s="1"/>
  <c r="GX450" i="1"/>
  <c r="L492" i="8"/>
  <c r="K486" i="7"/>
  <c r="CT405" i="1"/>
  <c r="S405" i="1" s="1"/>
  <c r="S474" i="8"/>
  <c r="Q474" i="8"/>
  <c r="S468" i="7"/>
  <c r="Q468" i="7"/>
  <c r="CT329" i="1"/>
  <c r="S329" i="1" s="1"/>
  <c r="CS289" i="1"/>
  <c r="R289" i="1" s="1"/>
  <c r="GK289" i="1" s="1"/>
  <c r="AB285" i="1"/>
  <c r="AD284" i="1"/>
  <c r="AB284" i="1" s="1"/>
  <c r="U411" i="8"/>
  <c r="U405" i="7"/>
  <c r="CQ281" i="1"/>
  <c r="P281" i="1" s="1"/>
  <c r="D389" i="8"/>
  <c r="C383" i="7"/>
  <c r="E382" i="7"/>
  <c r="F388" i="8"/>
  <c r="U371" i="8"/>
  <c r="U365" i="7"/>
  <c r="GX271" i="1"/>
  <c r="R269" i="1"/>
  <c r="GK269" i="1" s="1"/>
  <c r="V347" i="8"/>
  <c r="V341" i="7"/>
  <c r="S330" i="8"/>
  <c r="Q330" i="8"/>
  <c r="S324" i="7"/>
  <c r="Q324" i="7"/>
  <c r="S323" i="8"/>
  <c r="Q323" i="8"/>
  <c r="Q317" i="7"/>
  <c r="S317" i="7"/>
  <c r="CZ259" i="1"/>
  <c r="Y259" i="1" s="1"/>
  <c r="CT257" i="1"/>
  <c r="S257" i="1" s="1"/>
  <c r="F273" i="8"/>
  <c r="D274" i="8"/>
  <c r="C268" i="7"/>
  <c r="E267" i="7"/>
  <c r="U256" i="8"/>
  <c r="U250" i="7"/>
  <c r="P175" i="1"/>
  <c r="CP175" i="1" s="1"/>
  <c r="O175" i="1" s="1"/>
  <c r="GM175" i="1" s="1"/>
  <c r="GP175" i="1" s="1"/>
  <c r="U170" i="1"/>
  <c r="U234" i="8"/>
  <c r="U228" i="7"/>
  <c r="AD166" i="1"/>
  <c r="U226" i="8"/>
  <c r="U220" i="7"/>
  <c r="U219" i="8"/>
  <c r="U213" i="7"/>
  <c r="CT161" i="1"/>
  <c r="S161" i="1" s="1"/>
  <c r="Q188" i="8"/>
  <c r="S188" i="8"/>
  <c r="S182" i="7"/>
  <c r="Q182" i="7"/>
  <c r="F140" i="8"/>
  <c r="D141" i="8"/>
  <c r="C135" i="7"/>
  <c r="E134" i="7"/>
  <c r="AD83" i="1"/>
  <c r="CT82" i="1"/>
  <c r="S82" i="1" s="1"/>
  <c r="S108" i="8"/>
  <c r="Q108" i="8"/>
  <c r="Q102" i="7"/>
  <c r="S102" i="7"/>
  <c r="T80" i="1"/>
  <c r="CS35" i="1"/>
  <c r="U43" i="8"/>
  <c r="U37" i="7"/>
  <c r="DF88" i="3"/>
  <c r="DJ88" i="3" s="1"/>
  <c r="DG88" i="3"/>
  <c r="DH88" i="3"/>
  <c r="DI88" i="3"/>
  <c r="AB479" i="1"/>
  <c r="AD478" i="1"/>
  <c r="AB478" i="1" s="1"/>
  <c r="U617" i="8"/>
  <c r="U611" i="7"/>
  <c r="CT477" i="1"/>
  <c r="S477" i="1" s="1"/>
  <c r="U603" i="8"/>
  <c r="U597" i="7"/>
  <c r="CS473" i="1"/>
  <c r="U558" i="8"/>
  <c r="U552" i="7"/>
  <c r="CS464" i="1"/>
  <c r="R464" i="1" s="1"/>
  <c r="GK464" i="1" s="1"/>
  <c r="CS461" i="1"/>
  <c r="CR460" i="1"/>
  <c r="Q460" i="1" s="1"/>
  <c r="CJ409" i="1"/>
  <c r="U474" i="8"/>
  <c r="U468" i="7"/>
  <c r="CS404" i="1"/>
  <c r="R404" i="1" s="1"/>
  <c r="GK404" i="1" s="1"/>
  <c r="W330" i="1"/>
  <c r="CS329" i="1"/>
  <c r="G244" i="1"/>
  <c r="A428" i="8"/>
  <c r="A422" i="7"/>
  <c r="CZ288" i="1"/>
  <c r="Y288" i="1" s="1"/>
  <c r="CT283" i="1"/>
  <c r="S283" i="1" s="1"/>
  <c r="CT282" i="1"/>
  <c r="S282" i="1" s="1"/>
  <c r="W281" i="1"/>
  <c r="AJ291" i="1" s="1"/>
  <c r="AD276" i="1"/>
  <c r="AB276" i="1" s="1"/>
  <c r="CQ274" i="1"/>
  <c r="P274" i="1" s="1"/>
  <c r="AB270" i="1"/>
  <c r="S353" i="8"/>
  <c r="Q353" i="8"/>
  <c r="S347" i="7"/>
  <c r="Q347" i="7"/>
  <c r="S338" i="8"/>
  <c r="Q338" i="8"/>
  <c r="S332" i="7"/>
  <c r="Q332" i="7"/>
  <c r="AD267" i="1"/>
  <c r="AB267" i="1" s="1"/>
  <c r="U330" i="8"/>
  <c r="U324" i="7"/>
  <c r="U323" i="8"/>
  <c r="U317" i="7"/>
  <c r="AD263" i="1"/>
  <c r="AB263" i="1" s="1"/>
  <c r="L294" i="8"/>
  <c r="K288" i="7"/>
  <c r="CT254" i="1"/>
  <c r="S254" i="1" s="1"/>
  <c r="S281" i="8"/>
  <c r="Q281" i="8"/>
  <c r="S275" i="7"/>
  <c r="Q275" i="7"/>
  <c r="CS253" i="1"/>
  <c r="AD250" i="1"/>
  <c r="G155" i="1"/>
  <c r="A245" i="8"/>
  <c r="A239" i="7"/>
  <c r="GX162" i="1"/>
  <c r="CS161" i="1"/>
  <c r="U188" i="8"/>
  <c r="U182" i="7"/>
  <c r="D181" i="8"/>
  <c r="F180" i="8"/>
  <c r="E174" i="7"/>
  <c r="C175" i="7"/>
  <c r="L178" i="8"/>
  <c r="K172" i="7"/>
  <c r="L171" i="8"/>
  <c r="K165" i="7"/>
  <c r="F147" i="8"/>
  <c r="D148" i="8"/>
  <c r="C142" i="7"/>
  <c r="E141" i="7"/>
  <c r="CZ84" i="1"/>
  <c r="Y84" i="1" s="1"/>
  <c r="K132" i="8"/>
  <c r="J126" i="7"/>
  <c r="BZ89" i="1"/>
  <c r="CG89" i="1" s="1"/>
  <c r="U108" i="8"/>
  <c r="U102" i="7"/>
  <c r="CC89" i="1"/>
  <c r="K100" i="7"/>
  <c r="L106" i="8"/>
  <c r="S80" i="1"/>
  <c r="S79" i="1"/>
  <c r="CZ79" i="1" s="1"/>
  <c r="Y79" i="1" s="1"/>
  <c r="W40" i="1"/>
  <c r="CT38" i="1"/>
  <c r="S38" i="1" s="1"/>
  <c r="P35" i="1"/>
  <c r="DF105" i="3"/>
  <c r="DJ105" i="3" s="1"/>
  <c r="CZ478" i="1"/>
  <c r="Y478" i="1" s="1"/>
  <c r="K619" i="8"/>
  <c r="J613" i="7"/>
  <c r="V610" i="8"/>
  <c r="V604" i="7"/>
  <c r="CT476" i="1"/>
  <c r="S476" i="1" s="1"/>
  <c r="CR473" i="1"/>
  <c r="Q473" i="1" s="1"/>
  <c r="T470" i="1"/>
  <c r="CT468" i="1"/>
  <c r="S468" i="1" s="1"/>
  <c r="Q573" i="8"/>
  <c r="S567" i="7"/>
  <c r="S573" i="8"/>
  <c r="Q567" i="7"/>
  <c r="CR461" i="1"/>
  <c r="Q461" i="1" s="1"/>
  <c r="CQ460" i="1"/>
  <c r="P460" i="1" s="1"/>
  <c r="L526" i="8"/>
  <c r="K520" i="7"/>
  <c r="CT446" i="1"/>
  <c r="S446" i="1" s="1"/>
  <c r="S499" i="8"/>
  <c r="Q499" i="8"/>
  <c r="Q493" i="7"/>
  <c r="S493" i="7"/>
  <c r="AB444" i="1"/>
  <c r="CT407" i="1"/>
  <c r="S407" i="1" s="1"/>
  <c r="Q488" i="8"/>
  <c r="S488" i="8"/>
  <c r="S482" i="7"/>
  <c r="Q482" i="7"/>
  <c r="CT406" i="1"/>
  <c r="S406" i="1" s="1"/>
  <c r="AF409" i="1" s="1"/>
  <c r="S481" i="8"/>
  <c r="Q481" i="8"/>
  <c r="S475" i="7"/>
  <c r="Q475" i="7"/>
  <c r="S333" i="1"/>
  <c r="CZ333" i="1" s="1"/>
  <c r="Y333" i="1" s="1"/>
  <c r="AD332" i="1"/>
  <c r="CR329" i="1"/>
  <c r="Q329" i="1" s="1"/>
  <c r="D454" i="8"/>
  <c r="F453" i="8"/>
  <c r="C448" i="7"/>
  <c r="E447" i="7"/>
  <c r="T327" i="1"/>
  <c r="CT325" i="1"/>
  <c r="F417" i="8"/>
  <c r="D418" i="8"/>
  <c r="E411" i="7"/>
  <c r="C412" i="7"/>
  <c r="V281" i="1"/>
  <c r="CS270" i="1"/>
  <c r="U353" i="8"/>
  <c r="U347" i="7"/>
  <c r="U338" i="8"/>
  <c r="U332" i="7"/>
  <c r="S313" i="8"/>
  <c r="Q313" i="8"/>
  <c r="S307" i="7"/>
  <c r="Q307" i="7"/>
  <c r="U281" i="8"/>
  <c r="U275" i="7"/>
  <c r="CR253" i="1"/>
  <c r="Q253" i="1" s="1"/>
  <c r="CP253" i="1" s="1"/>
  <c r="O253" i="1" s="1"/>
  <c r="L271" i="8"/>
  <c r="K265" i="7"/>
  <c r="R171" i="1"/>
  <c r="GK171" i="1" s="1"/>
  <c r="K238" i="8"/>
  <c r="J232" i="7"/>
  <c r="CT164" i="1"/>
  <c r="S164" i="1" s="1"/>
  <c r="Q212" i="8"/>
  <c r="S212" i="8"/>
  <c r="S206" i="7"/>
  <c r="Q206" i="7"/>
  <c r="CT162" i="1"/>
  <c r="S162" i="1" s="1"/>
  <c r="Q196" i="8"/>
  <c r="S196" i="8"/>
  <c r="S190" i="7"/>
  <c r="Q190" i="7"/>
  <c r="U86" i="1"/>
  <c r="CS84" i="1"/>
  <c r="L128" i="8"/>
  <c r="K122" i="7"/>
  <c r="CB89" i="1"/>
  <c r="AS89" i="1" s="1"/>
  <c r="Q80" i="1"/>
  <c r="V40" i="1"/>
  <c r="L83" i="8"/>
  <c r="K77" i="7"/>
  <c r="CU4" i="3"/>
  <c r="F67" i="8"/>
  <c r="D68" i="8"/>
  <c r="C62" i="7"/>
  <c r="E61" i="7"/>
  <c r="K58" i="8"/>
  <c r="J52" i="7"/>
  <c r="L55" i="8"/>
  <c r="K49" i="7"/>
  <c r="BY43" i="1"/>
  <c r="BY30" i="1" s="1"/>
  <c r="CS34" i="1"/>
  <c r="R34" i="1" s="1"/>
  <c r="GK34" i="1" s="1"/>
  <c r="W33" i="1"/>
  <c r="DF149" i="3"/>
  <c r="DJ149" i="3" s="1"/>
  <c r="DH149" i="3"/>
  <c r="DI57" i="3"/>
  <c r="DG57" i="3"/>
  <c r="DH57" i="3"/>
  <c r="DF57" i="3"/>
  <c r="DJ57" i="3" s="1"/>
  <c r="DI32" i="3"/>
  <c r="DG32" i="3"/>
  <c r="DH32" i="3"/>
  <c r="DF32" i="3"/>
  <c r="DJ32" i="3" s="1"/>
  <c r="CV186" i="3"/>
  <c r="CX218" i="3"/>
  <c r="DF205" i="3"/>
  <c r="DI213" i="3"/>
  <c r="DJ213" i="3" s="1"/>
  <c r="DH213" i="3"/>
  <c r="DG174" i="3"/>
  <c r="DG213" i="3"/>
  <c r="CX209" i="3"/>
  <c r="DI181" i="3"/>
  <c r="DJ181" i="3" s="1"/>
  <c r="DI176" i="3"/>
  <c r="DJ176" i="3" s="1"/>
  <c r="DF174" i="3"/>
  <c r="DJ174" i="3" s="1"/>
  <c r="DG140" i="3"/>
  <c r="DI241" i="3"/>
  <c r="DI219" i="3"/>
  <c r="DI214" i="3"/>
  <c r="DI212" i="3"/>
  <c r="DI190" i="3"/>
  <c r="DH181" i="3"/>
  <c r="DH176" i="3"/>
  <c r="CX169" i="3"/>
  <c r="DI119" i="3"/>
  <c r="DJ119" i="3" s="1"/>
  <c r="CX112" i="3"/>
  <c r="CX29" i="3"/>
  <c r="DI247" i="3"/>
  <c r="DH241" i="3"/>
  <c r="DH219" i="3"/>
  <c r="DH212" i="3"/>
  <c r="CX188" i="3"/>
  <c r="DF188" i="3" s="1"/>
  <c r="CV184" i="3"/>
  <c r="DH182" i="3"/>
  <c r="DG181" i="3"/>
  <c r="DH180" i="3"/>
  <c r="DG176" i="3"/>
  <c r="DI155" i="3"/>
  <c r="DH145" i="3"/>
  <c r="DH133" i="3"/>
  <c r="DH119" i="3"/>
  <c r="DH117" i="3"/>
  <c r="DI72" i="3"/>
  <c r="DI53" i="3"/>
  <c r="DG241" i="3"/>
  <c r="DI227" i="3"/>
  <c r="DG219" i="3"/>
  <c r="DG212" i="3"/>
  <c r="DG182" i="3"/>
  <c r="DG180" i="3"/>
  <c r="DG145" i="3"/>
  <c r="DI135" i="3"/>
  <c r="DG133" i="3"/>
  <c r="DG119" i="3"/>
  <c r="DG117" i="3"/>
  <c r="DH72" i="3"/>
  <c r="DG31" i="3"/>
  <c r="DJ31" i="3" s="1"/>
  <c r="DG247" i="3"/>
  <c r="CX236" i="3"/>
  <c r="DI234" i="3"/>
  <c r="DI233" i="3"/>
  <c r="DJ233" i="3" s="1"/>
  <c r="DH227" i="3"/>
  <c r="DH226" i="3"/>
  <c r="DG225" i="3"/>
  <c r="CX217" i="3"/>
  <c r="DG217" i="3" s="1"/>
  <c r="DH199" i="3"/>
  <c r="DI198" i="3"/>
  <c r="DJ198" i="3" s="1"/>
  <c r="CX185" i="3"/>
  <c r="DF182" i="3"/>
  <c r="DJ182" i="3" s="1"/>
  <c r="DF180" i="3"/>
  <c r="DJ180" i="3" s="1"/>
  <c r="DF145" i="3"/>
  <c r="DJ145" i="3" s="1"/>
  <c r="DH135" i="3"/>
  <c r="DG134" i="3"/>
  <c r="DF133" i="3"/>
  <c r="DJ133" i="3" s="1"/>
  <c r="DG118" i="3"/>
  <c r="DF117" i="3"/>
  <c r="DG72" i="3"/>
  <c r="DJ72" i="3" s="1"/>
  <c r="DG53" i="3"/>
  <c r="DF45" i="3"/>
  <c r="DJ45" i="3" s="1"/>
  <c r="CX23" i="3"/>
  <c r="DH23" i="3" s="1"/>
  <c r="DH234" i="3"/>
  <c r="DH233" i="3"/>
  <c r="DG199" i="3"/>
  <c r="DJ199" i="3" s="1"/>
  <c r="DH198" i="3"/>
  <c r="DG135" i="3"/>
  <c r="DG93" i="3"/>
  <c r="CX86" i="3"/>
  <c r="CX34" i="3"/>
  <c r="DH232" i="3"/>
  <c r="DI197" i="3"/>
  <c r="DF163" i="3"/>
  <c r="DJ163" i="3" s="1"/>
  <c r="S688" i="1"/>
  <c r="F709" i="1"/>
  <c r="CZ652" i="1"/>
  <c r="Y652" i="1" s="1"/>
  <c r="CY652" i="1"/>
  <c r="X652" i="1" s="1"/>
  <c r="CP649" i="1"/>
  <c r="O649" i="1" s="1"/>
  <c r="CC638" i="1"/>
  <c r="AT656" i="1"/>
  <c r="AD656" i="1"/>
  <c r="CP640" i="1"/>
  <c r="O640" i="1" s="1"/>
  <c r="V606" i="1"/>
  <c r="CG561" i="1"/>
  <c r="AX565" i="1"/>
  <c r="CB638" i="1"/>
  <c r="AS656" i="1"/>
  <c r="CY641" i="1"/>
  <c r="X641" i="1" s="1"/>
  <c r="CZ641" i="1"/>
  <c r="Y641" i="1" s="1"/>
  <c r="BZ638" i="1"/>
  <c r="AQ656" i="1"/>
  <c r="CG656" i="1"/>
  <c r="CZ644" i="1"/>
  <c r="Y644" i="1" s="1"/>
  <c r="CY644" i="1"/>
  <c r="X644" i="1" s="1"/>
  <c r="AC597" i="1"/>
  <c r="P606" i="1"/>
  <c r="CE606" i="1"/>
  <c r="CF606" i="1"/>
  <c r="CH606" i="1"/>
  <c r="F708" i="1"/>
  <c r="R688" i="1"/>
  <c r="AV694" i="1"/>
  <c r="CE688" i="1"/>
  <c r="CY653" i="1"/>
  <c r="X653" i="1" s="1"/>
  <c r="CZ653" i="1"/>
  <c r="Y653" i="1" s="1"/>
  <c r="CI656" i="1"/>
  <c r="BY638" i="1"/>
  <c r="AP656" i="1"/>
  <c r="AX597" i="1"/>
  <c r="F613" i="1"/>
  <c r="W565" i="1"/>
  <c r="AJ561" i="1"/>
  <c r="BA606" i="1"/>
  <c r="CJ597" i="1"/>
  <c r="AD597" i="1"/>
  <c r="Q606" i="1"/>
  <c r="CY511" i="1"/>
  <c r="X511" i="1" s="1"/>
  <c r="CZ511" i="1"/>
  <c r="Y511" i="1" s="1"/>
  <c r="CY645" i="1"/>
  <c r="X645" i="1" s="1"/>
  <c r="CZ645" i="1"/>
  <c r="Y645" i="1" s="1"/>
  <c r="CY654" i="1"/>
  <c r="X654" i="1" s="1"/>
  <c r="CZ654" i="1"/>
  <c r="Y654" i="1" s="1"/>
  <c r="CY648" i="1"/>
  <c r="X648" i="1" s="1"/>
  <c r="CZ648" i="1"/>
  <c r="Y648" i="1" s="1"/>
  <c r="CP603" i="1"/>
  <c r="O603" i="1" s="1"/>
  <c r="AD561" i="1"/>
  <c r="Q565" i="1"/>
  <c r="CC597" i="1"/>
  <c r="AT606" i="1"/>
  <c r="CP653" i="1"/>
  <c r="O653" i="1" s="1"/>
  <c r="CZ692" i="1"/>
  <c r="Y692" i="1" s="1"/>
  <c r="CY692" i="1"/>
  <c r="X692" i="1" s="1"/>
  <c r="CY526" i="1"/>
  <c r="X526" i="1" s="1"/>
  <c r="CZ526" i="1"/>
  <c r="Y526" i="1" s="1"/>
  <c r="CP691" i="1"/>
  <c r="O691" i="1" s="1"/>
  <c r="CP652" i="1"/>
  <c r="O652" i="1" s="1"/>
  <c r="CZ691" i="1"/>
  <c r="Y691" i="1" s="1"/>
  <c r="CY691" i="1"/>
  <c r="X691" i="1" s="1"/>
  <c r="CY603" i="1"/>
  <c r="X603" i="1" s="1"/>
  <c r="CZ603" i="1"/>
  <c r="Y603" i="1" s="1"/>
  <c r="CP645" i="1"/>
  <c r="O645" i="1" s="1"/>
  <c r="CP654" i="1"/>
  <c r="O654" i="1" s="1"/>
  <c r="CP641" i="1"/>
  <c r="O641" i="1" s="1"/>
  <c r="GK599" i="1"/>
  <c r="CP692" i="1"/>
  <c r="O692" i="1" s="1"/>
  <c r="CY649" i="1"/>
  <c r="X649" i="1" s="1"/>
  <c r="CZ649" i="1"/>
  <c r="Y649" i="1" s="1"/>
  <c r="CP644" i="1"/>
  <c r="O644" i="1" s="1"/>
  <c r="BD597" i="1"/>
  <c r="CR525" i="1"/>
  <c r="Q525" i="1" s="1"/>
  <c r="CP525" i="1" s="1"/>
  <c r="O525" i="1" s="1"/>
  <c r="CS525" i="1"/>
  <c r="AD525" i="1"/>
  <c r="AB525" i="1" s="1"/>
  <c r="CQ482" i="1"/>
  <c r="P482" i="1" s="1"/>
  <c r="AB482" i="1"/>
  <c r="BB694" i="1"/>
  <c r="AF688" i="1"/>
  <c r="CP501" i="1"/>
  <c r="O501" i="1" s="1"/>
  <c r="GM501" i="1" s="1"/>
  <c r="GP501" i="1" s="1"/>
  <c r="CQ405" i="1"/>
  <c r="P405" i="1" s="1"/>
  <c r="BY441" i="1"/>
  <c r="AP529" i="1"/>
  <c r="CZ516" i="1"/>
  <c r="Y516" i="1" s="1"/>
  <c r="CY516" i="1"/>
  <c r="X516" i="1" s="1"/>
  <c r="CY498" i="1"/>
  <c r="X498" i="1" s="1"/>
  <c r="CZ498" i="1"/>
  <c r="Y498" i="1" s="1"/>
  <c r="CZ474" i="1"/>
  <c r="Y474" i="1" s="1"/>
  <c r="CY474" i="1"/>
  <c r="X474" i="1" s="1"/>
  <c r="GX466" i="1"/>
  <c r="U466" i="1"/>
  <c r="V466" i="1"/>
  <c r="W466" i="1"/>
  <c r="AB646" i="1"/>
  <c r="AD688" i="1"/>
  <c r="AD652" i="1"/>
  <c r="AB652" i="1" s="1"/>
  <c r="AB645" i="1"/>
  <c r="U643" i="1"/>
  <c r="CY602" i="1"/>
  <c r="X602" i="1" s="1"/>
  <c r="CZ602" i="1"/>
  <c r="Y602" i="1" s="1"/>
  <c r="CI565" i="1"/>
  <c r="AT441" i="1"/>
  <c r="F547" i="1"/>
  <c r="AB520" i="1"/>
  <c r="P512" i="1"/>
  <c r="AB506" i="1"/>
  <c r="CQ279" i="1"/>
  <c r="P279" i="1" s="1"/>
  <c r="CP279" i="1" s="1"/>
  <c r="O279" i="1" s="1"/>
  <c r="AB279" i="1"/>
  <c r="CQ491" i="1"/>
  <c r="P491" i="1" s="1"/>
  <c r="AB491" i="1"/>
  <c r="CP599" i="1"/>
  <c r="O599" i="1" s="1"/>
  <c r="CY512" i="1"/>
  <c r="X512" i="1" s="1"/>
  <c r="CZ512" i="1"/>
  <c r="Y512" i="1" s="1"/>
  <c r="F713" i="1"/>
  <c r="AC688" i="1"/>
  <c r="CU252" i="3"/>
  <c r="CV252" i="3"/>
  <c r="CX252" i="3"/>
  <c r="T643" i="1"/>
  <c r="BZ597" i="1"/>
  <c r="AQ606" i="1"/>
  <c r="W601" i="1"/>
  <c r="CP563" i="1"/>
  <c r="O563" i="1" s="1"/>
  <c r="AC565" i="1"/>
  <c r="CQ527" i="1"/>
  <c r="P527" i="1" s="1"/>
  <c r="CP527" i="1" s="1"/>
  <c r="O527" i="1" s="1"/>
  <c r="AB527" i="1"/>
  <c r="CZ513" i="1"/>
  <c r="Y513" i="1" s="1"/>
  <c r="CY513" i="1"/>
  <c r="X513" i="1" s="1"/>
  <c r="CY507" i="1"/>
  <c r="X507" i="1" s="1"/>
  <c r="CZ507" i="1"/>
  <c r="Y507" i="1" s="1"/>
  <c r="BZ529" i="1"/>
  <c r="BA409" i="1"/>
  <c r="CJ402" i="1"/>
  <c r="CY492" i="1"/>
  <c r="X492" i="1" s="1"/>
  <c r="CZ492" i="1"/>
  <c r="Y492" i="1" s="1"/>
  <c r="CQ83" i="1"/>
  <c r="P83" i="1" s="1"/>
  <c r="AB83" i="1"/>
  <c r="Q642" i="1"/>
  <c r="AF606" i="1"/>
  <c r="BY597" i="1"/>
  <c r="AP606" i="1"/>
  <c r="F583" i="1"/>
  <c r="AT561" i="1"/>
  <c r="CY525" i="1"/>
  <c r="X525" i="1" s="1"/>
  <c r="CY520" i="1"/>
  <c r="X520" i="1" s="1"/>
  <c r="GM520" i="1" s="1"/>
  <c r="GP520" i="1" s="1"/>
  <c r="CZ520" i="1"/>
  <c r="Y520" i="1" s="1"/>
  <c r="CP507" i="1"/>
  <c r="O507" i="1" s="1"/>
  <c r="CP498" i="1"/>
  <c r="O498" i="1" s="1"/>
  <c r="CY467" i="1"/>
  <c r="X467" i="1" s="1"/>
  <c r="CZ467" i="1"/>
  <c r="Y467" i="1" s="1"/>
  <c r="CS256" i="1"/>
  <c r="AD256" i="1"/>
  <c r="CR256" i="1"/>
  <c r="Q256" i="1" s="1"/>
  <c r="CP256" i="1" s="1"/>
  <c r="O256" i="1" s="1"/>
  <c r="T606" i="1"/>
  <c r="AG597" i="1"/>
  <c r="AB691" i="1"/>
  <c r="AD651" i="1"/>
  <c r="AB651" i="1" s="1"/>
  <c r="S647" i="1"/>
  <c r="CP647" i="1" s="1"/>
  <c r="O647" i="1" s="1"/>
  <c r="AB644" i="1"/>
  <c r="AD643" i="1"/>
  <c r="AB643" i="1" s="1"/>
  <c r="AD642" i="1"/>
  <c r="AB642" i="1" s="1"/>
  <c r="BB638" i="1"/>
  <c r="CB606" i="1"/>
  <c r="AB599" i="1"/>
  <c r="AO561" i="1"/>
  <c r="F569" i="1"/>
  <c r="AP565" i="1"/>
  <c r="BY561" i="1"/>
  <c r="CY514" i="1"/>
  <c r="X514" i="1" s="1"/>
  <c r="CZ514" i="1"/>
  <c r="Y514" i="1" s="1"/>
  <c r="CP513" i="1"/>
  <c r="O513" i="1" s="1"/>
  <c r="CQ497" i="1"/>
  <c r="P497" i="1" s="1"/>
  <c r="V469" i="1"/>
  <c r="W469" i="1"/>
  <c r="AJ529" i="1" s="1"/>
  <c r="CB529" i="1"/>
  <c r="CQ458" i="1"/>
  <c r="P458" i="1" s="1"/>
  <c r="S643" i="1"/>
  <c r="V652" i="1"/>
  <c r="AI656" i="1" s="1"/>
  <c r="W688" i="1"/>
  <c r="AD654" i="1"/>
  <c r="AB654" i="1" s="1"/>
  <c r="P642" i="1"/>
  <c r="AB604" i="1"/>
  <c r="U601" i="1"/>
  <c r="F582" i="1"/>
  <c r="BD565" i="1"/>
  <c r="CY524" i="1"/>
  <c r="X524" i="1" s="1"/>
  <c r="CZ524" i="1"/>
  <c r="Y524" i="1" s="1"/>
  <c r="CY510" i="1"/>
  <c r="X510" i="1" s="1"/>
  <c r="CZ510" i="1"/>
  <c r="Y510" i="1" s="1"/>
  <c r="CP495" i="1"/>
  <c r="O495" i="1" s="1"/>
  <c r="P466" i="1"/>
  <c r="CY447" i="1"/>
  <c r="X447" i="1" s="1"/>
  <c r="CZ447" i="1"/>
  <c r="Y447" i="1" s="1"/>
  <c r="CJ656" i="1"/>
  <c r="CR604" i="1"/>
  <c r="Q604" i="1" s="1"/>
  <c r="CP604" i="1" s="1"/>
  <c r="O604" i="1" s="1"/>
  <c r="CS604" i="1"/>
  <c r="R604" i="1" s="1"/>
  <c r="GK604" i="1" s="1"/>
  <c r="CQ500" i="1"/>
  <c r="P500" i="1" s="1"/>
  <c r="AB500" i="1"/>
  <c r="CS652" i="1"/>
  <c r="AD647" i="1"/>
  <c r="AB647" i="1" s="1"/>
  <c r="CZ642" i="1"/>
  <c r="Y642" i="1" s="1"/>
  <c r="T601" i="1"/>
  <c r="Q600" i="1"/>
  <c r="BC565" i="1"/>
  <c r="CY487" i="1"/>
  <c r="X487" i="1" s="1"/>
  <c r="CZ487" i="1"/>
  <c r="Y487" i="1" s="1"/>
  <c r="CS334" i="1"/>
  <c r="R334" i="1" s="1"/>
  <c r="GK334" i="1" s="1"/>
  <c r="AD334" i="1"/>
  <c r="AB334" i="1" s="1"/>
  <c r="CR334" i="1"/>
  <c r="Q334" i="1" s="1"/>
  <c r="CY281" i="1"/>
  <c r="X281" i="1" s="1"/>
  <c r="CZ281" i="1"/>
  <c r="Y281" i="1" s="1"/>
  <c r="F622" i="1"/>
  <c r="BC597" i="1"/>
  <c r="AQ565" i="1"/>
  <c r="BZ561" i="1"/>
  <c r="F721" i="1"/>
  <c r="CR690" i="1"/>
  <c r="Q690" i="1" s="1"/>
  <c r="CP690" i="1" s="1"/>
  <c r="O690" i="1" s="1"/>
  <c r="CS690" i="1"/>
  <c r="R690" i="1" s="1"/>
  <c r="GK690" i="1" s="1"/>
  <c r="CZ651" i="1"/>
  <c r="Y651" i="1" s="1"/>
  <c r="CZ604" i="1"/>
  <c r="Y604" i="1" s="1"/>
  <c r="S601" i="1"/>
  <c r="CG597" i="1"/>
  <c r="BB565" i="1"/>
  <c r="CY522" i="1"/>
  <c r="X522" i="1" s="1"/>
  <c r="CZ522" i="1"/>
  <c r="Y522" i="1" s="1"/>
  <c r="CP517" i="1"/>
  <c r="O517" i="1" s="1"/>
  <c r="CQ334" i="1"/>
  <c r="P334" i="1" s="1"/>
  <c r="CH694" i="1"/>
  <c r="P694" i="1"/>
  <c r="CS691" i="1"/>
  <c r="R691" i="1" s="1"/>
  <c r="GK691" i="1" s="1"/>
  <c r="AD690" i="1"/>
  <c r="AB690" i="1" s="1"/>
  <c r="F660" i="1"/>
  <c r="CS648" i="1"/>
  <c r="GX601" i="1"/>
  <c r="CR601" i="1"/>
  <c r="Q601" i="1" s="1"/>
  <c r="CP601" i="1" s="1"/>
  <c r="O601" i="1" s="1"/>
  <c r="CS601" i="1"/>
  <c r="R601" i="1" s="1"/>
  <c r="GK601" i="1" s="1"/>
  <c r="P600" i="1"/>
  <c r="CP524" i="1"/>
  <c r="O524" i="1" s="1"/>
  <c r="CQ521" i="1"/>
  <c r="P521" i="1" s="1"/>
  <c r="CP487" i="1"/>
  <c r="O487" i="1" s="1"/>
  <c r="CY484" i="1"/>
  <c r="X484" i="1" s="1"/>
  <c r="CZ484" i="1"/>
  <c r="Y484" i="1" s="1"/>
  <c r="GM484" i="1" s="1"/>
  <c r="GP484" i="1" s="1"/>
  <c r="CZ476" i="1"/>
  <c r="Y476" i="1" s="1"/>
  <c r="CY476" i="1"/>
  <c r="X476" i="1" s="1"/>
  <c r="CP651" i="1"/>
  <c r="O651" i="1" s="1"/>
  <c r="CY640" i="1"/>
  <c r="X640" i="1" s="1"/>
  <c r="CZ640" i="1"/>
  <c r="Y640" i="1" s="1"/>
  <c r="F720" i="1"/>
  <c r="F719" i="1"/>
  <c r="CZ650" i="1"/>
  <c r="Y650" i="1" s="1"/>
  <c r="AZ606" i="1"/>
  <c r="AD601" i="1"/>
  <c r="CZ600" i="1"/>
  <c r="Y600" i="1" s="1"/>
  <c r="AB600" i="1"/>
  <c r="CZ515" i="1"/>
  <c r="Y515" i="1" s="1"/>
  <c r="W512" i="1"/>
  <c r="CP510" i="1"/>
  <c r="O510" i="1" s="1"/>
  <c r="CY479" i="1"/>
  <c r="X479" i="1" s="1"/>
  <c r="CZ479" i="1"/>
  <c r="Y479" i="1" s="1"/>
  <c r="CP475" i="1"/>
  <c r="O475" i="1" s="1"/>
  <c r="CR478" i="1"/>
  <c r="Q478" i="1" s="1"/>
  <c r="CP478" i="1" s="1"/>
  <c r="O478" i="1" s="1"/>
  <c r="CS478" i="1"/>
  <c r="CZ690" i="1"/>
  <c r="Y690" i="1" s="1"/>
  <c r="CI688" i="1"/>
  <c r="BC656" i="1"/>
  <c r="W652" i="1"/>
  <c r="AJ656" i="1" s="1"/>
  <c r="U642" i="1"/>
  <c r="CY599" i="1"/>
  <c r="X599" i="1" s="1"/>
  <c r="CZ599" i="1"/>
  <c r="Y599" i="1" s="1"/>
  <c r="CP522" i="1"/>
  <c r="O522" i="1" s="1"/>
  <c r="GM522" i="1" s="1"/>
  <c r="GP522" i="1" s="1"/>
  <c r="CP518" i="1"/>
  <c r="O518" i="1" s="1"/>
  <c r="V512" i="1"/>
  <c r="CP504" i="1"/>
  <c r="O504" i="1" s="1"/>
  <c r="GM504" i="1" s="1"/>
  <c r="GP504" i="1" s="1"/>
  <c r="CP471" i="1"/>
  <c r="O471" i="1" s="1"/>
  <c r="P469" i="1"/>
  <c r="CF694" i="1"/>
  <c r="F698" i="1"/>
  <c r="Q688" i="1"/>
  <c r="T642" i="1"/>
  <c r="AG656" i="1" s="1"/>
  <c r="AB601" i="1"/>
  <c r="AB505" i="1"/>
  <c r="CP502" i="1"/>
  <c r="O502" i="1" s="1"/>
  <c r="CQ488" i="1"/>
  <c r="P488" i="1" s="1"/>
  <c r="CP488" i="1" s="1"/>
  <c r="O488" i="1" s="1"/>
  <c r="GM488" i="1" s="1"/>
  <c r="GP488" i="1" s="1"/>
  <c r="CR515" i="1"/>
  <c r="Q515" i="1" s="1"/>
  <c r="CS515" i="1"/>
  <c r="GX512" i="1"/>
  <c r="U512" i="1"/>
  <c r="CY493" i="1"/>
  <c r="X493" i="1" s="1"/>
  <c r="CZ493" i="1"/>
  <c r="Y493" i="1" s="1"/>
  <c r="CY477" i="1"/>
  <c r="X477" i="1" s="1"/>
  <c r="CZ477" i="1"/>
  <c r="Y477" i="1" s="1"/>
  <c r="CP477" i="1"/>
  <c r="O477" i="1" s="1"/>
  <c r="GM477" i="1" s="1"/>
  <c r="GP477" i="1" s="1"/>
  <c r="CY449" i="1"/>
  <c r="X449" i="1" s="1"/>
  <c r="CZ449" i="1"/>
  <c r="Y449" i="1" s="1"/>
  <c r="CZ448" i="1"/>
  <c r="Y448" i="1" s="1"/>
  <c r="CY448" i="1"/>
  <c r="X448" i="1" s="1"/>
  <c r="GM448" i="1" s="1"/>
  <c r="GP448" i="1" s="1"/>
  <c r="AB519" i="1"/>
  <c r="T512" i="1"/>
  <c r="CR483" i="1"/>
  <c r="Q483" i="1" s="1"/>
  <c r="CP483" i="1" s="1"/>
  <c r="O483" i="1" s="1"/>
  <c r="GM483" i="1" s="1"/>
  <c r="GP483" i="1" s="1"/>
  <c r="CS483" i="1"/>
  <c r="R483" i="1" s="1"/>
  <c r="GK483" i="1" s="1"/>
  <c r="CY446" i="1"/>
  <c r="X446" i="1" s="1"/>
  <c r="CZ446" i="1"/>
  <c r="Y446" i="1" s="1"/>
  <c r="AB515" i="1"/>
  <c r="CP514" i="1"/>
  <c r="O514" i="1" s="1"/>
  <c r="CP503" i="1"/>
  <c r="O503" i="1" s="1"/>
  <c r="GM503" i="1" s="1"/>
  <c r="GP503" i="1" s="1"/>
  <c r="CR497" i="1"/>
  <c r="Q497" i="1" s="1"/>
  <c r="CS497" i="1"/>
  <c r="R497" i="1" s="1"/>
  <c r="GK497" i="1" s="1"/>
  <c r="AB496" i="1"/>
  <c r="CY495" i="1"/>
  <c r="X495" i="1" s="1"/>
  <c r="CZ495" i="1"/>
  <c r="Y495" i="1" s="1"/>
  <c r="CR492" i="1"/>
  <c r="Q492" i="1" s="1"/>
  <c r="CP492" i="1" s="1"/>
  <c r="O492" i="1" s="1"/>
  <c r="GM492" i="1" s="1"/>
  <c r="GP492" i="1" s="1"/>
  <c r="CS492" i="1"/>
  <c r="R492" i="1" s="1"/>
  <c r="GK492" i="1" s="1"/>
  <c r="AD492" i="1"/>
  <c r="CY490" i="1"/>
  <c r="X490" i="1" s="1"/>
  <c r="CZ490" i="1"/>
  <c r="Y490" i="1" s="1"/>
  <c r="AD483" i="1"/>
  <c r="AB483" i="1" s="1"/>
  <c r="CB402" i="1"/>
  <c r="AS409" i="1"/>
  <c r="AB523" i="1"/>
  <c r="AD521" i="1"/>
  <c r="AB521" i="1" s="1"/>
  <c r="CR512" i="1"/>
  <c r="Q512" i="1" s="1"/>
  <c r="CS512" i="1"/>
  <c r="R512" i="1" s="1"/>
  <c r="GK512" i="1" s="1"/>
  <c r="AD497" i="1"/>
  <c r="AB497" i="1" s="1"/>
  <c r="AB492" i="1"/>
  <c r="AD488" i="1"/>
  <c r="AB488" i="1" s="1"/>
  <c r="CY456" i="1"/>
  <c r="X456" i="1" s="1"/>
  <c r="CZ456" i="1"/>
  <c r="Y456" i="1" s="1"/>
  <c r="CZ451" i="1"/>
  <c r="Y451" i="1" s="1"/>
  <c r="CY451" i="1"/>
  <c r="X451" i="1" s="1"/>
  <c r="BD402" i="1"/>
  <c r="F434" i="1"/>
  <c r="CR489" i="1"/>
  <c r="Q489" i="1" s="1"/>
  <c r="CP489" i="1" s="1"/>
  <c r="O489" i="1" s="1"/>
  <c r="CS489" i="1"/>
  <c r="R489" i="1" s="1"/>
  <c r="GK489" i="1" s="1"/>
  <c r="CZ486" i="1"/>
  <c r="Y486" i="1" s="1"/>
  <c r="CY482" i="1"/>
  <c r="X482" i="1" s="1"/>
  <c r="CZ482" i="1"/>
  <c r="Y482" i="1" s="1"/>
  <c r="CP456" i="1"/>
  <c r="O456" i="1" s="1"/>
  <c r="GM456" i="1" s="1"/>
  <c r="GP456" i="1" s="1"/>
  <c r="CY329" i="1"/>
  <c r="X329" i="1" s="1"/>
  <c r="CZ329" i="1"/>
  <c r="Y329" i="1" s="1"/>
  <c r="AB563" i="1"/>
  <c r="AB518" i="1"/>
  <c r="AB512" i="1"/>
  <c r="Q511" i="1"/>
  <c r="AD489" i="1"/>
  <c r="CR459" i="1"/>
  <c r="Q459" i="1" s="1"/>
  <c r="CP459" i="1" s="1"/>
  <c r="O459" i="1" s="1"/>
  <c r="CS459" i="1"/>
  <c r="AD459" i="1"/>
  <c r="AB459" i="1" s="1"/>
  <c r="CP451" i="1"/>
  <c r="O451" i="1" s="1"/>
  <c r="CR449" i="1"/>
  <c r="Q449" i="1" s="1"/>
  <c r="CP449" i="1" s="1"/>
  <c r="O449" i="1" s="1"/>
  <c r="CS449" i="1"/>
  <c r="AD449" i="1"/>
  <c r="AB449" i="1" s="1"/>
  <c r="BX323" i="1"/>
  <c r="AO336" i="1"/>
  <c r="CG336" i="1"/>
  <c r="AD602" i="1"/>
  <c r="AB602" i="1" s="1"/>
  <c r="AO529" i="1"/>
  <c r="CS523" i="1"/>
  <c r="R523" i="1" s="1"/>
  <c r="GK523" i="1" s="1"/>
  <c r="GM523" i="1" s="1"/>
  <c r="GP523" i="1" s="1"/>
  <c r="CS519" i="1"/>
  <c r="R519" i="1" s="1"/>
  <c r="GK519" i="1" s="1"/>
  <c r="GM519" i="1" s="1"/>
  <c r="GP519" i="1" s="1"/>
  <c r="CZ518" i="1"/>
  <c r="Y518" i="1" s="1"/>
  <c r="CY517" i="1"/>
  <c r="X517" i="1" s="1"/>
  <c r="AD511" i="1"/>
  <c r="AB511" i="1" s="1"/>
  <c r="CY496" i="1"/>
  <c r="X496" i="1" s="1"/>
  <c r="CZ496" i="1"/>
  <c r="Y496" i="1" s="1"/>
  <c r="CR480" i="1"/>
  <c r="Q480" i="1" s="1"/>
  <c r="CP480" i="1" s="1"/>
  <c r="O480" i="1" s="1"/>
  <c r="GM480" i="1" s="1"/>
  <c r="GP480" i="1" s="1"/>
  <c r="CS480" i="1"/>
  <c r="R480" i="1" s="1"/>
  <c r="GK480" i="1" s="1"/>
  <c r="U469" i="1"/>
  <c r="CP460" i="1"/>
  <c r="O460" i="1" s="1"/>
  <c r="CZ457" i="1"/>
  <c r="Y457" i="1" s="1"/>
  <c r="CY457" i="1"/>
  <c r="X457" i="1" s="1"/>
  <c r="GM457" i="1" s="1"/>
  <c r="GP457" i="1" s="1"/>
  <c r="BD323" i="1"/>
  <c r="F361" i="1"/>
  <c r="CY265" i="1"/>
  <c r="X265" i="1" s="1"/>
  <c r="CZ265" i="1"/>
  <c r="Y265" i="1" s="1"/>
  <c r="BD529" i="1"/>
  <c r="P511" i="1"/>
  <c r="CZ497" i="1"/>
  <c r="Y497" i="1" s="1"/>
  <c r="CQ474" i="1"/>
  <c r="P474" i="1" s="1"/>
  <c r="CP474" i="1" s="1"/>
  <c r="O474" i="1" s="1"/>
  <c r="AB474" i="1"/>
  <c r="T469" i="1"/>
  <c r="CP467" i="1"/>
  <c r="O467" i="1" s="1"/>
  <c r="T466" i="1"/>
  <c r="CY463" i="1"/>
  <c r="X463" i="1" s="1"/>
  <c r="CZ463" i="1"/>
  <c r="Y463" i="1" s="1"/>
  <c r="CC323" i="1"/>
  <c r="AT336" i="1"/>
  <c r="BC529" i="1"/>
  <c r="AD524" i="1"/>
  <c r="AB524" i="1" s="1"/>
  <c r="CQ515" i="1"/>
  <c r="P515" i="1" s="1"/>
  <c r="CS514" i="1"/>
  <c r="R514" i="1" s="1"/>
  <c r="GK514" i="1" s="1"/>
  <c r="CR494" i="1"/>
  <c r="Q494" i="1" s="1"/>
  <c r="CP494" i="1" s="1"/>
  <c r="O494" i="1" s="1"/>
  <c r="CS494" i="1"/>
  <c r="CR485" i="1"/>
  <c r="Q485" i="1" s="1"/>
  <c r="CP485" i="1" s="1"/>
  <c r="O485" i="1" s="1"/>
  <c r="CS485" i="1"/>
  <c r="CZ483" i="1"/>
  <c r="Y483" i="1" s="1"/>
  <c r="CP476" i="1"/>
  <c r="O476" i="1" s="1"/>
  <c r="S469" i="1"/>
  <c r="AB467" i="1"/>
  <c r="S466" i="1"/>
  <c r="CR463" i="1"/>
  <c r="Q463" i="1" s="1"/>
  <c r="CP463" i="1" s="1"/>
  <c r="O463" i="1" s="1"/>
  <c r="GM463" i="1" s="1"/>
  <c r="GP463" i="1" s="1"/>
  <c r="CS463" i="1"/>
  <c r="R463" i="1" s="1"/>
  <c r="GK463" i="1" s="1"/>
  <c r="AD463" i="1"/>
  <c r="CZ454" i="1"/>
  <c r="Y454" i="1" s="1"/>
  <c r="CY454" i="1"/>
  <c r="X454" i="1" s="1"/>
  <c r="CY330" i="1"/>
  <c r="X330" i="1" s="1"/>
  <c r="CZ330" i="1"/>
  <c r="Y330" i="1" s="1"/>
  <c r="GX563" i="1"/>
  <c r="CJ565" i="1" s="1"/>
  <c r="CS563" i="1"/>
  <c r="BB529" i="1"/>
  <c r="AB526" i="1"/>
  <c r="CS521" i="1"/>
  <c r="CY475" i="1"/>
  <c r="X475" i="1" s="1"/>
  <c r="CZ475" i="1"/>
  <c r="Y475" i="1" s="1"/>
  <c r="CP473" i="1"/>
  <c r="O473" i="1" s="1"/>
  <c r="Q469" i="1"/>
  <c r="Q466" i="1"/>
  <c r="CR447" i="1"/>
  <c r="Q447" i="1" s="1"/>
  <c r="CP447" i="1" s="1"/>
  <c r="O447" i="1" s="1"/>
  <c r="CS447" i="1"/>
  <c r="AD447" i="1"/>
  <c r="AB447" i="1" s="1"/>
  <c r="CQ445" i="1"/>
  <c r="P445" i="1" s="1"/>
  <c r="CP445" i="1" s="1"/>
  <c r="O445" i="1" s="1"/>
  <c r="GM445" i="1" s="1"/>
  <c r="GP445" i="1" s="1"/>
  <c r="AB445" i="1"/>
  <c r="U409" i="1"/>
  <c r="AJ323" i="1"/>
  <c r="W336" i="1"/>
  <c r="AB522" i="1"/>
  <c r="AD509" i="1"/>
  <c r="AB509" i="1" s="1"/>
  <c r="AB490" i="1"/>
  <c r="W483" i="1"/>
  <c r="CS475" i="1"/>
  <c r="CR475" i="1"/>
  <c r="Q475" i="1" s="1"/>
  <c r="AD475" i="1"/>
  <c r="AB472" i="1"/>
  <c r="CQ472" i="1"/>
  <c r="P472" i="1" s="1"/>
  <c r="CZ470" i="1"/>
  <c r="Y470" i="1" s="1"/>
  <c r="CY470" i="1"/>
  <c r="X470" i="1" s="1"/>
  <c r="CP276" i="1"/>
  <c r="O276" i="1" s="1"/>
  <c r="CY274" i="1"/>
  <c r="X274" i="1" s="1"/>
  <c r="CZ274" i="1"/>
  <c r="Y274" i="1" s="1"/>
  <c r="BA694" i="1"/>
  <c r="U511" i="1"/>
  <c r="AD503" i="1"/>
  <c r="AB503" i="1" s="1"/>
  <c r="CP499" i="1"/>
  <c r="O499" i="1" s="1"/>
  <c r="AB494" i="1"/>
  <c r="CS488" i="1"/>
  <c r="R488" i="1" s="1"/>
  <c r="GK488" i="1" s="1"/>
  <c r="AB485" i="1"/>
  <c r="CZ480" i="1"/>
  <c r="Y480" i="1" s="1"/>
  <c r="AB475" i="1"/>
  <c r="CY471" i="1"/>
  <c r="X471" i="1" s="1"/>
  <c r="CZ471" i="1"/>
  <c r="Y471" i="1" s="1"/>
  <c r="CY464" i="1"/>
  <c r="X464" i="1" s="1"/>
  <c r="GM464" i="1" s="1"/>
  <c r="GP464" i="1" s="1"/>
  <c r="CZ464" i="1"/>
  <c r="Y464" i="1" s="1"/>
  <c r="CY462" i="1"/>
  <c r="X462" i="1" s="1"/>
  <c r="CZ462" i="1"/>
  <c r="Y462" i="1" s="1"/>
  <c r="CP446" i="1"/>
  <c r="O446" i="1" s="1"/>
  <c r="CY407" i="1"/>
  <c r="X407" i="1" s="1"/>
  <c r="CZ407" i="1"/>
  <c r="Y407" i="1" s="1"/>
  <c r="CP404" i="1"/>
  <c r="O404" i="1" s="1"/>
  <c r="CS518" i="1"/>
  <c r="AB516" i="1"/>
  <c r="AD508" i="1"/>
  <c r="AB508" i="1" s="1"/>
  <c r="CR506" i="1"/>
  <c r="Q506" i="1" s="1"/>
  <c r="CP506" i="1" s="1"/>
  <c r="O506" i="1" s="1"/>
  <c r="CS506" i="1"/>
  <c r="AD505" i="1"/>
  <c r="CY499" i="1"/>
  <c r="X499" i="1" s="1"/>
  <c r="AB499" i="1"/>
  <c r="CR491" i="1"/>
  <c r="Q491" i="1" s="1"/>
  <c r="CS491" i="1"/>
  <c r="R491" i="1" s="1"/>
  <c r="GK491" i="1" s="1"/>
  <c r="CR486" i="1"/>
  <c r="Q486" i="1" s="1"/>
  <c r="CP486" i="1" s="1"/>
  <c r="O486" i="1" s="1"/>
  <c r="GM486" i="1" s="1"/>
  <c r="GP486" i="1" s="1"/>
  <c r="CS486" i="1"/>
  <c r="R486" i="1" s="1"/>
  <c r="GK486" i="1" s="1"/>
  <c r="V483" i="1"/>
  <c r="CR471" i="1"/>
  <c r="Q471" i="1" s="1"/>
  <c r="AD471" i="1"/>
  <c r="GX469" i="1"/>
  <c r="CY465" i="1"/>
  <c r="X465" i="1" s="1"/>
  <c r="CY459" i="1"/>
  <c r="X459" i="1" s="1"/>
  <c r="AG409" i="1"/>
  <c r="CI336" i="1"/>
  <c r="BY323" i="1"/>
  <c r="AP336" i="1"/>
  <c r="CY271" i="1"/>
  <c r="X271" i="1" s="1"/>
  <c r="CZ271" i="1"/>
  <c r="Y271" i="1" s="1"/>
  <c r="CY270" i="1"/>
  <c r="X270" i="1" s="1"/>
  <c r="CZ270" i="1"/>
  <c r="Y270" i="1" s="1"/>
  <c r="CR265" i="1"/>
  <c r="Q265" i="1" s="1"/>
  <c r="CS265" i="1"/>
  <c r="R265" i="1" s="1"/>
  <c r="GK265" i="1" s="1"/>
  <c r="AD265" i="1"/>
  <c r="AB463" i="1"/>
  <c r="AB466" i="1"/>
  <c r="CY444" i="1"/>
  <c r="X444" i="1" s="1"/>
  <c r="GM444" i="1" s="1"/>
  <c r="GP444" i="1" s="1"/>
  <c r="CZ444" i="1"/>
  <c r="Y444" i="1" s="1"/>
  <c r="CR405" i="1"/>
  <c r="Q405" i="1" s="1"/>
  <c r="AD409" i="1" s="1"/>
  <c r="CS405" i="1"/>
  <c r="AD328" i="1"/>
  <c r="AB328" i="1" s="1"/>
  <c r="CR328" i="1"/>
  <c r="Q328" i="1" s="1"/>
  <c r="CS328" i="1"/>
  <c r="R328" i="1" s="1"/>
  <c r="GK328" i="1" s="1"/>
  <c r="CJ336" i="1"/>
  <c r="CR283" i="1"/>
  <c r="Q283" i="1" s="1"/>
  <c r="CS283" i="1"/>
  <c r="AD283" i="1"/>
  <c r="AB283" i="1" s="1"/>
  <c r="CP247" i="1"/>
  <c r="O247" i="1" s="1"/>
  <c r="AB469" i="1"/>
  <c r="AD458" i="1"/>
  <c r="AB458" i="1" s="1"/>
  <c r="AD405" i="1"/>
  <c r="AB405" i="1" s="1"/>
  <c r="CY404" i="1"/>
  <c r="X404" i="1" s="1"/>
  <c r="CZ404" i="1"/>
  <c r="Y404" i="1" s="1"/>
  <c r="CP330" i="1"/>
  <c r="O330" i="1" s="1"/>
  <c r="AB457" i="1"/>
  <c r="AT402" i="1"/>
  <c r="F427" i="1"/>
  <c r="F346" i="1"/>
  <c r="AS336" i="1"/>
  <c r="CB323" i="1"/>
  <c r="AI291" i="1"/>
  <c r="CY172" i="1"/>
  <c r="X172" i="1" s="1"/>
  <c r="CZ172" i="1"/>
  <c r="Y172" i="1" s="1"/>
  <c r="CR465" i="1"/>
  <c r="Q465" i="1" s="1"/>
  <c r="CP465" i="1" s="1"/>
  <c r="O465" i="1" s="1"/>
  <c r="CS465" i="1"/>
  <c r="AD456" i="1"/>
  <c r="S450" i="1"/>
  <c r="CR443" i="1"/>
  <c r="Q443" i="1" s="1"/>
  <c r="CS443" i="1"/>
  <c r="R443" i="1" s="1"/>
  <c r="GK443" i="1" s="1"/>
  <c r="CK402" i="1"/>
  <c r="BB409" i="1"/>
  <c r="CS333" i="1"/>
  <c r="R333" i="1" s="1"/>
  <c r="GK333" i="1" s="1"/>
  <c r="CR333" i="1"/>
  <c r="Q333" i="1" s="1"/>
  <c r="AD333" i="1"/>
  <c r="AB333" i="1" s="1"/>
  <c r="CP283" i="1"/>
  <c r="O283" i="1" s="1"/>
  <c r="AB489" i="1"/>
  <c r="AB486" i="1"/>
  <c r="AD481" i="1"/>
  <c r="AB481" i="1" s="1"/>
  <c r="CY473" i="1"/>
  <c r="X473" i="1" s="1"/>
  <c r="CS472" i="1"/>
  <c r="AB471" i="1"/>
  <c r="CR468" i="1"/>
  <c r="Q468" i="1" s="1"/>
  <c r="CP468" i="1" s="1"/>
  <c r="O468" i="1" s="1"/>
  <c r="CS468" i="1"/>
  <c r="CS466" i="1"/>
  <c r="AD465" i="1"/>
  <c r="AB465" i="1" s="1"/>
  <c r="AD443" i="1"/>
  <c r="CY327" i="1"/>
  <c r="X327" i="1" s="1"/>
  <c r="CZ327" i="1"/>
  <c r="Y327" i="1" s="1"/>
  <c r="BZ291" i="1"/>
  <c r="CY247" i="1"/>
  <c r="X247" i="1" s="1"/>
  <c r="CZ247" i="1"/>
  <c r="Y247" i="1" s="1"/>
  <c r="CS469" i="1"/>
  <c r="AD468" i="1"/>
  <c r="AB468" i="1" s="1"/>
  <c r="AB456" i="1"/>
  <c r="AD450" i="1"/>
  <c r="V447" i="1"/>
  <c r="CQ443" i="1"/>
  <c r="P443" i="1" s="1"/>
  <c r="CP443" i="1" s="1"/>
  <c r="O443" i="1" s="1"/>
  <c r="AB443" i="1"/>
  <c r="CI409" i="1"/>
  <c r="AQ409" i="1"/>
  <c r="BY402" i="1"/>
  <c r="AP409" i="1"/>
  <c r="CY331" i="1"/>
  <c r="X331" i="1" s="1"/>
  <c r="CZ331" i="1"/>
  <c r="Y331" i="1" s="1"/>
  <c r="BD244" i="1"/>
  <c r="F316" i="1"/>
  <c r="BD366" i="1"/>
  <c r="CQ450" i="1"/>
  <c r="P450" i="1" s="1"/>
  <c r="AB450" i="1"/>
  <c r="AB407" i="1"/>
  <c r="CZ405" i="1"/>
  <c r="Y405" i="1" s="1"/>
  <c r="BC244" i="1"/>
  <c r="F307" i="1"/>
  <c r="BC366" i="1"/>
  <c r="CY286" i="1"/>
  <c r="X286" i="1" s="1"/>
  <c r="CZ286" i="1"/>
  <c r="Y286" i="1" s="1"/>
  <c r="CZ461" i="1"/>
  <c r="Y461" i="1" s="1"/>
  <c r="CZ455" i="1"/>
  <c r="Y455" i="1" s="1"/>
  <c r="CY405" i="1"/>
  <c r="X405" i="1" s="1"/>
  <c r="AH336" i="1"/>
  <c r="CZ276" i="1"/>
  <c r="Y276" i="1" s="1"/>
  <c r="CY276" i="1"/>
  <c r="X276" i="1" s="1"/>
  <c r="CS458" i="1"/>
  <c r="AB455" i="1"/>
  <c r="CR453" i="1"/>
  <c r="Q453" i="1" s="1"/>
  <c r="CP453" i="1" s="1"/>
  <c r="O453" i="1" s="1"/>
  <c r="CS453" i="1"/>
  <c r="AD452" i="1"/>
  <c r="AB452" i="1" s="1"/>
  <c r="AB451" i="1"/>
  <c r="AJ409" i="1"/>
  <c r="CY328" i="1"/>
  <c r="X328" i="1" s="1"/>
  <c r="CZ328" i="1"/>
  <c r="Y328" i="1" s="1"/>
  <c r="CY326" i="1"/>
  <c r="X326" i="1" s="1"/>
  <c r="CZ326" i="1"/>
  <c r="Y326" i="1" s="1"/>
  <c r="CP281" i="1"/>
  <c r="O281" i="1" s="1"/>
  <c r="CQ269" i="1"/>
  <c r="P269" i="1" s="1"/>
  <c r="CP269" i="1" s="1"/>
  <c r="O269" i="1" s="1"/>
  <c r="GM269" i="1" s="1"/>
  <c r="GP269" i="1" s="1"/>
  <c r="AB269" i="1"/>
  <c r="CP452" i="1"/>
  <c r="O452" i="1" s="1"/>
  <c r="GM452" i="1" s="1"/>
  <c r="GP452" i="1" s="1"/>
  <c r="U447" i="1"/>
  <c r="AI409" i="1"/>
  <c r="CP328" i="1"/>
  <c r="O328" i="1" s="1"/>
  <c r="GM328" i="1" s="1"/>
  <c r="GP328" i="1" s="1"/>
  <c r="BY291" i="1"/>
  <c r="CS462" i="1"/>
  <c r="R462" i="1" s="1"/>
  <c r="GK462" i="1" s="1"/>
  <c r="AB453" i="1"/>
  <c r="T447" i="1"/>
  <c r="AD445" i="1"/>
  <c r="CS327" i="1"/>
  <c r="AD327" i="1"/>
  <c r="AB327" i="1" s="1"/>
  <c r="CY268" i="1"/>
  <c r="X268" i="1" s="1"/>
  <c r="CZ268" i="1"/>
  <c r="Y268" i="1" s="1"/>
  <c r="AB265" i="1"/>
  <c r="CK75" i="1"/>
  <c r="BB89" i="1"/>
  <c r="R329" i="1"/>
  <c r="AD326" i="1"/>
  <c r="AB326" i="1" s="1"/>
  <c r="AD325" i="1"/>
  <c r="AB325" i="1" s="1"/>
  <c r="CK323" i="1"/>
  <c r="CS285" i="1"/>
  <c r="CR285" i="1"/>
  <c r="Q285" i="1" s="1"/>
  <c r="CR275" i="1"/>
  <c r="Q275" i="1" s="1"/>
  <c r="CP275" i="1" s="1"/>
  <c r="O275" i="1" s="1"/>
  <c r="GM275" i="1" s="1"/>
  <c r="GP275" i="1" s="1"/>
  <c r="CS275" i="1"/>
  <c r="R275" i="1" s="1"/>
  <c r="GK275" i="1" s="1"/>
  <c r="CZ254" i="1"/>
  <c r="Y254" i="1" s="1"/>
  <c r="CY253" i="1"/>
  <c r="X253" i="1" s="1"/>
  <c r="CZ253" i="1"/>
  <c r="Y253" i="1" s="1"/>
  <c r="CU167" i="3"/>
  <c r="CX168" i="3"/>
  <c r="CW168" i="3"/>
  <c r="U282" i="1"/>
  <c r="AD257" i="1"/>
  <c r="AB257" i="1" s="1"/>
  <c r="CR257" i="1"/>
  <c r="Q257" i="1" s="1"/>
  <c r="CS257" i="1"/>
  <c r="CZ249" i="1"/>
  <c r="Y249" i="1" s="1"/>
  <c r="CY249" i="1"/>
  <c r="X249" i="1" s="1"/>
  <c r="CY171" i="1"/>
  <c r="X171" i="1" s="1"/>
  <c r="CZ171" i="1"/>
  <c r="Y171" i="1" s="1"/>
  <c r="T330" i="1"/>
  <c r="T282" i="1"/>
  <c r="CY256" i="1"/>
  <c r="X256" i="1" s="1"/>
  <c r="CZ256" i="1"/>
  <c r="Y256" i="1" s="1"/>
  <c r="R330" i="1"/>
  <c r="GK330" i="1" s="1"/>
  <c r="CY267" i="1"/>
  <c r="X267" i="1" s="1"/>
  <c r="CZ267" i="1"/>
  <c r="Y267" i="1" s="1"/>
  <c r="CY264" i="1"/>
  <c r="X264" i="1" s="1"/>
  <c r="CZ264" i="1"/>
  <c r="Y264" i="1" s="1"/>
  <c r="CY260" i="1"/>
  <c r="X260" i="1" s="1"/>
  <c r="CZ260" i="1"/>
  <c r="Y260" i="1" s="1"/>
  <c r="CY255" i="1"/>
  <c r="X255" i="1" s="1"/>
  <c r="CZ255" i="1"/>
  <c r="Y255" i="1" s="1"/>
  <c r="CC291" i="1"/>
  <c r="V333" i="1"/>
  <c r="AB332" i="1"/>
  <c r="AB331" i="1"/>
  <c r="AD330" i="1"/>
  <c r="AB330" i="1" s="1"/>
  <c r="CR280" i="1"/>
  <c r="Q280" i="1" s="1"/>
  <c r="CP280" i="1" s="1"/>
  <c r="O280" i="1" s="1"/>
  <c r="GM280" i="1" s="1"/>
  <c r="GP280" i="1" s="1"/>
  <c r="CS280" i="1"/>
  <c r="R280" i="1" s="1"/>
  <c r="GK280" i="1" s="1"/>
  <c r="AD271" i="1"/>
  <c r="AB271" i="1" s="1"/>
  <c r="AD268" i="1"/>
  <c r="AB268" i="1" s="1"/>
  <c r="CR268" i="1"/>
  <c r="Q268" i="1" s="1"/>
  <c r="CS268" i="1"/>
  <c r="CB291" i="1"/>
  <c r="CY252" i="1"/>
  <c r="X252" i="1" s="1"/>
  <c r="CZ252" i="1"/>
  <c r="Y252" i="1" s="1"/>
  <c r="CY251" i="1"/>
  <c r="X251" i="1" s="1"/>
  <c r="CZ251" i="1"/>
  <c r="Y251" i="1" s="1"/>
  <c r="GK157" i="1"/>
  <c r="AO402" i="1"/>
  <c r="T325" i="1"/>
  <c r="AG336" i="1" s="1"/>
  <c r="CY284" i="1"/>
  <c r="X284" i="1" s="1"/>
  <c r="CZ284" i="1"/>
  <c r="Y284" i="1" s="1"/>
  <c r="AD280" i="1"/>
  <c r="AB280" i="1" s="1"/>
  <c r="CP274" i="1"/>
  <c r="O274" i="1" s="1"/>
  <c r="CP271" i="1"/>
  <c r="O271" i="1" s="1"/>
  <c r="CQ79" i="1"/>
  <c r="P79" i="1" s="1"/>
  <c r="CP79" i="1" s="1"/>
  <c r="O79" i="1" s="1"/>
  <c r="AB79" i="1"/>
  <c r="CR327" i="1"/>
  <c r="Q327" i="1" s="1"/>
  <c r="V326" i="1"/>
  <c r="S325" i="1"/>
  <c r="CU171" i="3"/>
  <c r="CV171" i="3"/>
  <c r="CX171" i="3"/>
  <c r="CW172" i="3"/>
  <c r="CX172" i="3"/>
  <c r="GX282" i="1"/>
  <c r="CZ261" i="1"/>
  <c r="Y261" i="1" s="1"/>
  <c r="CY261" i="1"/>
  <c r="X261" i="1" s="1"/>
  <c r="CP255" i="1"/>
  <c r="O255" i="1" s="1"/>
  <c r="AG291" i="1"/>
  <c r="CC75" i="1"/>
  <c r="AT89" i="1"/>
  <c r="CG409" i="1"/>
  <c r="CQ327" i="1"/>
  <c r="P327" i="1" s="1"/>
  <c r="CS325" i="1"/>
  <c r="CZ279" i="1"/>
  <c r="Y279" i="1" s="1"/>
  <c r="CY279" i="1"/>
  <c r="X279" i="1" s="1"/>
  <c r="CZ275" i="1"/>
  <c r="Y275" i="1" s="1"/>
  <c r="CR273" i="1"/>
  <c r="Q273" i="1" s="1"/>
  <c r="CP273" i="1" s="1"/>
  <c r="O273" i="1" s="1"/>
  <c r="GM273" i="1" s="1"/>
  <c r="GP273" i="1" s="1"/>
  <c r="CS273" i="1"/>
  <c r="R273" i="1" s="1"/>
  <c r="GK273" i="1" s="1"/>
  <c r="CP265" i="1"/>
  <c r="O265" i="1" s="1"/>
  <c r="CR326" i="1"/>
  <c r="Q326" i="1" s="1"/>
  <c r="CP326" i="1" s="1"/>
  <c r="O326" i="1" s="1"/>
  <c r="GM326" i="1" s="1"/>
  <c r="GP326" i="1" s="1"/>
  <c r="GM284" i="1"/>
  <c r="GP284" i="1" s="1"/>
  <c r="CR282" i="1"/>
  <c r="Q282" i="1" s="1"/>
  <c r="CS282" i="1"/>
  <c r="CY257" i="1"/>
  <c r="X257" i="1" s="1"/>
  <c r="CZ257" i="1"/>
  <c r="Y257" i="1" s="1"/>
  <c r="BB366" i="1"/>
  <c r="GX333" i="1"/>
  <c r="CS332" i="1"/>
  <c r="R332" i="1" s="1"/>
  <c r="GK332" i="1" s="1"/>
  <c r="GM332" i="1" s="1"/>
  <c r="GP332" i="1" s="1"/>
  <c r="P329" i="1"/>
  <c r="CT289" i="1"/>
  <c r="S289" i="1" s="1"/>
  <c r="AB289" i="1"/>
  <c r="CR288" i="1"/>
  <c r="Q288" i="1" s="1"/>
  <c r="CS288" i="1"/>
  <c r="R288" i="1" s="1"/>
  <c r="GK288" i="1" s="1"/>
  <c r="U285" i="1"/>
  <c r="AD282" i="1"/>
  <c r="AB282" i="1" s="1"/>
  <c r="AD277" i="1"/>
  <c r="AB277" i="1" s="1"/>
  <c r="CU124" i="3"/>
  <c r="CV124" i="3"/>
  <c r="CX124" i="3"/>
  <c r="T268" i="1"/>
  <c r="CR266" i="1"/>
  <c r="Q266" i="1" s="1"/>
  <c r="CS266" i="1"/>
  <c r="R266" i="1" s="1"/>
  <c r="GK266" i="1" s="1"/>
  <c r="AD266" i="1"/>
  <c r="AB266" i="1" s="1"/>
  <c r="CP261" i="1"/>
  <c r="O261" i="1" s="1"/>
  <c r="GX174" i="1"/>
  <c r="AD446" i="1"/>
  <c r="AB446" i="1" s="1"/>
  <c r="AD406" i="1"/>
  <c r="AB406" i="1" s="1"/>
  <c r="F352" i="1"/>
  <c r="CS331" i="1"/>
  <c r="R331" i="1" s="1"/>
  <c r="GK331" i="1" s="1"/>
  <c r="AB329" i="1"/>
  <c r="V327" i="1"/>
  <c r="AI336" i="1" s="1"/>
  <c r="AD288" i="1"/>
  <c r="P282" i="1"/>
  <c r="CP282" i="1" s="1"/>
  <c r="O282" i="1" s="1"/>
  <c r="CP277" i="1"/>
  <c r="O277" i="1" s="1"/>
  <c r="GM277" i="1" s="1"/>
  <c r="GP277" i="1" s="1"/>
  <c r="CQ266" i="1"/>
  <c r="P266" i="1" s="1"/>
  <c r="CP264" i="1"/>
  <c r="O264" i="1" s="1"/>
  <c r="T333" i="1"/>
  <c r="CR331" i="1"/>
  <c r="Q331" i="1" s="1"/>
  <c r="CP331" i="1" s="1"/>
  <c r="O331" i="1" s="1"/>
  <c r="GX327" i="1"/>
  <c r="BX244" i="1"/>
  <c r="CG291" i="1"/>
  <c r="CQ288" i="1"/>
  <c r="P288" i="1" s="1"/>
  <c r="AB288" i="1"/>
  <c r="CR278" i="1"/>
  <c r="Q278" i="1" s="1"/>
  <c r="CS278" i="1"/>
  <c r="CR260" i="1"/>
  <c r="Q260" i="1" s="1"/>
  <c r="CS260" i="1"/>
  <c r="R260" i="1" s="1"/>
  <c r="GK260" i="1" s="1"/>
  <c r="AB247" i="1"/>
  <c r="CY175" i="1"/>
  <c r="X175" i="1" s="1"/>
  <c r="CZ175" i="1"/>
  <c r="Y175" i="1" s="1"/>
  <c r="CX38" i="3"/>
  <c r="CW37" i="3"/>
  <c r="CX37" i="3"/>
  <c r="CU36" i="3"/>
  <c r="I174" i="1"/>
  <c r="R174" i="1" s="1"/>
  <c r="GK174" i="1" s="1"/>
  <c r="AJ178" i="1"/>
  <c r="CV244" i="3"/>
  <c r="CX244" i="3"/>
  <c r="AD260" i="1"/>
  <c r="AB260" i="1" s="1"/>
  <c r="CP250" i="1"/>
  <c r="O250" i="1" s="1"/>
  <c r="AB172" i="1"/>
  <c r="CY169" i="1"/>
  <c r="X169" i="1" s="1"/>
  <c r="CZ169" i="1"/>
  <c r="Y169" i="1" s="1"/>
  <c r="CY166" i="1"/>
  <c r="X166" i="1" s="1"/>
  <c r="CZ166" i="1"/>
  <c r="Y166" i="1" s="1"/>
  <c r="AI178" i="1"/>
  <c r="Q174" i="1"/>
  <c r="CY170" i="1"/>
  <c r="X170" i="1" s="1"/>
  <c r="CZ170" i="1"/>
  <c r="Y170" i="1" s="1"/>
  <c r="AB167" i="1"/>
  <c r="CZ87" i="1"/>
  <c r="Y87" i="1" s="1"/>
  <c r="CY87" i="1"/>
  <c r="X87" i="1" s="1"/>
  <c r="CP259" i="1"/>
  <c r="O259" i="1" s="1"/>
  <c r="CR255" i="1"/>
  <c r="Q255" i="1" s="1"/>
  <c r="CS255" i="1"/>
  <c r="AB169" i="1"/>
  <c r="CY161" i="1"/>
  <c r="X161" i="1" s="1"/>
  <c r="CZ161" i="1"/>
  <c r="Y161" i="1" s="1"/>
  <c r="CR81" i="1"/>
  <c r="Q81" i="1" s="1"/>
  <c r="CS81" i="1"/>
  <c r="AD81" i="1"/>
  <c r="AB81" i="1" s="1"/>
  <c r="AB256" i="1"/>
  <c r="AB253" i="1"/>
  <c r="CR249" i="1"/>
  <c r="Q249" i="1" s="1"/>
  <c r="CS249" i="1"/>
  <c r="R249" i="1" s="1"/>
  <c r="GK249" i="1" s="1"/>
  <c r="AD249" i="1"/>
  <c r="AB249" i="1" s="1"/>
  <c r="CM155" i="1"/>
  <c r="BD178" i="1"/>
  <c r="CY168" i="1"/>
  <c r="X168" i="1" s="1"/>
  <c r="CZ168" i="1"/>
  <c r="Y168" i="1" s="1"/>
  <c r="CP166" i="1"/>
  <c r="O166" i="1" s="1"/>
  <c r="GM166" i="1" s="1"/>
  <c r="GP166" i="1" s="1"/>
  <c r="CQ161" i="1"/>
  <c r="P161" i="1" s="1"/>
  <c r="AB255" i="1"/>
  <c r="CQ249" i="1"/>
  <c r="P249" i="1" s="1"/>
  <c r="CP249" i="1" s="1"/>
  <c r="O249" i="1" s="1"/>
  <c r="CL155" i="1"/>
  <c r="BC178" i="1"/>
  <c r="AB278" i="1"/>
  <c r="AB273" i="1"/>
  <c r="AB254" i="1"/>
  <c r="AD252" i="1"/>
  <c r="AB252" i="1" s="1"/>
  <c r="AD251" i="1"/>
  <c r="AB251" i="1" s="1"/>
  <c r="AB168" i="1"/>
  <c r="CR159" i="1"/>
  <c r="Q159" i="1" s="1"/>
  <c r="CS159" i="1"/>
  <c r="AD159" i="1"/>
  <c r="AB159" i="1" s="1"/>
  <c r="GX285" i="1"/>
  <c r="CJ291" i="1" s="1"/>
  <c r="CU164" i="3"/>
  <c r="CV164" i="3"/>
  <c r="CX164" i="3"/>
  <c r="CX166" i="3"/>
  <c r="CV121" i="3"/>
  <c r="CX123" i="3"/>
  <c r="CU121" i="3"/>
  <c r="CX121" i="3"/>
  <c r="CX122" i="3"/>
  <c r="CQ252" i="1"/>
  <c r="P252" i="1" s="1"/>
  <c r="CP251" i="1"/>
  <c r="O251" i="1" s="1"/>
  <c r="GM251" i="1" s="1"/>
  <c r="GP251" i="1" s="1"/>
  <c r="W176" i="1"/>
  <c r="V173" i="1"/>
  <c r="CY167" i="1"/>
  <c r="X167" i="1" s="1"/>
  <c r="CZ167" i="1"/>
  <c r="Y167" i="1" s="1"/>
  <c r="CY163" i="1"/>
  <c r="X163" i="1" s="1"/>
  <c r="CZ163" i="1"/>
  <c r="Y163" i="1" s="1"/>
  <c r="CC178" i="1"/>
  <c r="AB286" i="1"/>
  <c r="CQ260" i="1"/>
  <c r="P260" i="1" s="1"/>
  <c r="AB250" i="1"/>
  <c r="V176" i="1"/>
  <c r="T172" i="1"/>
  <c r="CB178" i="1"/>
  <c r="CP157" i="1"/>
  <c r="O157" i="1" s="1"/>
  <c r="CY250" i="1"/>
  <c r="X250" i="1" s="1"/>
  <c r="U176" i="1"/>
  <c r="CQ174" i="1"/>
  <c r="P174" i="1" s="1"/>
  <c r="AB174" i="1"/>
  <c r="T173" i="1"/>
  <c r="AJ89" i="1"/>
  <c r="CS259" i="1"/>
  <c r="R259" i="1" s="1"/>
  <c r="GK259" i="1" s="1"/>
  <c r="CR248" i="1"/>
  <c r="Q248" i="1" s="1"/>
  <c r="CP248" i="1" s="1"/>
  <c r="O248" i="1" s="1"/>
  <c r="GM248" i="1" s="1"/>
  <c r="GP248" i="1" s="1"/>
  <c r="T176" i="1"/>
  <c r="S173" i="1"/>
  <c r="W172" i="1"/>
  <c r="CP167" i="1"/>
  <c r="O167" i="1" s="1"/>
  <c r="CR160" i="1"/>
  <c r="Q160" i="1" s="1"/>
  <c r="CP160" i="1" s="1"/>
  <c r="O160" i="1" s="1"/>
  <c r="CS160" i="1"/>
  <c r="CZ85" i="1"/>
  <c r="Y85" i="1" s="1"/>
  <c r="CY40" i="1"/>
  <c r="X40" i="1" s="1"/>
  <c r="CZ40" i="1"/>
  <c r="Y40" i="1" s="1"/>
  <c r="I287" i="1"/>
  <c r="T287" i="1" s="1"/>
  <c r="BB178" i="1"/>
  <c r="S176" i="1"/>
  <c r="CR173" i="1"/>
  <c r="Q173" i="1" s="1"/>
  <c r="CS173" i="1"/>
  <c r="R173" i="1" s="1"/>
  <c r="GK173" i="1" s="1"/>
  <c r="AD173" i="1"/>
  <c r="V172" i="1"/>
  <c r="CQ170" i="1"/>
  <c r="P170" i="1" s="1"/>
  <c r="CP170" i="1" s="1"/>
  <c r="O170" i="1" s="1"/>
  <c r="AB170" i="1"/>
  <c r="CY162" i="1"/>
  <c r="X162" i="1" s="1"/>
  <c r="CZ162" i="1"/>
  <c r="Y162" i="1" s="1"/>
  <c r="CY41" i="1"/>
  <c r="X41" i="1" s="1"/>
  <c r="CZ41" i="1"/>
  <c r="Y41" i="1" s="1"/>
  <c r="AG30" i="1"/>
  <c r="T43" i="1"/>
  <c r="CV128" i="3"/>
  <c r="CX128" i="3"/>
  <c r="CX129" i="3"/>
  <c r="CU128" i="3"/>
  <c r="CP262" i="1"/>
  <c r="O262" i="1" s="1"/>
  <c r="CR176" i="1"/>
  <c r="Q176" i="1" s="1"/>
  <c r="CS176" i="1"/>
  <c r="R176" i="1" s="1"/>
  <c r="GK176" i="1" s="1"/>
  <c r="GX173" i="1"/>
  <c r="AB173" i="1"/>
  <c r="CQ173" i="1"/>
  <c r="P173" i="1" s="1"/>
  <c r="CP173" i="1" s="1"/>
  <c r="O173" i="1" s="1"/>
  <c r="U172" i="1"/>
  <c r="CZ157" i="1"/>
  <c r="Y157" i="1" s="1"/>
  <c r="CY157" i="1"/>
  <c r="X157" i="1" s="1"/>
  <c r="BY178" i="1"/>
  <c r="CZ82" i="1"/>
  <c r="Y82" i="1" s="1"/>
  <c r="AF89" i="1"/>
  <c r="F106" i="1"/>
  <c r="AS75" i="1"/>
  <c r="AC89" i="1"/>
  <c r="AD41" i="1"/>
  <c r="AB41" i="1" s="1"/>
  <c r="CR41" i="1"/>
  <c r="Q41" i="1" s="1"/>
  <c r="CS41" i="1"/>
  <c r="R41" i="1" s="1"/>
  <c r="GK41" i="1" s="1"/>
  <c r="BZ178" i="1"/>
  <c r="AB160" i="1"/>
  <c r="CU12" i="3"/>
  <c r="CX12" i="3"/>
  <c r="BD30" i="1"/>
  <c r="F68" i="1"/>
  <c r="BD119" i="1"/>
  <c r="AB78" i="1"/>
  <c r="BC30" i="1"/>
  <c r="CR172" i="1"/>
  <c r="Q172" i="1" s="1"/>
  <c r="CP172" i="1" s="1"/>
  <c r="O172" i="1" s="1"/>
  <c r="GM172" i="1" s="1"/>
  <c r="GP172" i="1" s="1"/>
  <c r="CS172" i="1"/>
  <c r="R172" i="1" s="1"/>
  <c r="GK172" i="1" s="1"/>
  <c r="CP171" i="1"/>
  <c r="O171" i="1" s="1"/>
  <c r="CR168" i="1"/>
  <c r="Q168" i="1" s="1"/>
  <c r="CP168" i="1" s="1"/>
  <c r="O168" i="1" s="1"/>
  <c r="CS168" i="1"/>
  <c r="CS164" i="1"/>
  <c r="T158" i="1"/>
  <c r="CR40" i="1"/>
  <c r="Q40" i="1" s="1"/>
  <c r="CS40" i="1"/>
  <c r="AD40" i="1"/>
  <c r="CX79" i="3"/>
  <c r="CU78" i="3"/>
  <c r="AO178" i="1"/>
  <c r="BY89" i="1"/>
  <c r="CY80" i="1"/>
  <c r="X80" i="1" s="1"/>
  <c r="CZ80" i="1"/>
  <c r="Y80" i="1" s="1"/>
  <c r="CQ36" i="1"/>
  <c r="P36" i="1" s="1"/>
  <c r="W173" i="1"/>
  <c r="CX16" i="3"/>
  <c r="CU15" i="3"/>
  <c r="CX15" i="3"/>
  <c r="V158" i="1"/>
  <c r="CY82" i="1"/>
  <c r="X82" i="1" s="1"/>
  <c r="AG89" i="1"/>
  <c r="CY35" i="1"/>
  <c r="X35" i="1" s="1"/>
  <c r="CZ35" i="1"/>
  <c r="Y35" i="1" s="1"/>
  <c r="S160" i="1"/>
  <c r="F93" i="1"/>
  <c r="CY83" i="1"/>
  <c r="X83" i="1" s="1"/>
  <c r="AB80" i="1"/>
  <c r="CY79" i="1"/>
  <c r="X79" i="1" s="1"/>
  <c r="CY37" i="1"/>
  <c r="X37" i="1" s="1"/>
  <c r="CZ37" i="1"/>
  <c r="Y37" i="1" s="1"/>
  <c r="CU17" i="3"/>
  <c r="CV17" i="3"/>
  <c r="CB75" i="1"/>
  <c r="AO119" i="1"/>
  <c r="F47" i="1"/>
  <c r="AO30" i="1"/>
  <c r="GX158" i="1"/>
  <c r="S158" i="1"/>
  <c r="BA43" i="1"/>
  <c r="CJ30" i="1"/>
  <c r="DF250" i="3"/>
  <c r="DJ250" i="3" s="1"/>
  <c r="DG250" i="3"/>
  <c r="DI250" i="3"/>
  <c r="DH250" i="3"/>
  <c r="CS169" i="1"/>
  <c r="R169" i="1" s="1"/>
  <c r="GK169" i="1" s="1"/>
  <c r="AB166" i="1"/>
  <c r="CS165" i="1"/>
  <c r="AD165" i="1"/>
  <c r="AB165" i="1" s="1"/>
  <c r="AD164" i="1"/>
  <c r="AB164" i="1" s="1"/>
  <c r="U160" i="1"/>
  <c r="CS158" i="1"/>
  <c r="R158" i="1" s="1"/>
  <c r="GK158" i="1" s="1"/>
  <c r="CR158" i="1"/>
  <c r="Q158" i="1" s="1"/>
  <c r="CP158" i="1" s="1"/>
  <c r="O158" i="1" s="1"/>
  <c r="BD89" i="1"/>
  <c r="CM75" i="1"/>
  <c r="AH89" i="1"/>
  <c r="F59" i="1"/>
  <c r="CP37" i="1"/>
  <c r="O37" i="1" s="1"/>
  <c r="CR169" i="1"/>
  <c r="Q169" i="1" s="1"/>
  <c r="CP169" i="1" s="1"/>
  <c r="O169" i="1" s="1"/>
  <c r="GM169" i="1" s="1"/>
  <c r="GP169" i="1" s="1"/>
  <c r="GX160" i="1"/>
  <c r="CJ178" i="1" s="1"/>
  <c r="T160" i="1"/>
  <c r="AG178" i="1" s="1"/>
  <c r="AD158" i="1"/>
  <c r="AB158" i="1" s="1"/>
  <c r="CY33" i="1"/>
  <c r="X33" i="1" s="1"/>
  <c r="CZ33" i="1"/>
  <c r="Y33" i="1" s="1"/>
  <c r="DF184" i="3"/>
  <c r="DG184" i="3"/>
  <c r="DH184" i="3"/>
  <c r="DI184" i="3"/>
  <c r="DJ184" i="3" s="1"/>
  <c r="DF136" i="3"/>
  <c r="DJ136" i="3" s="1"/>
  <c r="DG136" i="3"/>
  <c r="DH136" i="3"/>
  <c r="DI136" i="3"/>
  <c r="DH116" i="3"/>
  <c r="DG116" i="3"/>
  <c r="DI116" i="3"/>
  <c r="DF116" i="3"/>
  <c r="DJ116" i="3" s="1"/>
  <c r="CR33" i="1"/>
  <c r="Q33" i="1" s="1"/>
  <c r="CP33" i="1" s="1"/>
  <c r="O33" i="1" s="1"/>
  <c r="CS33" i="1"/>
  <c r="R33" i="1" s="1"/>
  <c r="GK33" i="1" s="1"/>
  <c r="AD33" i="1"/>
  <c r="AB33" i="1" s="1"/>
  <c r="DH138" i="3"/>
  <c r="DG138" i="3"/>
  <c r="DI138" i="3"/>
  <c r="DF138" i="3"/>
  <c r="DJ138" i="3" s="1"/>
  <c r="DF102" i="3"/>
  <c r="DJ102" i="3" s="1"/>
  <c r="DG102" i="3"/>
  <c r="DH102" i="3"/>
  <c r="DI102" i="3"/>
  <c r="CX242" i="3"/>
  <c r="CV242" i="3"/>
  <c r="DF237" i="3"/>
  <c r="DJ237" i="3" s="1"/>
  <c r="DG237" i="3"/>
  <c r="DH237" i="3"/>
  <c r="DI237" i="3"/>
  <c r="DG235" i="3"/>
  <c r="DH235" i="3"/>
  <c r="DF235" i="3"/>
  <c r="DJ235" i="3" s="1"/>
  <c r="DI235" i="3"/>
  <c r="DF210" i="3"/>
  <c r="DG210" i="3"/>
  <c r="DJ210" i="3" s="1"/>
  <c r="DH210" i="3"/>
  <c r="DI210" i="3"/>
  <c r="DF179" i="3"/>
  <c r="DJ179" i="3" s="1"/>
  <c r="DG179" i="3"/>
  <c r="DH179" i="3"/>
  <c r="DI179" i="3"/>
  <c r="DH161" i="3"/>
  <c r="DI161" i="3"/>
  <c r="DF161" i="3"/>
  <c r="DJ161" i="3" s="1"/>
  <c r="DG161" i="3"/>
  <c r="CP35" i="1"/>
  <c r="O35" i="1" s="1"/>
  <c r="DG246" i="3"/>
  <c r="DH246" i="3"/>
  <c r="DI246" i="3"/>
  <c r="DF246" i="3"/>
  <c r="DJ246" i="3" s="1"/>
  <c r="DG222" i="3"/>
  <c r="DJ222" i="3" s="1"/>
  <c r="DH222" i="3"/>
  <c r="DI222" i="3"/>
  <c r="DF222" i="3"/>
  <c r="DF208" i="3"/>
  <c r="DJ208" i="3" s="1"/>
  <c r="DH208" i="3"/>
  <c r="DI208" i="3"/>
  <c r="DG208" i="3"/>
  <c r="DF195" i="3"/>
  <c r="DG195" i="3"/>
  <c r="DH195" i="3"/>
  <c r="DI195" i="3"/>
  <c r="DJ195" i="3" s="1"/>
  <c r="CP84" i="1"/>
  <c r="O84" i="1" s="1"/>
  <c r="CP78" i="1"/>
  <c r="O78" i="1" s="1"/>
  <c r="AH43" i="1"/>
  <c r="CL30" i="1"/>
  <c r="DF230" i="3"/>
  <c r="DJ230" i="3" s="1"/>
  <c r="DG230" i="3"/>
  <c r="DH230" i="3"/>
  <c r="DI230" i="3"/>
  <c r="DG193" i="3"/>
  <c r="DH193" i="3"/>
  <c r="DI193" i="3"/>
  <c r="DF193" i="3"/>
  <c r="DJ193" i="3" s="1"/>
  <c r="DF11" i="3"/>
  <c r="DJ11" i="3" s="1"/>
  <c r="DG11" i="3"/>
  <c r="DH11" i="3"/>
  <c r="DI11" i="3"/>
  <c r="AD161" i="1"/>
  <c r="AB161" i="1" s="1"/>
  <c r="AI89" i="1"/>
  <c r="W77" i="1"/>
  <c r="P41" i="1"/>
  <c r="DF240" i="3"/>
  <c r="DJ240" i="3" s="1"/>
  <c r="DG240" i="3"/>
  <c r="DH240" i="3"/>
  <c r="DF201" i="3"/>
  <c r="DG201" i="3"/>
  <c r="DH201" i="3"/>
  <c r="DI201" i="3"/>
  <c r="DJ201" i="3" s="1"/>
  <c r="DG175" i="3"/>
  <c r="DH175" i="3"/>
  <c r="DI175" i="3"/>
  <c r="DF175" i="3"/>
  <c r="DJ175" i="3" s="1"/>
  <c r="CV42" i="3"/>
  <c r="CX42" i="3"/>
  <c r="CP82" i="1"/>
  <c r="O82" i="1" s="1"/>
  <c r="CP80" i="1"/>
  <c r="O80" i="1" s="1"/>
  <c r="CI43" i="1"/>
  <c r="AP43" i="1"/>
  <c r="DF178" i="3"/>
  <c r="DJ178" i="3" s="1"/>
  <c r="DH178" i="3"/>
  <c r="DI178" i="3"/>
  <c r="DG178" i="3"/>
  <c r="CU27" i="3"/>
  <c r="CX28" i="3"/>
  <c r="CU19" i="3"/>
  <c r="CX19" i="3"/>
  <c r="U85" i="1"/>
  <c r="GX77" i="1"/>
  <c r="U77" i="1"/>
  <c r="W41" i="1"/>
  <c r="CB30" i="1"/>
  <c r="AS43" i="1"/>
  <c r="BZ30" i="1"/>
  <c r="AQ43" i="1"/>
  <c r="AJ43" i="1"/>
  <c r="DF186" i="3"/>
  <c r="DH186" i="3"/>
  <c r="DI186" i="3"/>
  <c r="DJ186" i="3" s="1"/>
  <c r="DG186" i="3"/>
  <c r="DI162" i="3"/>
  <c r="DJ162" i="3" s="1"/>
  <c r="DG162" i="3"/>
  <c r="DH162" i="3"/>
  <c r="CU8" i="3"/>
  <c r="CV8" i="3"/>
  <c r="CC30" i="1"/>
  <c r="AT43" i="1"/>
  <c r="AI43" i="1"/>
  <c r="CX243" i="3"/>
  <c r="DF209" i="3"/>
  <c r="DG209" i="3"/>
  <c r="DI209" i="3"/>
  <c r="DJ209" i="3" s="1"/>
  <c r="DH209" i="3"/>
  <c r="CX160" i="3"/>
  <c r="CV160" i="3"/>
  <c r="DF153" i="3"/>
  <c r="DJ153" i="3" s="1"/>
  <c r="DH153" i="3"/>
  <c r="DI153" i="3"/>
  <c r="AB157" i="1"/>
  <c r="U41" i="1"/>
  <c r="BB30" i="1"/>
  <c r="DI156" i="3"/>
  <c r="DG156" i="3"/>
  <c r="DH156" i="3"/>
  <c r="DF156" i="3"/>
  <c r="DJ156" i="3" s="1"/>
  <c r="CU21" i="3"/>
  <c r="CX21" i="3"/>
  <c r="CR85" i="1"/>
  <c r="Q85" i="1" s="1"/>
  <c r="CP85" i="1" s="1"/>
  <c r="O85" i="1" s="1"/>
  <c r="CS85" i="1"/>
  <c r="CR77" i="1"/>
  <c r="Q77" i="1" s="1"/>
  <c r="CP77" i="1" s="1"/>
  <c r="O77" i="1" s="1"/>
  <c r="CS77" i="1"/>
  <c r="R77" i="1" s="1"/>
  <c r="GK77" i="1" s="1"/>
  <c r="T41" i="1"/>
  <c r="AB34" i="1"/>
  <c r="DF223" i="3"/>
  <c r="DJ223" i="3" s="1"/>
  <c r="DG223" i="3"/>
  <c r="DH223" i="3"/>
  <c r="DI223" i="3"/>
  <c r="DF215" i="3"/>
  <c r="DJ215" i="3" s="1"/>
  <c r="DH215" i="3"/>
  <c r="DI215" i="3"/>
  <c r="AB86" i="1"/>
  <c r="AD85" i="1"/>
  <c r="AB85" i="1" s="1"/>
  <c r="GX81" i="1"/>
  <c r="CJ89" i="1" s="1"/>
  <c r="AD77" i="1"/>
  <c r="AB77" i="1" s="1"/>
  <c r="CY36" i="1"/>
  <c r="X36" i="1" s="1"/>
  <c r="CZ36" i="1"/>
  <c r="Y36" i="1" s="1"/>
  <c r="DH231" i="3"/>
  <c r="DI231" i="3"/>
  <c r="DF231" i="3"/>
  <c r="DJ231" i="3" s="1"/>
  <c r="DF194" i="3"/>
  <c r="DJ194" i="3" s="1"/>
  <c r="DG194" i="3"/>
  <c r="DH194" i="3"/>
  <c r="DI194" i="3"/>
  <c r="DF108" i="3"/>
  <c r="DJ108" i="3" s="1"/>
  <c r="DH108" i="3"/>
  <c r="DI108" i="3"/>
  <c r="DG108" i="3"/>
  <c r="CM30" i="1"/>
  <c r="DF207" i="3"/>
  <c r="DJ207" i="3" s="1"/>
  <c r="DH207" i="3"/>
  <c r="CV201" i="3"/>
  <c r="DF52" i="3"/>
  <c r="DJ52" i="3" s="1"/>
  <c r="DI52" i="3"/>
  <c r="DH52" i="3"/>
  <c r="CK30" i="1"/>
  <c r="DF236" i="3"/>
  <c r="DH236" i="3"/>
  <c r="DI236" i="3"/>
  <c r="DJ236" i="3" s="1"/>
  <c r="DF228" i="3"/>
  <c r="DJ228" i="3" s="1"/>
  <c r="DG228" i="3"/>
  <c r="DH224" i="3"/>
  <c r="DI224" i="3"/>
  <c r="DH217" i="3"/>
  <c r="DF187" i="3"/>
  <c r="DJ187" i="3" s="1"/>
  <c r="DG187" i="3"/>
  <c r="DH187" i="3"/>
  <c r="DI187" i="3"/>
  <c r="CW125" i="3"/>
  <c r="DF90" i="3"/>
  <c r="DJ90" i="3" s="1"/>
  <c r="DG90" i="3"/>
  <c r="DH90" i="3"/>
  <c r="DI90" i="3"/>
  <c r="CX5" i="3"/>
  <c r="CU6" i="3"/>
  <c r="CV6" i="3"/>
  <c r="AB38" i="1"/>
  <c r="AD35" i="1"/>
  <c r="AB35" i="1" s="1"/>
  <c r="AB32" i="1"/>
  <c r="DG137" i="3"/>
  <c r="DH137" i="3"/>
  <c r="DI137" i="3"/>
  <c r="DH92" i="3"/>
  <c r="DG92" i="3"/>
  <c r="DI92" i="3"/>
  <c r="DF92" i="3"/>
  <c r="DJ92" i="3" s="1"/>
  <c r="DF47" i="3"/>
  <c r="DJ47" i="3" s="1"/>
  <c r="DG47" i="3"/>
  <c r="DI47" i="3"/>
  <c r="CX43" i="3"/>
  <c r="CW43" i="3"/>
  <c r="CW7" i="3"/>
  <c r="DF114" i="3"/>
  <c r="DG114" i="3"/>
  <c r="DH114" i="3"/>
  <c r="DI114" i="3"/>
  <c r="DJ114" i="3" s="1"/>
  <c r="DG75" i="3"/>
  <c r="DH75" i="3"/>
  <c r="DI75" i="3"/>
  <c r="DF75" i="3"/>
  <c r="DJ75" i="3" s="1"/>
  <c r="DF49" i="3"/>
  <c r="DJ49" i="3" s="1"/>
  <c r="DG49" i="3"/>
  <c r="DH49" i="3"/>
  <c r="DI49" i="3"/>
  <c r="BC89" i="1"/>
  <c r="DG229" i="3"/>
  <c r="DH229" i="3"/>
  <c r="DF202" i="3"/>
  <c r="DH202" i="3"/>
  <c r="DI202" i="3"/>
  <c r="DG185" i="3"/>
  <c r="DH185" i="3"/>
  <c r="DI185" i="3"/>
  <c r="DJ185" i="3" s="1"/>
  <c r="DF154" i="3"/>
  <c r="DG154" i="3"/>
  <c r="DI154" i="3"/>
  <c r="DJ154" i="3" s="1"/>
  <c r="DH144" i="3"/>
  <c r="DF144" i="3"/>
  <c r="DI144" i="3"/>
  <c r="DJ144" i="3" s="1"/>
  <c r="DF132" i="3"/>
  <c r="DJ132" i="3" s="1"/>
  <c r="DH132" i="3"/>
  <c r="DI132" i="3"/>
  <c r="DG132" i="3"/>
  <c r="CW82" i="3"/>
  <c r="CX82" i="3"/>
  <c r="DF73" i="3"/>
  <c r="DJ73" i="3" s="1"/>
  <c r="DG73" i="3"/>
  <c r="DH73" i="3"/>
  <c r="DI73" i="3"/>
  <c r="CS38" i="1"/>
  <c r="CS32" i="1"/>
  <c r="R32" i="1" s="1"/>
  <c r="GK32" i="1" s="1"/>
  <c r="GM32" i="1" s="1"/>
  <c r="GP32" i="1" s="1"/>
  <c r="DG188" i="3"/>
  <c r="DH188" i="3"/>
  <c r="DI188" i="3"/>
  <c r="DJ188" i="3" s="1"/>
  <c r="DF130" i="3"/>
  <c r="DG130" i="3"/>
  <c r="DH130" i="3"/>
  <c r="DI130" i="3"/>
  <c r="DJ130" i="3" s="1"/>
  <c r="CV78" i="3"/>
  <c r="DG51" i="3"/>
  <c r="DI51" i="3"/>
  <c r="DF51" i="3"/>
  <c r="DJ51" i="3" s="1"/>
  <c r="DH51" i="3"/>
  <c r="CV170" i="3"/>
  <c r="CX170" i="3"/>
  <c r="DF147" i="3"/>
  <c r="DJ147" i="3" s="1"/>
  <c r="DG147" i="3"/>
  <c r="DI147" i="3"/>
  <c r="DF142" i="3"/>
  <c r="DJ142" i="3" s="1"/>
  <c r="DG142" i="3"/>
  <c r="DH142" i="3"/>
  <c r="DI142" i="3"/>
  <c r="DF68" i="3"/>
  <c r="DH68" i="3"/>
  <c r="DI68" i="3"/>
  <c r="DJ68" i="3" s="1"/>
  <c r="CX40" i="3"/>
  <c r="AB40" i="1"/>
  <c r="AD36" i="1"/>
  <c r="AB36" i="1" s="1"/>
  <c r="DI207" i="3"/>
  <c r="DF173" i="3"/>
  <c r="DG173" i="3"/>
  <c r="DH173" i="3"/>
  <c r="DF95" i="3"/>
  <c r="DJ95" i="3" s="1"/>
  <c r="DG95" i="3"/>
  <c r="DH95" i="3"/>
  <c r="DI95" i="3"/>
  <c r="DH249" i="3"/>
  <c r="DI228" i="3"/>
  <c r="DG224" i="3"/>
  <c r="DI221" i="3"/>
  <c r="DJ221" i="3" s="1"/>
  <c r="DH214" i="3"/>
  <c r="DF200" i="3"/>
  <c r="DJ200" i="3" s="1"/>
  <c r="DG200" i="3"/>
  <c r="DH200" i="3"/>
  <c r="DH197" i="3"/>
  <c r="DG196" i="3"/>
  <c r="DH196" i="3"/>
  <c r="DI196" i="3"/>
  <c r="DJ196" i="3" s="1"/>
  <c r="DI191" i="3"/>
  <c r="DJ191" i="3" s="1"/>
  <c r="DH190" i="3"/>
  <c r="DF177" i="3"/>
  <c r="DJ177" i="3" s="1"/>
  <c r="DG177" i="3"/>
  <c r="DH177" i="3"/>
  <c r="CX165" i="3"/>
  <c r="DG104" i="3"/>
  <c r="DH104" i="3"/>
  <c r="DI104" i="3"/>
  <c r="DF81" i="3"/>
  <c r="DG81" i="3"/>
  <c r="DH81" i="3"/>
  <c r="DI81" i="3"/>
  <c r="DJ81" i="3" s="1"/>
  <c r="DF249" i="3"/>
  <c r="DJ249" i="3" s="1"/>
  <c r="DH228" i="3"/>
  <c r="DF224" i="3"/>
  <c r="DJ224" i="3" s="1"/>
  <c r="DH221" i="3"/>
  <c r="DG214" i="3"/>
  <c r="DG197" i="3"/>
  <c r="DH191" i="3"/>
  <c r="DG190" i="3"/>
  <c r="DF183" i="3"/>
  <c r="DJ183" i="3" s="1"/>
  <c r="DG183" i="3"/>
  <c r="DH183" i="3"/>
  <c r="CV167" i="3"/>
  <c r="CX167" i="3"/>
  <c r="DF100" i="3"/>
  <c r="DJ100" i="3" s="1"/>
  <c r="DG100" i="3"/>
  <c r="DH100" i="3"/>
  <c r="DI100" i="3"/>
  <c r="DF54" i="3"/>
  <c r="DJ54" i="3" s="1"/>
  <c r="DG54" i="3"/>
  <c r="DH54" i="3"/>
  <c r="DI54" i="3"/>
  <c r="DF35" i="3"/>
  <c r="DJ35" i="3" s="1"/>
  <c r="DG35" i="3"/>
  <c r="DI35" i="3"/>
  <c r="DH35" i="3"/>
  <c r="CZ34" i="1"/>
  <c r="Y34" i="1" s="1"/>
  <c r="DG251" i="3"/>
  <c r="DH251" i="3"/>
  <c r="DI251" i="3"/>
  <c r="DH239" i="3"/>
  <c r="DG236" i="3"/>
  <c r="DG221" i="3"/>
  <c r="DF216" i="3"/>
  <c r="DJ216" i="3" s="1"/>
  <c r="DG216" i="3"/>
  <c r="DH216" i="3"/>
  <c r="DI216" i="3"/>
  <c r="DF203" i="3"/>
  <c r="DJ203" i="3" s="1"/>
  <c r="DG203" i="3"/>
  <c r="DH203" i="3"/>
  <c r="DI203" i="3"/>
  <c r="DG191" i="3"/>
  <c r="DI159" i="3"/>
  <c r="DF137" i="3"/>
  <c r="DJ137" i="3" s="1"/>
  <c r="DF107" i="3"/>
  <c r="DJ107" i="3" s="1"/>
  <c r="DG107" i="3"/>
  <c r="DH107" i="3"/>
  <c r="DI107" i="3"/>
  <c r="DF61" i="3"/>
  <c r="DJ61" i="3" s="1"/>
  <c r="DG61" i="3"/>
  <c r="DH61" i="3"/>
  <c r="DI61" i="3"/>
  <c r="DF56" i="3"/>
  <c r="DJ56" i="3" s="1"/>
  <c r="DH56" i="3"/>
  <c r="DI56" i="3"/>
  <c r="DG56" i="3"/>
  <c r="DH47" i="3"/>
  <c r="DG245" i="3"/>
  <c r="DH245" i="3"/>
  <c r="DI245" i="3"/>
  <c r="DG239" i="3"/>
  <c r="DJ239" i="3" s="1"/>
  <c r="DG238" i="3"/>
  <c r="DH238" i="3"/>
  <c r="DI238" i="3"/>
  <c r="DJ238" i="3" s="1"/>
  <c r="DI229" i="3"/>
  <c r="DJ229" i="3" s="1"/>
  <c r="DH159" i="3"/>
  <c r="CW115" i="3"/>
  <c r="CX115" i="3"/>
  <c r="DF113" i="3"/>
  <c r="DJ113" i="3" s="1"/>
  <c r="DG113" i="3"/>
  <c r="DH113" i="3"/>
  <c r="DI113" i="3"/>
  <c r="DF83" i="3"/>
  <c r="DG83" i="3"/>
  <c r="DH83" i="3"/>
  <c r="DI83" i="3"/>
  <c r="DJ83" i="3" s="1"/>
  <c r="CX39" i="3"/>
  <c r="CV248" i="3"/>
  <c r="CX248" i="3"/>
  <c r="DF239" i="3"/>
  <c r="DF229" i="3"/>
  <c r="DH225" i="3"/>
  <c r="DF185" i="3"/>
  <c r="DG159" i="3"/>
  <c r="DF150" i="3"/>
  <c r="DJ150" i="3" s="1"/>
  <c r="DG150" i="3"/>
  <c r="DH150" i="3"/>
  <c r="DI150" i="3"/>
  <c r="DF141" i="3"/>
  <c r="DJ141" i="3" s="1"/>
  <c r="DG141" i="3"/>
  <c r="DH141" i="3"/>
  <c r="DI141" i="3"/>
  <c r="CX20" i="3"/>
  <c r="CV27" i="3"/>
  <c r="CX22" i="3"/>
  <c r="CX41" i="3"/>
  <c r="DF25" i="3"/>
  <c r="DG25" i="3"/>
  <c r="DF14" i="3"/>
  <c r="DJ14" i="3" s="1"/>
  <c r="DH14" i="3"/>
  <c r="DI14" i="3"/>
  <c r="CV157" i="3"/>
  <c r="CX157" i="3"/>
  <c r="DF148" i="3"/>
  <c r="DJ148" i="3" s="1"/>
  <c r="DG148" i="3"/>
  <c r="DI148" i="3"/>
  <c r="DF112" i="3"/>
  <c r="DG112" i="3"/>
  <c r="DJ112" i="3" s="1"/>
  <c r="DG97" i="3"/>
  <c r="DI97" i="3"/>
  <c r="DG67" i="3"/>
  <c r="DH67" i="3"/>
  <c r="DI67" i="3"/>
  <c r="DG23" i="3"/>
  <c r="DI23" i="3"/>
  <c r="DJ23" i="3" s="1"/>
  <c r="DF23" i="3"/>
  <c r="DF76" i="3"/>
  <c r="DH76" i="3"/>
  <c r="DI76" i="3"/>
  <c r="DJ76" i="3" s="1"/>
  <c r="CV30" i="3"/>
  <c r="CX30" i="3"/>
  <c r="DF26" i="3"/>
  <c r="DJ26" i="3" s="1"/>
  <c r="DH26" i="3"/>
  <c r="DI26" i="3"/>
  <c r="CX2" i="3"/>
  <c r="CW2" i="3"/>
  <c r="DF131" i="3"/>
  <c r="DJ131" i="3" s="1"/>
  <c r="DG131" i="3"/>
  <c r="DH131" i="3"/>
  <c r="DI131" i="3"/>
  <c r="CV127" i="3"/>
  <c r="CX127" i="3"/>
  <c r="DG84" i="3"/>
  <c r="DH84" i="3"/>
  <c r="DI84" i="3"/>
  <c r="DJ84" i="3" s="1"/>
  <c r="DF65" i="3"/>
  <c r="DJ65" i="3" s="1"/>
  <c r="DG65" i="3"/>
  <c r="DF48" i="3"/>
  <c r="DJ48" i="3" s="1"/>
  <c r="DH48" i="3"/>
  <c r="DI48" i="3"/>
  <c r="DF44" i="3"/>
  <c r="DG44" i="3"/>
  <c r="DH44" i="3"/>
  <c r="DI44" i="3"/>
  <c r="DJ44" i="3" s="1"/>
  <c r="CV21" i="3"/>
  <c r="CV19" i="3"/>
  <c r="CX17" i="3"/>
  <c r="CX8" i="3"/>
  <c r="CV4" i="3"/>
  <c r="CX4" i="3"/>
  <c r="DF106" i="3"/>
  <c r="DJ106" i="3" s="1"/>
  <c r="DG106" i="3"/>
  <c r="DH106" i="3"/>
  <c r="DF101" i="3"/>
  <c r="DG101" i="3"/>
  <c r="DH101" i="3"/>
  <c r="DI101" i="3"/>
  <c r="DJ101" i="3" s="1"/>
  <c r="DI94" i="3"/>
  <c r="DH46" i="3"/>
  <c r="DG46" i="3"/>
  <c r="DI25" i="3"/>
  <c r="DJ25" i="3" s="1"/>
  <c r="DF13" i="3"/>
  <c r="DG13" i="3"/>
  <c r="DH13" i="3"/>
  <c r="DI13" i="3"/>
  <c r="DJ13" i="3" s="1"/>
  <c r="CX6" i="3"/>
  <c r="DG103" i="3"/>
  <c r="DI103" i="3"/>
  <c r="DH94" i="3"/>
  <c r="DF74" i="3"/>
  <c r="DG74" i="3"/>
  <c r="DH74" i="3"/>
  <c r="DI74" i="3"/>
  <c r="DJ74" i="3" s="1"/>
  <c r="DF62" i="3"/>
  <c r="DJ62" i="3" s="1"/>
  <c r="DH62" i="3"/>
  <c r="DI62" i="3"/>
  <c r="DF60" i="3"/>
  <c r="DJ60" i="3" s="1"/>
  <c r="DG60" i="3"/>
  <c r="DH60" i="3"/>
  <c r="DF50" i="3"/>
  <c r="DJ50" i="3" s="1"/>
  <c r="DG50" i="3"/>
  <c r="DH50" i="3"/>
  <c r="DI50" i="3"/>
  <c r="DH25" i="3"/>
  <c r="CV15" i="3"/>
  <c r="DF155" i="3"/>
  <c r="DH155" i="3"/>
  <c r="DH126" i="3"/>
  <c r="DF55" i="3"/>
  <c r="DJ55" i="3" s="1"/>
  <c r="DG55" i="3"/>
  <c r="DH55" i="3"/>
  <c r="DI55" i="3"/>
  <c r="CX36" i="3"/>
  <c r="CV36" i="3"/>
  <c r="DG14" i="3"/>
  <c r="DG126" i="3"/>
  <c r="DF96" i="3"/>
  <c r="DJ96" i="3" s="1"/>
  <c r="DG96" i="3"/>
  <c r="DH96" i="3"/>
  <c r="DI96" i="3"/>
  <c r="DG91" i="3"/>
  <c r="DH91" i="3"/>
  <c r="DI91" i="3"/>
  <c r="DF85" i="3"/>
  <c r="DH85" i="3"/>
  <c r="DI85" i="3"/>
  <c r="DJ85" i="3" s="1"/>
  <c r="CV71" i="3"/>
  <c r="CX71" i="3"/>
  <c r="DI189" i="3"/>
  <c r="DJ189" i="3" s="1"/>
  <c r="DG149" i="3"/>
  <c r="DI149" i="3"/>
  <c r="DG143" i="3"/>
  <c r="DI143" i="3"/>
  <c r="DI139" i="3"/>
  <c r="CW129" i="3"/>
  <c r="CX80" i="3"/>
  <c r="DF66" i="3"/>
  <c r="DJ66" i="3" s="1"/>
  <c r="DG66" i="3"/>
  <c r="DH66" i="3"/>
  <c r="DI66" i="3"/>
  <c r="DF29" i="3"/>
  <c r="DG29" i="3"/>
  <c r="DH29" i="3"/>
  <c r="DI29" i="3"/>
  <c r="DJ29" i="3" s="1"/>
  <c r="DF3" i="3"/>
  <c r="DJ3" i="3" s="1"/>
  <c r="DG3" i="3"/>
  <c r="DH3" i="3"/>
  <c r="DI3" i="3"/>
  <c r="DF120" i="3"/>
  <c r="DJ120" i="3" s="1"/>
  <c r="DG120" i="3"/>
  <c r="DH120" i="3"/>
  <c r="DH97" i="3"/>
  <c r="DF89" i="3"/>
  <c r="DJ89" i="3" s="1"/>
  <c r="DG89" i="3"/>
  <c r="CX27" i="3"/>
  <c r="CX18" i="3"/>
  <c r="CV9" i="3"/>
  <c r="CX9" i="3"/>
  <c r="CX125" i="3"/>
  <c r="CX78" i="3"/>
  <c r="CX58" i="3"/>
  <c r="CX33" i="3"/>
  <c r="CX7" i="3"/>
  <c r="DI45" i="3"/>
  <c r="DH45" i="3"/>
  <c r="DI31" i="3"/>
  <c r="DH31" i="3"/>
  <c r="CX1" i="3"/>
  <c r="CG75" i="1" l="1"/>
  <c r="AX89" i="1"/>
  <c r="T558" i="8"/>
  <c r="K562" i="8" s="1"/>
  <c r="T552" i="7"/>
  <c r="J556" i="7" s="1"/>
  <c r="R256" i="8"/>
  <c r="K261" i="8" s="1"/>
  <c r="R250" i="7"/>
  <c r="J255" i="7" s="1"/>
  <c r="T330" i="8"/>
  <c r="K335" i="8" s="1"/>
  <c r="T324" i="7"/>
  <c r="J329" i="7" s="1"/>
  <c r="K567" i="8"/>
  <c r="J561" i="7"/>
  <c r="K182" i="8"/>
  <c r="J176" i="7"/>
  <c r="T234" i="8"/>
  <c r="K240" i="8" s="1"/>
  <c r="T228" i="7"/>
  <c r="J234" i="7" s="1"/>
  <c r="T188" i="8"/>
  <c r="K193" i="8" s="1"/>
  <c r="T182" i="7"/>
  <c r="J187" i="7" s="1"/>
  <c r="GM265" i="1"/>
  <c r="GP265" i="1" s="1"/>
  <c r="GM267" i="1"/>
  <c r="GP267" i="1" s="1"/>
  <c r="R330" i="8"/>
  <c r="K334" i="8" s="1"/>
  <c r="R324" i="7"/>
  <c r="J328" i="7" s="1"/>
  <c r="CP257" i="1"/>
  <c r="O257" i="1" s="1"/>
  <c r="K304" i="8"/>
  <c r="J298" i="7"/>
  <c r="CP285" i="1"/>
  <c r="O285" i="1" s="1"/>
  <c r="K420" i="8"/>
  <c r="J414" i="7"/>
  <c r="L512" i="8"/>
  <c r="K506" i="7"/>
  <c r="R453" i="1"/>
  <c r="GK453" i="1" s="1"/>
  <c r="V521" i="8"/>
  <c r="V515" i="7"/>
  <c r="R469" i="1"/>
  <c r="GK469" i="1" s="1"/>
  <c r="V580" i="8"/>
  <c r="V574" i="7"/>
  <c r="T795" i="8"/>
  <c r="K802" i="8" s="1"/>
  <c r="T789" i="7"/>
  <c r="J796" i="7" s="1"/>
  <c r="GM479" i="1"/>
  <c r="GP479" i="1" s="1"/>
  <c r="R819" i="8"/>
  <c r="K823" i="8" s="1"/>
  <c r="R813" i="7"/>
  <c r="J817" i="7" s="1"/>
  <c r="R506" i="8"/>
  <c r="K510" i="8" s="1"/>
  <c r="R500" i="7"/>
  <c r="J504" i="7" s="1"/>
  <c r="K830" i="8"/>
  <c r="J824" i="7"/>
  <c r="GM513" i="1"/>
  <c r="GP513" i="1" s="1"/>
  <c r="T734" i="8"/>
  <c r="K739" i="8" s="1"/>
  <c r="T728" i="7"/>
  <c r="J733" i="7" s="1"/>
  <c r="R882" i="8"/>
  <c r="K885" i="8" s="1"/>
  <c r="R876" i="7"/>
  <c r="J879" i="7" s="1"/>
  <c r="K213" i="8"/>
  <c r="J207" i="7"/>
  <c r="CY164" i="1"/>
  <c r="X164" i="1" s="1"/>
  <c r="CZ164" i="1"/>
  <c r="Y164" i="1" s="1"/>
  <c r="K574" i="8"/>
  <c r="J568" i="7"/>
  <c r="BB244" i="1"/>
  <c r="F304" i="1"/>
  <c r="L117" i="8"/>
  <c r="K111" i="7"/>
  <c r="AH606" i="1"/>
  <c r="L804" i="8"/>
  <c r="K798" i="7"/>
  <c r="V528" i="8"/>
  <c r="V522" i="7"/>
  <c r="R454" i="1"/>
  <c r="GK454" i="1" s="1"/>
  <c r="GM454" i="1" s="1"/>
  <c r="GP454" i="1" s="1"/>
  <c r="K860" i="8"/>
  <c r="J854" i="7"/>
  <c r="CY515" i="1"/>
  <c r="X515" i="1" s="1"/>
  <c r="K728" i="8"/>
  <c r="J722" i="7"/>
  <c r="K799" i="8"/>
  <c r="J793" i="7"/>
  <c r="CP515" i="1"/>
  <c r="O515" i="1" s="1"/>
  <c r="K729" i="8"/>
  <c r="J723" i="7"/>
  <c r="T882" i="8"/>
  <c r="K886" i="8" s="1"/>
  <c r="T876" i="7"/>
  <c r="J880" i="7" s="1"/>
  <c r="CP163" i="1"/>
  <c r="O163" i="1" s="1"/>
  <c r="K207" i="8"/>
  <c r="J201" i="7"/>
  <c r="K625" i="8"/>
  <c r="J619" i="7"/>
  <c r="CZ646" i="1"/>
  <c r="Y646" i="1" s="1"/>
  <c r="K852" i="8"/>
  <c r="J846" i="7"/>
  <c r="CY646" i="1"/>
  <c r="X646" i="1" s="1"/>
  <c r="CG30" i="1"/>
  <c r="AX43" i="1"/>
  <c r="GM77" i="1"/>
  <c r="GP77" i="1" s="1"/>
  <c r="T108" i="8"/>
  <c r="K115" i="8" s="1"/>
  <c r="T102" i="7"/>
  <c r="J109" i="7" s="1"/>
  <c r="R85" i="1"/>
  <c r="GK85" i="1" s="1"/>
  <c r="V140" i="8"/>
  <c r="V134" i="7"/>
  <c r="R165" i="1"/>
  <c r="GK165" i="1" s="1"/>
  <c r="V219" i="8"/>
  <c r="V213" i="7"/>
  <c r="T43" i="8"/>
  <c r="K47" i="8" s="1"/>
  <c r="T37" i="7"/>
  <c r="J41" i="7" s="1"/>
  <c r="R234" i="8"/>
  <c r="K239" i="8" s="1"/>
  <c r="R228" i="7"/>
  <c r="J233" i="7" s="1"/>
  <c r="R188" i="8"/>
  <c r="K192" i="8" s="1"/>
  <c r="R182" i="7"/>
  <c r="J186" i="7" s="1"/>
  <c r="R278" i="1"/>
  <c r="GK278" i="1" s="1"/>
  <c r="V381" i="8"/>
  <c r="V375" i="7"/>
  <c r="GM79" i="1"/>
  <c r="GP79" i="1" s="1"/>
  <c r="R285" i="1"/>
  <c r="V417" i="8"/>
  <c r="K424" i="8" s="1"/>
  <c r="V411" i="7"/>
  <c r="J418" i="7" s="1"/>
  <c r="R327" i="1"/>
  <c r="V443" i="8"/>
  <c r="K450" i="8" s="1"/>
  <c r="V437" i="7"/>
  <c r="J444" i="7" s="1"/>
  <c r="R472" i="1"/>
  <c r="GK472" i="1" s="1"/>
  <c r="V588" i="8"/>
  <c r="V582" i="7"/>
  <c r="K582" i="8"/>
  <c r="J576" i="7"/>
  <c r="CP511" i="1"/>
  <c r="O511" i="1" s="1"/>
  <c r="K722" i="8"/>
  <c r="J716" i="7"/>
  <c r="R515" i="1"/>
  <c r="GK515" i="1" s="1"/>
  <c r="V727" i="8"/>
  <c r="V721" i="7"/>
  <c r="R795" i="8"/>
  <c r="K801" i="8" s="1"/>
  <c r="R789" i="7"/>
  <c r="J795" i="7" s="1"/>
  <c r="GM651" i="1"/>
  <c r="GP651" i="1" s="1"/>
  <c r="CP466" i="1"/>
  <c r="O466" i="1" s="1"/>
  <c r="AB529" i="1" s="1"/>
  <c r="K568" i="8"/>
  <c r="J562" i="7"/>
  <c r="T842" i="8"/>
  <c r="K847" i="8" s="1"/>
  <c r="T836" i="7"/>
  <c r="J841" i="7" s="1"/>
  <c r="R84" i="1"/>
  <c r="V130" i="8"/>
  <c r="K137" i="8" s="1"/>
  <c r="V124" i="7"/>
  <c r="J131" i="7" s="1"/>
  <c r="CY282" i="1"/>
  <c r="X282" i="1" s="1"/>
  <c r="K397" i="8"/>
  <c r="J391" i="7"/>
  <c r="CZ282" i="1"/>
  <c r="Y282" i="1" s="1"/>
  <c r="K455" i="8"/>
  <c r="J463" i="8" s="1"/>
  <c r="J449" i="7"/>
  <c r="R271" i="1"/>
  <c r="V359" i="8"/>
  <c r="K366" i="8" s="1"/>
  <c r="V353" i="7"/>
  <c r="J360" i="7" s="1"/>
  <c r="R140" i="8"/>
  <c r="K143" i="8" s="1"/>
  <c r="R134" i="7"/>
  <c r="J137" i="7" s="1"/>
  <c r="DI87" i="3"/>
  <c r="DJ87" i="3" s="1"/>
  <c r="DF87" i="3"/>
  <c r="DG87" i="3"/>
  <c r="DH87" i="3"/>
  <c r="CZ459" i="1"/>
  <c r="Y459" i="1" s="1"/>
  <c r="K545" i="8"/>
  <c r="J539" i="7"/>
  <c r="K51" i="8"/>
  <c r="J45" i="7"/>
  <c r="R490" i="1"/>
  <c r="V640" i="7"/>
  <c r="J647" i="7" s="1"/>
  <c r="V646" i="8"/>
  <c r="K653" i="8" s="1"/>
  <c r="V481" i="8"/>
  <c r="V475" i="7"/>
  <c r="R406" i="1"/>
  <c r="GK406" i="1" s="1"/>
  <c r="DI158" i="3"/>
  <c r="DF158" i="3"/>
  <c r="DG158" i="3"/>
  <c r="DJ158" i="3" s="1"/>
  <c r="DH158" i="3"/>
  <c r="R511" i="1"/>
  <c r="GK511" i="1" s="1"/>
  <c r="V719" i="8"/>
  <c r="V713" i="7"/>
  <c r="CZ525" i="1"/>
  <c r="Y525" i="1" s="1"/>
  <c r="GM525" i="1" s="1"/>
  <c r="GP525" i="1" s="1"/>
  <c r="K764" i="8"/>
  <c r="J758" i="7"/>
  <c r="R162" i="1"/>
  <c r="GK162" i="1" s="1"/>
  <c r="V196" i="8"/>
  <c r="V190" i="7"/>
  <c r="T130" i="8"/>
  <c r="K136" i="8" s="1"/>
  <c r="T124" i="7"/>
  <c r="J130" i="7" s="1"/>
  <c r="CY278" i="1"/>
  <c r="X278" i="1" s="1"/>
  <c r="K382" i="8"/>
  <c r="J376" i="7"/>
  <c r="CZ278" i="1"/>
  <c r="Y278" i="1" s="1"/>
  <c r="R602" i="1"/>
  <c r="V806" i="8"/>
  <c r="V800" i="7"/>
  <c r="R43" i="8"/>
  <c r="K46" i="8" s="1"/>
  <c r="R37" i="7"/>
  <c r="J40" i="7" s="1"/>
  <c r="R164" i="1"/>
  <c r="GK164" i="1" s="1"/>
  <c r="V212" i="8"/>
  <c r="V206" i="7"/>
  <c r="R165" i="8"/>
  <c r="K169" i="8" s="1"/>
  <c r="R159" i="7"/>
  <c r="J163" i="7" s="1"/>
  <c r="CP329" i="1"/>
  <c r="O329" i="1" s="1"/>
  <c r="K458" i="8"/>
  <c r="J452" i="7"/>
  <c r="AF291" i="1"/>
  <c r="T296" i="8"/>
  <c r="K299" i="8" s="1"/>
  <c r="T290" i="7"/>
  <c r="J293" i="7" s="1"/>
  <c r="AH291" i="1"/>
  <c r="L403" i="8"/>
  <c r="K397" i="7"/>
  <c r="CY333" i="1"/>
  <c r="X333" i="1" s="1"/>
  <c r="R595" i="8"/>
  <c r="K599" i="8" s="1"/>
  <c r="R589" i="7"/>
  <c r="J593" i="7" s="1"/>
  <c r="R283" i="1"/>
  <c r="GK283" i="1" s="1"/>
  <c r="V405" i="8"/>
  <c r="V399" i="7"/>
  <c r="R543" i="8"/>
  <c r="K547" i="8" s="1"/>
  <c r="R537" i="7"/>
  <c r="J541" i="7" s="1"/>
  <c r="R671" i="7"/>
  <c r="J674" i="7" s="1"/>
  <c r="R677" i="8"/>
  <c r="K680" i="8" s="1"/>
  <c r="GM462" i="1"/>
  <c r="GP462" i="1" s="1"/>
  <c r="R563" i="1"/>
  <c r="V776" i="7"/>
  <c r="V782" i="8"/>
  <c r="GM476" i="1"/>
  <c r="GP476" i="1" s="1"/>
  <c r="T670" i="8"/>
  <c r="K674" i="8" s="1"/>
  <c r="T664" i="7"/>
  <c r="J668" i="7" s="1"/>
  <c r="T453" i="8"/>
  <c r="K460" i="8" s="1"/>
  <c r="T447" i="7"/>
  <c r="J454" i="7" s="1"/>
  <c r="AH656" i="1"/>
  <c r="L833" i="8"/>
  <c r="K827" i="7"/>
  <c r="T388" i="8"/>
  <c r="K393" i="8" s="1"/>
  <c r="T382" i="7"/>
  <c r="J387" i="7" s="1"/>
  <c r="T827" i="8"/>
  <c r="K832" i="8" s="1"/>
  <c r="T821" i="7"/>
  <c r="J826" i="7" s="1"/>
  <c r="R842" i="8"/>
  <c r="K846" i="8" s="1"/>
  <c r="R836" i="7"/>
  <c r="J840" i="7" s="1"/>
  <c r="L153" i="8"/>
  <c r="K147" i="7"/>
  <c r="CY283" i="1"/>
  <c r="X283" i="1" s="1"/>
  <c r="AK291" i="1" s="1"/>
  <c r="K406" i="8"/>
  <c r="J400" i="7"/>
  <c r="CZ283" i="1"/>
  <c r="Y283" i="1" s="1"/>
  <c r="R461" i="1"/>
  <c r="GK461" i="1" s="1"/>
  <c r="V551" i="8"/>
  <c r="V545" i="7"/>
  <c r="K110" i="8"/>
  <c r="J104" i="7"/>
  <c r="K190" i="8"/>
  <c r="J184" i="7"/>
  <c r="K372" i="8"/>
  <c r="J366" i="7"/>
  <c r="K390" i="8"/>
  <c r="J384" i="7"/>
  <c r="K78" i="8"/>
  <c r="J72" i="7"/>
  <c r="R250" i="1"/>
  <c r="V256" i="8"/>
  <c r="K263" i="8" s="1"/>
  <c r="V250" i="7"/>
  <c r="J257" i="7" s="1"/>
  <c r="K362" i="8"/>
  <c r="J356" i="7"/>
  <c r="L825" i="8"/>
  <c r="K819" i="7"/>
  <c r="K444" i="8"/>
  <c r="J452" i="8" s="1"/>
  <c r="J438" i="7"/>
  <c r="CY518" i="1"/>
  <c r="X518" i="1" s="1"/>
  <c r="K743" i="8"/>
  <c r="J737" i="7"/>
  <c r="F681" i="1"/>
  <c r="BD638" i="1"/>
  <c r="CP162" i="1"/>
  <c r="O162" i="1" s="1"/>
  <c r="T506" i="8"/>
  <c r="K511" i="8" s="1"/>
  <c r="T500" i="7"/>
  <c r="J505" i="7" s="1"/>
  <c r="CZ38" i="1"/>
  <c r="Y38" i="1" s="1"/>
  <c r="K69" i="8"/>
  <c r="J63" i="7"/>
  <c r="CY38" i="1"/>
  <c r="X38" i="1" s="1"/>
  <c r="R253" i="1"/>
  <c r="GK253" i="1" s="1"/>
  <c r="V273" i="8"/>
  <c r="V267" i="7"/>
  <c r="CY285" i="1"/>
  <c r="X285" i="1" s="1"/>
  <c r="K419" i="8"/>
  <c r="J413" i="7"/>
  <c r="GK83" i="1"/>
  <c r="K123" i="8"/>
  <c r="J117" i="7"/>
  <c r="V728" i="7"/>
  <c r="V734" i="8"/>
  <c r="R516" i="1"/>
  <c r="GK516" i="1" s="1"/>
  <c r="GM516" i="1" s="1"/>
  <c r="GP516" i="1" s="1"/>
  <c r="GM85" i="1"/>
  <c r="GP85" i="1" s="1"/>
  <c r="GM78" i="1"/>
  <c r="GP78" i="1" s="1"/>
  <c r="DF217" i="3"/>
  <c r="DI217" i="3"/>
  <c r="DJ217" i="3" s="1"/>
  <c r="AF43" i="1"/>
  <c r="R168" i="1"/>
  <c r="V234" i="8"/>
  <c r="K241" i="8" s="1"/>
  <c r="V228" i="7"/>
  <c r="J235" i="7" s="1"/>
  <c r="T159" i="7"/>
  <c r="J164" i="7" s="1"/>
  <c r="T165" i="8"/>
  <c r="K170" i="8" s="1"/>
  <c r="T266" i="8"/>
  <c r="K270" i="8" s="1"/>
  <c r="T260" i="7"/>
  <c r="J264" i="7" s="1"/>
  <c r="R296" i="8"/>
  <c r="K298" i="8" s="1"/>
  <c r="R290" i="7"/>
  <c r="J292" i="7" s="1"/>
  <c r="L725" i="8"/>
  <c r="K719" i="7"/>
  <c r="R475" i="1"/>
  <c r="GK475" i="1" s="1"/>
  <c r="V603" i="8"/>
  <c r="V597" i="7"/>
  <c r="R670" i="8"/>
  <c r="K673" i="8" s="1"/>
  <c r="R664" i="7"/>
  <c r="J667" i="7" s="1"/>
  <c r="R449" i="1"/>
  <c r="GK449" i="1" s="1"/>
  <c r="V514" i="8"/>
  <c r="V508" i="7"/>
  <c r="R453" i="8"/>
  <c r="K459" i="8" s="1"/>
  <c r="R447" i="7"/>
  <c r="J453" i="7" s="1"/>
  <c r="T646" i="8"/>
  <c r="K652" i="8" s="1"/>
  <c r="T640" i="7"/>
  <c r="J646" i="7" s="1"/>
  <c r="CP481" i="1"/>
  <c r="O481" i="1" s="1"/>
  <c r="T727" i="8"/>
  <c r="K731" i="8" s="1"/>
  <c r="T721" i="7"/>
  <c r="J725" i="7" s="1"/>
  <c r="R648" i="1"/>
  <c r="GK648" i="1" s="1"/>
  <c r="GM648" i="1" s="1"/>
  <c r="GP648" i="1" s="1"/>
  <c r="V858" i="8"/>
  <c r="V852" i="7"/>
  <c r="R388" i="8"/>
  <c r="K392" i="8" s="1"/>
  <c r="R382" i="7"/>
  <c r="J386" i="7" s="1"/>
  <c r="T749" i="8"/>
  <c r="K753" i="8" s="1"/>
  <c r="T743" i="7"/>
  <c r="J747" i="7" s="1"/>
  <c r="K476" i="8"/>
  <c r="J470" i="7"/>
  <c r="T719" i="8"/>
  <c r="K724" i="8" s="1"/>
  <c r="T713" i="7"/>
  <c r="J718" i="7" s="1"/>
  <c r="DI218" i="3"/>
  <c r="DF218" i="3"/>
  <c r="DG218" i="3"/>
  <c r="DJ218" i="3" s="1"/>
  <c r="DH218" i="3"/>
  <c r="K500" i="8"/>
  <c r="J494" i="7"/>
  <c r="R276" i="1"/>
  <c r="V371" i="8"/>
  <c r="K378" i="8" s="1"/>
  <c r="V365" i="7"/>
  <c r="J372" i="7" s="1"/>
  <c r="F705" i="1"/>
  <c r="AZ688" i="1"/>
  <c r="K361" i="8"/>
  <c r="J355" i="7"/>
  <c r="I639" i="7"/>
  <c r="R866" i="8"/>
  <c r="K870" i="8" s="1"/>
  <c r="R860" i="7"/>
  <c r="J864" i="7" s="1"/>
  <c r="AD89" i="1"/>
  <c r="K100" i="8"/>
  <c r="J94" i="7"/>
  <c r="K282" i="8"/>
  <c r="J276" i="7"/>
  <c r="K559" i="8"/>
  <c r="J553" i="7"/>
  <c r="K435" i="8"/>
  <c r="J429" i="7"/>
  <c r="L279" i="8"/>
  <c r="K273" i="7"/>
  <c r="K508" i="8"/>
  <c r="J502" i="7"/>
  <c r="K648" i="8"/>
  <c r="J642" i="7"/>
  <c r="T677" i="8"/>
  <c r="K681" i="8" s="1"/>
  <c r="T671" i="7"/>
  <c r="J675" i="7" s="1"/>
  <c r="K99" i="8"/>
  <c r="J93" i="7"/>
  <c r="CY81" i="1"/>
  <c r="X81" i="1" s="1"/>
  <c r="CZ81" i="1"/>
  <c r="Y81" i="1" s="1"/>
  <c r="AL89" i="1" s="1"/>
  <c r="K821" i="8"/>
  <c r="J815" i="7"/>
  <c r="I820" i="7" s="1"/>
  <c r="CP164" i="1"/>
  <c r="O164" i="1" s="1"/>
  <c r="J524" i="7"/>
  <c r="K530" i="8"/>
  <c r="K876" i="8"/>
  <c r="J870" i="7"/>
  <c r="CZ506" i="1"/>
  <c r="Y506" i="1" s="1"/>
  <c r="K706" i="8"/>
  <c r="J700" i="7"/>
  <c r="CY506" i="1"/>
  <c r="X506" i="1" s="1"/>
  <c r="R646" i="8"/>
  <c r="K651" i="8" s="1"/>
  <c r="R640" i="7"/>
  <c r="J645" i="7" s="1"/>
  <c r="GM80" i="1"/>
  <c r="GP80" i="1" s="1"/>
  <c r="R108" i="8"/>
  <c r="K114" i="8" s="1"/>
  <c r="R102" i="7"/>
  <c r="J108" i="7" s="1"/>
  <c r="GM249" i="1"/>
  <c r="GP249" i="1" s="1"/>
  <c r="T290" i="8"/>
  <c r="K293" i="8" s="1"/>
  <c r="T284" i="7"/>
  <c r="J287" i="7" s="1"/>
  <c r="GK329" i="1"/>
  <c r="K457" i="8"/>
  <c r="J451" i="7"/>
  <c r="R371" i="8"/>
  <c r="K376" i="8" s="1"/>
  <c r="R365" i="7"/>
  <c r="J370" i="7" s="1"/>
  <c r="T474" i="8"/>
  <c r="K478" i="8" s="1"/>
  <c r="T468" i="7"/>
  <c r="J472" i="7" s="1"/>
  <c r="R443" i="8"/>
  <c r="K448" i="8" s="1"/>
  <c r="R437" i="7"/>
  <c r="J442" i="7" s="1"/>
  <c r="R465" i="1"/>
  <c r="GK465" i="1" s="1"/>
  <c r="V558" i="8"/>
  <c r="V552" i="7"/>
  <c r="R485" i="1"/>
  <c r="GK485" i="1" s="1"/>
  <c r="V639" i="8"/>
  <c r="V633" i="7"/>
  <c r="GM451" i="1"/>
  <c r="GP451" i="1" s="1"/>
  <c r="T631" i="8"/>
  <c r="K636" i="8" s="1"/>
  <c r="T625" i="7"/>
  <c r="J630" i="7" s="1"/>
  <c r="R514" i="8"/>
  <c r="K517" i="8" s="1"/>
  <c r="R508" i="7"/>
  <c r="J511" i="7" s="1"/>
  <c r="R652" i="1"/>
  <c r="GK652" i="1" s="1"/>
  <c r="V874" i="8"/>
  <c r="V868" i="7"/>
  <c r="R706" i="7"/>
  <c r="J709" i="7" s="1"/>
  <c r="R712" i="8"/>
  <c r="K715" i="8" s="1"/>
  <c r="K538" i="8"/>
  <c r="J532" i="7"/>
  <c r="R763" i="8"/>
  <c r="K766" i="8" s="1"/>
  <c r="R757" i="7"/>
  <c r="J760" i="7" s="1"/>
  <c r="CP83" i="1"/>
  <c r="O83" i="1" s="1"/>
  <c r="J118" i="7"/>
  <c r="K124" i="8"/>
  <c r="K565" i="7"/>
  <c r="L571" i="8"/>
  <c r="R874" i="8"/>
  <c r="K878" i="8" s="1"/>
  <c r="J881" i="8" s="1"/>
  <c r="R868" i="7"/>
  <c r="J872" i="7" s="1"/>
  <c r="DF34" i="3"/>
  <c r="DG34" i="3"/>
  <c r="DJ34" i="3" s="1"/>
  <c r="DH34" i="3"/>
  <c r="DI34" i="3"/>
  <c r="V353" i="8"/>
  <c r="V347" i="7"/>
  <c r="R270" i="1"/>
  <c r="GK270" i="1" s="1"/>
  <c r="R161" i="1"/>
  <c r="GK161" i="1" s="1"/>
  <c r="V188" i="8"/>
  <c r="V182" i="7"/>
  <c r="CZ473" i="1"/>
  <c r="Y473" i="1" s="1"/>
  <c r="K597" i="8"/>
  <c r="J591" i="7"/>
  <c r="CZ83" i="1"/>
  <c r="Y83" i="1" s="1"/>
  <c r="K121" i="8"/>
  <c r="J115" i="7"/>
  <c r="GK254" i="1"/>
  <c r="K284" i="8"/>
  <c r="J278" i="7"/>
  <c r="CY472" i="1"/>
  <c r="X472" i="1" s="1"/>
  <c r="K589" i="8"/>
  <c r="J583" i="7"/>
  <c r="CZ472" i="1"/>
  <c r="Y472" i="1" s="1"/>
  <c r="T347" i="8"/>
  <c r="K350" i="8" s="1"/>
  <c r="T341" i="7"/>
  <c r="J344" i="7" s="1"/>
  <c r="I346" i="7" s="1"/>
  <c r="K671" i="8"/>
  <c r="J676" i="8" s="1"/>
  <c r="J665" i="7"/>
  <c r="K771" i="8"/>
  <c r="J765" i="7"/>
  <c r="K808" i="8"/>
  <c r="J802" i="7"/>
  <c r="GM509" i="1"/>
  <c r="GP509" i="1" s="1"/>
  <c r="CP496" i="1"/>
  <c r="O496" i="1" s="1"/>
  <c r="GM496" i="1" s="1"/>
  <c r="GP496" i="1" s="1"/>
  <c r="K291" i="8"/>
  <c r="J285" i="7"/>
  <c r="CZ521" i="1"/>
  <c r="Y521" i="1" s="1"/>
  <c r="K757" i="8"/>
  <c r="J751" i="7"/>
  <c r="CY521" i="1"/>
  <c r="X521" i="1" s="1"/>
  <c r="T639" i="8"/>
  <c r="K643" i="8" s="1"/>
  <c r="J645" i="8" s="1"/>
  <c r="T633" i="7"/>
  <c r="J637" i="7" s="1"/>
  <c r="R313" i="8"/>
  <c r="K318" i="8" s="1"/>
  <c r="R307" i="7"/>
  <c r="J312" i="7" s="1"/>
  <c r="K685" i="8"/>
  <c r="J679" i="7"/>
  <c r="CY500" i="1"/>
  <c r="X500" i="1" s="1"/>
  <c r="CZ500" i="1"/>
  <c r="Y500" i="1" s="1"/>
  <c r="CP36" i="1"/>
  <c r="O36" i="1" s="1"/>
  <c r="K52" i="8"/>
  <c r="J46" i="7"/>
  <c r="R338" i="8"/>
  <c r="K342" i="8" s="1"/>
  <c r="R332" i="7"/>
  <c r="J336" i="7" s="1"/>
  <c r="R488" i="8"/>
  <c r="K490" i="8" s="1"/>
  <c r="R482" i="7"/>
  <c r="J484" i="7" s="1"/>
  <c r="T819" i="8"/>
  <c r="K824" i="8" s="1"/>
  <c r="J826" i="8" s="1"/>
  <c r="T813" i="7"/>
  <c r="J818" i="7" s="1"/>
  <c r="R266" i="8"/>
  <c r="K269" i="8" s="1"/>
  <c r="R260" i="7"/>
  <c r="J263" i="7" s="1"/>
  <c r="T712" i="8"/>
  <c r="K716" i="8" s="1"/>
  <c r="T706" i="7"/>
  <c r="J710" i="7" s="1"/>
  <c r="R719" i="8"/>
  <c r="K723" i="8" s="1"/>
  <c r="J726" i="8" s="1"/>
  <c r="R713" i="7"/>
  <c r="J717" i="7" s="1"/>
  <c r="GM34" i="1"/>
  <c r="GP34" i="1" s="1"/>
  <c r="T57" i="8"/>
  <c r="K63" i="8" s="1"/>
  <c r="T51" i="7"/>
  <c r="J57" i="7" s="1"/>
  <c r="CP260" i="1"/>
  <c r="O260" i="1" s="1"/>
  <c r="CP252" i="1"/>
  <c r="O252" i="1" s="1"/>
  <c r="GM252" i="1" s="1"/>
  <c r="GP252" i="1" s="1"/>
  <c r="K268" i="8"/>
  <c r="J262" i="7"/>
  <c r="R159" i="1"/>
  <c r="GK159" i="1" s="1"/>
  <c r="V173" i="8"/>
  <c r="V167" i="7"/>
  <c r="AD291" i="1"/>
  <c r="R226" i="8"/>
  <c r="K230" i="8" s="1"/>
  <c r="R220" i="7"/>
  <c r="J224" i="7" s="1"/>
  <c r="I227" i="7" s="1"/>
  <c r="T302" i="8"/>
  <c r="K307" i="8" s="1"/>
  <c r="T296" i="7"/>
  <c r="J301" i="7" s="1"/>
  <c r="R325" i="1"/>
  <c r="V432" i="8"/>
  <c r="K440" i="8" s="1"/>
  <c r="V426" i="7"/>
  <c r="J434" i="7" s="1"/>
  <c r="T411" i="8"/>
  <c r="K414" i="8" s="1"/>
  <c r="T405" i="7"/>
  <c r="J408" i="7" s="1"/>
  <c r="R268" i="1"/>
  <c r="V338" i="8"/>
  <c r="K344" i="8" s="1"/>
  <c r="V332" i="7"/>
  <c r="J338" i="7" s="1"/>
  <c r="R290" i="8"/>
  <c r="K292" i="8" s="1"/>
  <c r="R284" i="7"/>
  <c r="J286" i="7" s="1"/>
  <c r="T273" i="8"/>
  <c r="K278" i="8" s="1"/>
  <c r="T267" i="7"/>
  <c r="J272" i="7" s="1"/>
  <c r="T371" i="8"/>
  <c r="K377" i="8" s="1"/>
  <c r="T365" i="7"/>
  <c r="J371" i="7" s="1"/>
  <c r="CP333" i="1"/>
  <c r="O333" i="1" s="1"/>
  <c r="GM465" i="1"/>
  <c r="GP465" i="1" s="1"/>
  <c r="T353" i="8"/>
  <c r="K356" i="8" s="1"/>
  <c r="T347" i="7"/>
  <c r="J350" i="7" s="1"/>
  <c r="R528" i="8"/>
  <c r="K532" i="8" s="1"/>
  <c r="R522" i="7"/>
  <c r="J526" i="7" s="1"/>
  <c r="I529" i="7" s="1"/>
  <c r="GM485" i="1"/>
  <c r="GP485" i="1" s="1"/>
  <c r="T742" i="8"/>
  <c r="K746" i="8" s="1"/>
  <c r="T736" i="7"/>
  <c r="J740" i="7" s="1"/>
  <c r="R631" i="8"/>
  <c r="K635" i="8" s="1"/>
  <c r="R625" i="7"/>
  <c r="J629" i="7" s="1"/>
  <c r="T499" i="8"/>
  <c r="K503" i="8" s="1"/>
  <c r="T493" i="7"/>
  <c r="J497" i="7" s="1"/>
  <c r="GM527" i="1"/>
  <c r="GP527" i="1" s="1"/>
  <c r="CJ529" i="1"/>
  <c r="T874" i="8"/>
  <c r="K879" i="8" s="1"/>
  <c r="T868" i="7"/>
  <c r="J873" i="7" s="1"/>
  <c r="DH86" i="3"/>
  <c r="DF86" i="3"/>
  <c r="DG86" i="3"/>
  <c r="DJ86" i="3" s="1"/>
  <c r="DI86" i="3"/>
  <c r="V595" i="8"/>
  <c r="V589" i="7"/>
  <c r="R473" i="1"/>
  <c r="GK473" i="1" s="1"/>
  <c r="K475" i="8"/>
  <c r="J469" i="7"/>
  <c r="R39" i="1"/>
  <c r="V75" i="8"/>
  <c r="K82" i="8" s="1"/>
  <c r="V69" i="7"/>
  <c r="J76" i="7" s="1"/>
  <c r="K235" i="8"/>
  <c r="J229" i="7"/>
  <c r="R499" i="1"/>
  <c r="GK499" i="1" s="1"/>
  <c r="V677" i="8"/>
  <c r="V671" i="7"/>
  <c r="V624" i="8"/>
  <c r="V618" i="7"/>
  <c r="R481" i="1"/>
  <c r="GK481" i="1" s="1"/>
  <c r="K325" i="8"/>
  <c r="J319" i="7"/>
  <c r="I323" i="7" s="1"/>
  <c r="K884" i="8"/>
  <c r="J878" i="7"/>
  <c r="AG561" i="1"/>
  <c r="T565" i="1"/>
  <c r="L788" i="8"/>
  <c r="K782" i="7"/>
  <c r="AH565" i="1"/>
  <c r="J265" i="8"/>
  <c r="K664" i="8"/>
  <c r="J658" i="7"/>
  <c r="CY494" i="1"/>
  <c r="X494" i="1" s="1"/>
  <c r="CZ494" i="1"/>
  <c r="Y494" i="1" s="1"/>
  <c r="CP472" i="1"/>
  <c r="O472" i="1" s="1"/>
  <c r="GM472" i="1" s="1"/>
  <c r="GP472" i="1" s="1"/>
  <c r="K590" i="8"/>
  <c r="J584" i="7"/>
  <c r="L586" i="8"/>
  <c r="K580" i="7"/>
  <c r="R558" i="8"/>
  <c r="K561" i="8" s="1"/>
  <c r="R552" i="7"/>
  <c r="J555" i="7" s="1"/>
  <c r="T514" i="8"/>
  <c r="K518" i="8" s="1"/>
  <c r="T508" i="7"/>
  <c r="J512" i="7" s="1"/>
  <c r="K837" i="8"/>
  <c r="J831" i="7"/>
  <c r="R749" i="8"/>
  <c r="K752" i="8" s="1"/>
  <c r="R743" i="7"/>
  <c r="J746" i="7" s="1"/>
  <c r="GM33" i="1"/>
  <c r="GP33" i="1" s="1"/>
  <c r="R57" i="8"/>
  <c r="K62" i="8" s="1"/>
  <c r="R51" i="7"/>
  <c r="J56" i="7" s="1"/>
  <c r="T85" i="8"/>
  <c r="K89" i="8" s="1"/>
  <c r="T79" i="7"/>
  <c r="J83" i="7" s="1"/>
  <c r="AD178" i="1"/>
  <c r="GM259" i="1"/>
  <c r="GP259" i="1" s="1"/>
  <c r="R302" i="8"/>
  <c r="K306" i="8" s="1"/>
  <c r="R296" i="7"/>
  <c r="J300" i="7" s="1"/>
  <c r="CP327" i="1"/>
  <c r="O327" i="1" s="1"/>
  <c r="K447" i="8"/>
  <c r="J441" i="7"/>
  <c r="R411" i="8"/>
  <c r="K413" i="8" s="1"/>
  <c r="J416" i="8" s="1"/>
  <c r="R405" i="7"/>
  <c r="J407" i="7" s="1"/>
  <c r="I410" i="7" s="1"/>
  <c r="CP268" i="1"/>
  <c r="O268" i="1" s="1"/>
  <c r="K340" i="8"/>
  <c r="J346" i="8" s="1"/>
  <c r="J334" i="7"/>
  <c r="GM253" i="1"/>
  <c r="GP253" i="1" s="1"/>
  <c r="R273" i="8"/>
  <c r="K277" i="8" s="1"/>
  <c r="R267" i="7"/>
  <c r="J271" i="7" s="1"/>
  <c r="GM270" i="1"/>
  <c r="GP270" i="1" s="1"/>
  <c r="R353" i="8"/>
  <c r="K355" i="8" s="1"/>
  <c r="J358" i="8" s="1"/>
  <c r="R347" i="7"/>
  <c r="J349" i="7" s="1"/>
  <c r="I352" i="7" s="1"/>
  <c r="T528" i="8"/>
  <c r="K533" i="8" s="1"/>
  <c r="T522" i="7"/>
  <c r="J527" i="7" s="1"/>
  <c r="R494" i="1"/>
  <c r="GK494" i="1" s="1"/>
  <c r="V663" i="8"/>
  <c r="V657" i="7"/>
  <c r="R459" i="1"/>
  <c r="GK459" i="1" s="1"/>
  <c r="V543" i="8"/>
  <c r="V537" i="7"/>
  <c r="R499" i="8"/>
  <c r="K502" i="8" s="1"/>
  <c r="R493" i="7"/>
  <c r="J496" i="7" s="1"/>
  <c r="T610" i="8"/>
  <c r="K614" i="8" s="1"/>
  <c r="T604" i="7"/>
  <c r="J608" i="7" s="1"/>
  <c r="R478" i="1"/>
  <c r="GK478" i="1" s="1"/>
  <c r="V617" i="8"/>
  <c r="V611" i="7"/>
  <c r="GM690" i="1"/>
  <c r="GP690" i="1" s="1"/>
  <c r="CP500" i="1"/>
  <c r="O500" i="1" s="1"/>
  <c r="GM500" i="1" s="1"/>
  <c r="GP500" i="1" s="1"/>
  <c r="K686" i="8"/>
  <c r="J680" i="7"/>
  <c r="T806" i="8"/>
  <c r="K811" i="8" s="1"/>
  <c r="T800" i="7"/>
  <c r="J805" i="7" s="1"/>
  <c r="DI112" i="3"/>
  <c r="DH112" i="3"/>
  <c r="K198" i="8"/>
  <c r="J192" i="7"/>
  <c r="CP461" i="1"/>
  <c r="O461" i="1" s="1"/>
  <c r="V453" i="8"/>
  <c r="K461" i="8" s="1"/>
  <c r="V447" i="7"/>
  <c r="J455" i="7" s="1"/>
  <c r="K391" i="8"/>
  <c r="J385" i="7"/>
  <c r="J352" i="8"/>
  <c r="K297" i="8"/>
  <c r="J291" i="7"/>
  <c r="K275" i="8"/>
  <c r="J269" i="7"/>
  <c r="I274" i="7" s="1"/>
  <c r="J564" i="8"/>
  <c r="K87" i="8"/>
  <c r="J81" i="7"/>
  <c r="K267" i="8"/>
  <c r="J261" i="7"/>
  <c r="I266" i="7" s="1"/>
  <c r="K206" i="8"/>
  <c r="J200" i="7"/>
  <c r="R645" i="1"/>
  <c r="GK645" i="1" s="1"/>
  <c r="V842" i="8"/>
  <c r="V836" i="7"/>
  <c r="J683" i="8"/>
  <c r="I331" i="7"/>
  <c r="R446" i="1"/>
  <c r="GK446" i="1" s="1"/>
  <c r="V499" i="8"/>
  <c r="V493" i="7"/>
  <c r="CP646" i="1"/>
  <c r="O646" i="1" s="1"/>
  <c r="K853" i="8"/>
  <c r="J847" i="7"/>
  <c r="AX694" i="1"/>
  <c r="CG688" i="1"/>
  <c r="T256" i="8"/>
  <c r="K262" i="8" s="1"/>
  <c r="T250" i="7"/>
  <c r="J256" i="7" s="1"/>
  <c r="I259" i="7" s="1"/>
  <c r="AJ606" i="1"/>
  <c r="K844" i="8"/>
  <c r="J849" i="8" s="1"/>
  <c r="J838" i="7"/>
  <c r="I712" i="7"/>
  <c r="I770" i="7"/>
  <c r="AD336" i="1"/>
  <c r="J439" i="7"/>
  <c r="K445" i="8"/>
  <c r="R257" i="1"/>
  <c r="V302" i="8"/>
  <c r="K308" i="8" s="1"/>
  <c r="V296" i="7"/>
  <c r="J302" i="7" s="1"/>
  <c r="T551" i="8"/>
  <c r="K555" i="8" s="1"/>
  <c r="T545" i="7"/>
  <c r="J549" i="7" s="1"/>
  <c r="R521" i="1"/>
  <c r="GK521" i="1" s="1"/>
  <c r="V756" i="8"/>
  <c r="V750" i="7"/>
  <c r="R525" i="1"/>
  <c r="GK525" i="1" s="1"/>
  <c r="V763" i="8"/>
  <c r="V757" i="7"/>
  <c r="K236" i="8"/>
  <c r="J230" i="7"/>
  <c r="R458" i="1"/>
  <c r="GK458" i="1" s="1"/>
  <c r="V536" i="8"/>
  <c r="V530" i="7"/>
  <c r="R506" i="1"/>
  <c r="GK506" i="1" s="1"/>
  <c r="V705" i="8"/>
  <c r="V699" i="7"/>
  <c r="CP469" i="1"/>
  <c r="O469" i="1" s="1"/>
  <c r="K583" i="8"/>
  <c r="J577" i="7"/>
  <c r="GM649" i="1"/>
  <c r="GP649" i="1" s="1"/>
  <c r="K482" i="8"/>
  <c r="J476" i="7"/>
  <c r="CZ406" i="1"/>
  <c r="Y406" i="1" s="1"/>
  <c r="CY406" i="1"/>
  <c r="X406" i="1" s="1"/>
  <c r="T226" i="8"/>
  <c r="K231" i="8" s="1"/>
  <c r="J233" i="8" s="1"/>
  <c r="T220" i="7"/>
  <c r="J225" i="7" s="1"/>
  <c r="L145" i="8"/>
  <c r="K139" i="7"/>
  <c r="T50" i="8"/>
  <c r="K54" i="8" s="1"/>
  <c r="T44" i="7"/>
  <c r="J48" i="7" s="1"/>
  <c r="CP41" i="1"/>
  <c r="O41" i="1" s="1"/>
  <c r="GM41" i="1" s="1"/>
  <c r="GP41" i="1" s="1"/>
  <c r="T196" i="8"/>
  <c r="K201" i="8" s="1"/>
  <c r="T190" i="7"/>
  <c r="J195" i="7" s="1"/>
  <c r="R85" i="8"/>
  <c r="K88" i="8" s="1"/>
  <c r="R79" i="7"/>
  <c r="J82" i="7" s="1"/>
  <c r="GM87" i="1"/>
  <c r="GP87" i="1" s="1"/>
  <c r="GM331" i="1"/>
  <c r="GP331" i="1" s="1"/>
  <c r="R282" i="1"/>
  <c r="V396" i="8"/>
  <c r="K402" i="8" s="1"/>
  <c r="V390" i="7"/>
  <c r="J396" i="7" s="1"/>
  <c r="CZ285" i="1"/>
  <c r="Y285" i="1" s="1"/>
  <c r="T281" i="8"/>
  <c r="K286" i="8" s="1"/>
  <c r="T275" i="7"/>
  <c r="J280" i="7" s="1"/>
  <c r="R474" i="8"/>
  <c r="K477" i="8" s="1"/>
  <c r="J480" i="8" s="1"/>
  <c r="R468" i="7"/>
  <c r="J471" i="7" s="1"/>
  <c r="R405" i="1"/>
  <c r="V474" i="8"/>
  <c r="V468" i="7"/>
  <c r="T359" i="8"/>
  <c r="K365" i="8" s="1"/>
  <c r="T353" i="7"/>
  <c r="J359" i="7" s="1"/>
  <c r="R518" i="1"/>
  <c r="GK518" i="1" s="1"/>
  <c r="V742" i="8"/>
  <c r="V736" i="7"/>
  <c r="GX287" i="1"/>
  <c r="GM494" i="1"/>
  <c r="GP494" i="1" s="1"/>
  <c r="GM467" i="1"/>
  <c r="GP467" i="1" s="1"/>
  <c r="CZ468" i="1"/>
  <c r="Y468" i="1" s="1"/>
  <c r="R610" i="8"/>
  <c r="K613" i="8" s="1"/>
  <c r="J616" i="8" s="1"/>
  <c r="R604" i="7"/>
  <c r="J607" i="7" s="1"/>
  <c r="GM478" i="1"/>
  <c r="GP478" i="1" s="1"/>
  <c r="T866" i="8"/>
  <c r="K871" i="8" s="1"/>
  <c r="T860" i="7"/>
  <c r="J865" i="7" s="1"/>
  <c r="CP521" i="1"/>
  <c r="O521" i="1" s="1"/>
  <c r="K758" i="8"/>
  <c r="J752" i="7"/>
  <c r="F710" i="1"/>
  <c r="R806" i="8"/>
  <c r="K810" i="8" s="1"/>
  <c r="R800" i="7"/>
  <c r="J804" i="7" s="1"/>
  <c r="T770" i="8"/>
  <c r="K774" i="8" s="1"/>
  <c r="T764" i="7"/>
  <c r="J768" i="7" s="1"/>
  <c r="I60" i="7"/>
  <c r="T611" i="7"/>
  <c r="J615" i="7" s="1"/>
  <c r="I617" i="7" s="1"/>
  <c r="T617" i="8"/>
  <c r="K621" i="8" s="1"/>
  <c r="J623" i="8" s="1"/>
  <c r="BZ75" i="1"/>
  <c r="AQ89" i="1"/>
  <c r="R35" i="1"/>
  <c r="GK35" i="1" s="1"/>
  <c r="GM35" i="1" s="1"/>
  <c r="V43" i="8"/>
  <c r="V37" i="7"/>
  <c r="K303" i="8"/>
  <c r="J297" i="7"/>
  <c r="I304" i="7" s="1"/>
  <c r="K45" i="8"/>
  <c r="J49" i="8" s="1"/>
  <c r="J39" i="7"/>
  <c r="I43" i="7" s="1"/>
  <c r="K133" i="8"/>
  <c r="J139" i="8" s="1"/>
  <c r="J127" i="7"/>
  <c r="V388" i="8"/>
  <c r="V382" i="7"/>
  <c r="R281" i="1"/>
  <c r="GK281" i="1" s="1"/>
  <c r="GM281" i="1" s="1"/>
  <c r="GP281" i="1" s="1"/>
  <c r="CY642" i="1"/>
  <c r="X642" i="1" s="1"/>
  <c r="K829" i="8"/>
  <c r="J823" i="7"/>
  <c r="J337" i="8"/>
  <c r="T313" i="8"/>
  <c r="K319" i="8" s="1"/>
  <c r="T307" i="7"/>
  <c r="J313" i="7" s="1"/>
  <c r="K692" i="8"/>
  <c r="J686" i="7"/>
  <c r="CZ502" i="1"/>
  <c r="Y502" i="1" s="1"/>
  <c r="CY502" i="1"/>
  <c r="X502" i="1" s="1"/>
  <c r="GK37" i="1"/>
  <c r="K60" i="8"/>
  <c r="J54" i="7"/>
  <c r="R654" i="1"/>
  <c r="GK654" i="1" s="1"/>
  <c r="V882" i="8"/>
  <c r="V876" i="7"/>
  <c r="J873" i="8"/>
  <c r="J755" i="8"/>
  <c r="R734" i="8"/>
  <c r="K738" i="8" s="1"/>
  <c r="R728" i="7"/>
  <c r="J732" i="7" s="1"/>
  <c r="T443" i="8"/>
  <c r="K449" i="8" s="1"/>
  <c r="T437" i="7"/>
  <c r="J443" i="7" s="1"/>
  <c r="R447" i="1"/>
  <c r="V506" i="8"/>
  <c r="V500" i="7"/>
  <c r="GM449" i="1"/>
  <c r="GP449" i="1" s="1"/>
  <c r="R255" i="1"/>
  <c r="GK255" i="1" s="1"/>
  <c r="V290" i="8"/>
  <c r="V284" i="7"/>
  <c r="R38" i="1"/>
  <c r="GK38" i="1" s="1"/>
  <c r="GM38" i="1" s="1"/>
  <c r="GP38" i="1" s="1"/>
  <c r="V67" i="8"/>
  <c r="V61" i="7"/>
  <c r="R50" i="8"/>
  <c r="K53" i="8" s="1"/>
  <c r="R44" i="7"/>
  <c r="J47" i="7" s="1"/>
  <c r="R40" i="1"/>
  <c r="GK40" i="1" s="1"/>
  <c r="V85" i="8"/>
  <c r="V79" i="7"/>
  <c r="GM162" i="1"/>
  <c r="GP162" i="1" s="1"/>
  <c r="R196" i="8"/>
  <c r="K200" i="8" s="1"/>
  <c r="J203" i="8" s="1"/>
  <c r="R190" i="7"/>
  <c r="J194" i="7" s="1"/>
  <c r="T140" i="8"/>
  <c r="K144" i="8" s="1"/>
  <c r="J146" i="8" s="1"/>
  <c r="T134" i="7"/>
  <c r="J138" i="7" s="1"/>
  <c r="T204" i="8"/>
  <c r="K209" i="8" s="1"/>
  <c r="T198" i="7"/>
  <c r="J203" i="7" s="1"/>
  <c r="K191" i="8"/>
  <c r="J185" i="7"/>
  <c r="L425" i="8"/>
  <c r="K419" i="7"/>
  <c r="K398" i="8"/>
  <c r="J392" i="7"/>
  <c r="K434" i="8"/>
  <c r="J428" i="7"/>
  <c r="T323" i="8"/>
  <c r="K327" i="8" s="1"/>
  <c r="T317" i="7"/>
  <c r="J321" i="7" s="1"/>
  <c r="CY254" i="1"/>
  <c r="X254" i="1" s="1"/>
  <c r="R466" i="1"/>
  <c r="GK466" i="1" s="1"/>
  <c r="V559" i="7"/>
  <c r="V565" i="8"/>
  <c r="R359" i="8"/>
  <c r="K364" i="8" s="1"/>
  <c r="R353" i="7"/>
  <c r="J358" i="7" s="1"/>
  <c r="GM470" i="1"/>
  <c r="GP470" i="1" s="1"/>
  <c r="T603" i="8"/>
  <c r="K607" i="8" s="1"/>
  <c r="T597" i="7"/>
  <c r="J601" i="7" s="1"/>
  <c r="GM489" i="1"/>
  <c r="GP489" i="1" s="1"/>
  <c r="CY468" i="1"/>
  <c r="X468" i="1" s="1"/>
  <c r="T656" i="8"/>
  <c r="K660" i="8" s="1"/>
  <c r="T650" i="7"/>
  <c r="J654" i="7" s="1"/>
  <c r="GM650" i="1"/>
  <c r="GP650" i="1" s="1"/>
  <c r="CP334" i="1"/>
  <c r="O334" i="1" s="1"/>
  <c r="GM604" i="1"/>
  <c r="GP604" i="1" s="1"/>
  <c r="CZ481" i="1"/>
  <c r="Y481" i="1" s="1"/>
  <c r="CP406" i="1"/>
  <c r="O406" i="1" s="1"/>
  <c r="GM406" i="1" s="1"/>
  <c r="GP406" i="1" s="1"/>
  <c r="CP482" i="1"/>
  <c r="O482" i="1" s="1"/>
  <c r="GM482" i="1" s="1"/>
  <c r="GP482" i="1" s="1"/>
  <c r="K634" i="8"/>
  <c r="J628" i="7"/>
  <c r="GM641" i="1"/>
  <c r="GP641" i="1" s="1"/>
  <c r="R770" i="8"/>
  <c r="K773" i="8" s="1"/>
  <c r="R764" i="7"/>
  <c r="J767" i="7" s="1"/>
  <c r="T858" i="8"/>
  <c r="K863" i="8" s="1"/>
  <c r="T852" i="7"/>
  <c r="J857" i="7" s="1"/>
  <c r="DH169" i="3"/>
  <c r="DG169" i="3"/>
  <c r="DI169" i="3"/>
  <c r="DJ169" i="3" s="1"/>
  <c r="DF169" i="3"/>
  <c r="J66" i="8"/>
  <c r="K456" i="8"/>
  <c r="J450" i="7"/>
  <c r="K489" i="8"/>
  <c r="J493" i="8" s="1"/>
  <c r="J483" i="7"/>
  <c r="I133" i="7"/>
  <c r="K611" i="8"/>
  <c r="J605" i="7"/>
  <c r="CY165" i="1"/>
  <c r="X165" i="1" s="1"/>
  <c r="K220" i="8"/>
  <c r="J214" i="7"/>
  <c r="CZ165" i="1"/>
  <c r="Y165" i="1" s="1"/>
  <c r="K183" i="8"/>
  <c r="J177" i="7"/>
  <c r="R36" i="1"/>
  <c r="GK36" i="1" s="1"/>
  <c r="V50" i="8"/>
  <c r="V44" i="7"/>
  <c r="I507" i="7"/>
  <c r="CZ39" i="1"/>
  <c r="Y39" i="1" s="1"/>
  <c r="K77" i="8"/>
  <c r="J71" i="7"/>
  <c r="CY39" i="1"/>
  <c r="X39" i="1" s="1"/>
  <c r="CP254" i="1"/>
  <c r="O254" i="1" s="1"/>
  <c r="K699" i="8"/>
  <c r="J693" i="7"/>
  <c r="CY505" i="1"/>
  <c r="X505" i="1" s="1"/>
  <c r="GM505" i="1" s="1"/>
  <c r="GP505" i="1" s="1"/>
  <c r="CZ505" i="1"/>
  <c r="Y505" i="1" s="1"/>
  <c r="R646" i="1"/>
  <c r="GK646" i="1" s="1"/>
  <c r="V850" i="8"/>
  <c r="V844" i="7"/>
  <c r="K522" i="8"/>
  <c r="J516" i="7"/>
  <c r="CY453" i="1"/>
  <c r="X453" i="1" s="1"/>
  <c r="CZ453" i="1"/>
  <c r="Y453" i="1" s="1"/>
  <c r="CZ563" i="1"/>
  <c r="Y563" i="1" s="1"/>
  <c r="GM563" i="1" s="1"/>
  <c r="K784" i="8"/>
  <c r="J778" i="7"/>
  <c r="CY563" i="1"/>
  <c r="X563" i="1" s="1"/>
  <c r="AF565" i="1"/>
  <c r="K633" i="8"/>
  <c r="J627" i="7"/>
  <c r="K166" i="8"/>
  <c r="J172" i="8" s="1"/>
  <c r="J160" i="7"/>
  <c r="R262" i="1"/>
  <c r="V313" i="8"/>
  <c r="K320" i="8" s="1"/>
  <c r="V307" i="7"/>
  <c r="J314" i="7" s="1"/>
  <c r="J380" i="8"/>
  <c r="R502" i="1"/>
  <c r="GK502" i="1" s="1"/>
  <c r="V691" i="8"/>
  <c r="V685" i="7"/>
  <c r="R640" i="1"/>
  <c r="V819" i="8"/>
  <c r="V813" i="7"/>
  <c r="T173" i="8"/>
  <c r="K177" i="8" s="1"/>
  <c r="T167" i="7"/>
  <c r="J171" i="7" s="1"/>
  <c r="L864" i="8"/>
  <c r="K858" i="7"/>
  <c r="V488" i="8"/>
  <c r="V482" i="7"/>
  <c r="R407" i="1"/>
  <c r="GK407" i="1" s="1"/>
  <c r="GM407" i="1" s="1"/>
  <c r="GP407" i="1" s="1"/>
  <c r="K798" i="8"/>
  <c r="J805" i="8" s="1"/>
  <c r="J792" i="7"/>
  <c r="I799" i="7" s="1"/>
  <c r="K515" i="8"/>
  <c r="J520" i="8" s="1"/>
  <c r="J509" i="7"/>
  <c r="I514" i="7" s="1"/>
  <c r="I807" i="7"/>
  <c r="CP526" i="1"/>
  <c r="O526" i="1" s="1"/>
  <c r="GM526" i="1" s="1"/>
  <c r="GP526" i="1" s="1"/>
  <c r="I749" i="7"/>
  <c r="I720" i="7"/>
  <c r="AH178" i="1"/>
  <c r="U178" i="1" s="1"/>
  <c r="L186" i="8"/>
  <c r="K180" i="7"/>
  <c r="R119" i="8"/>
  <c r="K125" i="8" s="1"/>
  <c r="R113" i="7"/>
  <c r="J119" i="7" s="1"/>
  <c r="AD43" i="1"/>
  <c r="Q43" i="1" s="1"/>
  <c r="R160" i="1"/>
  <c r="GK160" i="1" s="1"/>
  <c r="V180" i="8"/>
  <c r="V174" i="7"/>
  <c r="GM163" i="1"/>
  <c r="GP163" i="1" s="1"/>
  <c r="R204" i="8"/>
  <c r="K208" i="8" s="1"/>
  <c r="R198" i="7"/>
  <c r="J202" i="7" s="1"/>
  <c r="R81" i="1"/>
  <c r="V97" i="8"/>
  <c r="K105" i="8" s="1"/>
  <c r="V91" i="7"/>
  <c r="J99" i="7" s="1"/>
  <c r="R323" i="8"/>
  <c r="K326" i="8" s="1"/>
  <c r="R317" i="7"/>
  <c r="J320" i="7" s="1"/>
  <c r="T338" i="8"/>
  <c r="K343" i="8" s="1"/>
  <c r="T332" i="7"/>
  <c r="J337" i="7" s="1"/>
  <c r="R468" i="1"/>
  <c r="GK468" i="1" s="1"/>
  <c r="GM468" i="1" s="1"/>
  <c r="GP468" i="1" s="1"/>
  <c r="V573" i="8"/>
  <c r="V567" i="7"/>
  <c r="T488" i="8"/>
  <c r="K491" i="8" s="1"/>
  <c r="T482" i="7"/>
  <c r="J485" i="7" s="1"/>
  <c r="R603" i="8"/>
  <c r="K606" i="8" s="1"/>
  <c r="R597" i="7"/>
  <c r="J600" i="7" s="1"/>
  <c r="GM460" i="1"/>
  <c r="GP460" i="1" s="1"/>
  <c r="R656" i="8"/>
  <c r="K659" i="8" s="1"/>
  <c r="J662" i="8" s="1"/>
  <c r="R650" i="7"/>
  <c r="J653" i="7" s="1"/>
  <c r="I656" i="7" s="1"/>
  <c r="GM518" i="1"/>
  <c r="GP518" i="1" s="1"/>
  <c r="GM475" i="1"/>
  <c r="GP475" i="1" s="1"/>
  <c r="CY481" i="1"/>
  <c r="X481" i="1" s="1"/>
  <c r="R256" i="1"/>
  <c r="GK256" i="1" s="1"/>
  <c r="V296" i="8"/>
  <c r="V290" i="7"/>
  <c r="L840" i="8"/>
  <c r="K834" i="7"/>
  <c r="R858" i="8"/>
  <c r="K862" i="8" s="1"/>
  <c r="J865" i="8" s="1"/>
  <c r="R852" i="7"/>
  <c r="J856" i="7" s="1"/>
  <c r="I859" i="7" s="1"/>
  <c r="CY461" i="1"/>
  <c r="X461" i="1" s="1"/>
  <c r="K552" i="8"/>
  <c r="J546" i="7"/>
  <c r="K604" i="8"/>
  <c r="J609" i="8" s="1"/>
  <c r="J598" i="7"/>
  <c r="CZ86" i="1"/>
  <c r="Y86" i="1" s="1"/>
  <c r="K149" i="8"/>
  <c r="J143" i="7"/>
  <c r="CY86" i="1"/>
  <c r="X86" i="1" s="1"/>
  <c r="I340" i="7"/>
  <c r="R82" i="1"/>
  <c r="AE89" i="1" s="1"/>
  <c r="V108" i="8"/>
  <c r="K116" i="8" s="1"/>
  <c r="V102" i="7"/>
  <c r="J110" i="7" s="1"/>
  <c r="K647" i="8"/>
  <c r="J655" i="8" s="1"/>
  <c r="J641" i="7"/>
  <c r="I499" i="7"/>
  <c r="CY458" i="1"/>
  <c r="X458" i="1" s="1"/>
  <c r="K537" i="8"/>
  <c r="J531" i="7"/>
  <c r="CZ458" i="1"/>
  <c r="Y458" i="1" s="1"/>
  <c r="K315" i="8"/>
  <c r="J322" i="8" s="1"/>
  <c r="J309" i="7"/>
  <c r="I316" i="7" s="1"/>
  <c r="R493" i="1"/>
  <c r="GK493" i="1" s="1"/>
  <c r="GM493" i="1" s="1"/>
  <c r="GP493" i="1" s="1"/>
  <c r="V656" i="8"/>
  <c r="V650" i="7"/>
  <c r="V565" i="1"/>
  <c r="AI561" i="1"/>
  <c r="K113" i="8"/>
  <c r="J107" i="7"/>
  <c r="I735" i="7"/>
  <c r="R173" i="8"/>
  <c r="K176" i="8" s="1"/>
  <c r="R167" i="7"/>
  <c r="J170" i="7" s="1"/>
  <c r="AD244" i="1"/>
  <c r="Q291" i="1"/>
  <c r="AD323" i="1"/>
  <c r="Q336" i="1"/>
  <c r="AH244" i="1"/>
  <c r="U291" i="1"/>
  <c r="U656" i="1"/>
  <c r="AH638" i="1"/>
  <c r="V656" i="1"/>
  <c r="AI638" i="1"/>
  <c r="AH155" i="1"/>
  <c r="CJ244" i="1"/>
  <c r="BA291" i="1"/>
  <c r="AG155" i="1"/>
  <c r="T178" i="1"/>
  <c r="AJ441" i="1"/>
  <c r="W529" i="1"/>
  <c r="CJ441" i="1"/>
  <c r="BA529" i="1"/>
  <c r="DI170" i="3"/>
  <c r="DJ170" i="3" s="1"/>
  <c r="DF170" i="3"/>
  <c r="DG170" i="3"/>
  <c r="DH170" i="3"/>
  <c r="DF160" i="3"/>
  <c r="DG160" i="3"/>
  <c r="DH160" i="3"/>
  <c r="DI160" i="3"/>
  <c r="DJ160" i="3" s="1"/>
  <c r="CJ155" i="1"/>
  <c r="BA178" i="1"/>
  <c r="U287" i="1"/>
  <c r="V287" i="1"/>
  <c r="CP288" i="1"/>
  <c r="O288" i="1" s="1"/>
  <c r="GM288" i="1" s="1"/>
  <c r="GP288" i="1" s="1"/>
  <c r="AI402" i="1"/>
  <c r="V409" i="1"/>
  <c r="GM443" i="1"/>
  <c r="GP443" i="1" s="1"/>
  <c r="W323" i="1"/>
  <c r="F360" i="1"/>
  <c r="BB441" i="1"/>
  <c r="F542" i="1"/>
  <c r="AO323" i="1"/>
  <c r="AO366" i="1"/>
  <c r="F340" i="1"/>
  <c r="GM471" i="1"/>
  <c r="GP471" i="1" s="1"/>
  <c r="CY601" i="1"/>
  <c r="X601" i="1" s="1"/>
  <c r="GM601" i="1" s="1"/>
  <c r="GP601" i="1" s="1"/>
  <c r="CZ601" i="1"/>
  <c r="Y601" i="1" s="1"/>
  <c r="BA656" i="1"/>
  <c r="CJ638" i="1"/>
  <c r="F429" i="1"/>
  <c r="BA402" i="1"/>
  <c r="CI561" i="1"/>
  <c r="AZ565" i="1"/>
  <c r="CF597" i="1"/>
  <c r="AW606" i="1"/>
  <c r="DF129" i="3"/>
  <c r="DG129" i="3"/>
  <c r="DJ129" i="3" s="1"/>
  <c r="DH129" i="3"/>
  <c r="DI129" i="3"/>
  <c r="GM255" i="1"/>
  <c r="GP255" i="1" s="1"/>
  <c r="AX75" i="1"/>
  <c r="F96" i="1"/>
  <c r="Q89" i="1"/>
  <c r="AD75" i="1"/>
  <c r="AX291" i="1"/>
  <c r="CG244" i="1"/>
  <c r="AS291" i="1"/>
  <c r="CB244" i="1"/>
  <c r="R287" i="1"/>
  <c r="GK287" i="1" s="1"/>
  <c r="AH529" i="1"/>
  <c r="AI529" i="1"/>
  <c r="GM330" i="1"/>
  <c r="GP330" i="1" s="1"/>
  <c r="F345" i="1"/>
  <c r="AP323" i="1"/>
  <c r="AE565" i="1"/>
  <c r="GK563" i="1"/>
  <c r="BZ441" i="1"/>
  <c r="AQ529" i="1"/>
  <c r="CG529" i="1"/>
  <c r="AP638" i="1"/>
  <c r="F665" i="1"/>
  <c r="CE597" i="1"/>
  <c r="AV606" i="1"/>
  <c r="DF7" i="3"/>
  <c r="DI7" i="3"/>
  <c r="DH7" i="3"/>
  <c r="DG7" i="3"/>
  <c r="DJ7" i="3" s="1"/>
  <c r="CY176" i="1"/>
  <c r="X176" i="1" s="1"/>
  <c r="CZ176" i="1"/>
  <c r="Y176" i="1" s="1"/>
  <c r="CP642" i="1"/>
  <c r="O642" i="1" s="1"/>
  <c r="GM642" i="1" s="1"/>
  <c r="GP642" i="1" s="1"/>
  <c r="AC656" i="1"/>
  <c r="DF41" i="3"/>
  <c r="DJ41" i="3" s="1"/>
  <c r="DH41" i="3"/>
  <c r="DI41" i="3"/>
  <c r="DG41" i="3"/>
  <c r="CJ75" i="1"/>
  <c r="BA89" i="1"/>
  <c r="AJ30" i="1"/>
  <c r="W43" i="1"/>
  <c r="DF12" i="3"/>
  <c r="DG12" i="3"/>
  <c r="DH12" i="3"/>
  <c r="DI12" i="3"/>
  <c r="DJ12" i="3" s="1"/>
  <c r="DF37" i="3"/>
  <c r="DG37" i="3"/>
  <c r="DJ37" i="3" s="1"/>
  <c r="DH37" i="3"/>
  <c r="DI37" i="3"/>
  <c r="CY450" i="1"/>
  <c r="X450" i="1" s="1"/>
  <c r="CZ450" i="1"/>
  <c r="Y450" i="1" s="1"/>
  <c r="AE409" i="1"/>
  <c r="GK405" i="1"/>
  <c r="F431" i="1"/>
  <c r="U402" i="1"/>
  <c r="CJ561" i="1"/>
  <c r="BA565" i="1"/>
  <c r="CY643" i="1"/>
  <c r="X643" i="1" s="1"/>
  <c r="CZ643" i="1"/>
  <c r="Y643" i="1" s="1"/>
  <c r="AP561" i="1"/>
  <c r="F574" i="1"/>
  <c r="F627" i="1"/>
  <c r="T597" i="1"/>
  <c r="F707" i="1"/>
  <c r="BB688" i="1"/>
  <c r="GM654" i="1"/>
  <c r="GP654" i="1" s="1"/>
  <c r="P597" i="1"/>
  <c r="F609" i="1"/>
  <c r="V597" i="1"/>
  <c r="F629" i="1"/>
  <c r="DH164" i="3"/>
  <c r="DF164" i="3"/>
  <c r="DG164" i="3"/>
  <c r="DI164" i="3"/>
  <c r="DJ164" i="3" s="1"/>
  <c r="DF33" i="3"/>
  <c r="DI33" i="3"/>
  <c r="DJ33" i="3" s="1"/>
  <c r="DG33" i="3"/>
  <c r="DH33" i="3"/>
  <c r="T30" i="1"/>
  <c r="F64" i="1"/>
  <c r="DI167" i="3"/>
  <c r="DJ167" i="3" s="1"/>
  <c r="DG167" i="3"/>
  <c r="DH167" i="3"/>
  <c r="DF167" i="3"/>
  <c r="DF82" i="3"/>
  <c r="DG82" i="3"/>
  <c r="DJ82" i="3" s="1"/>
  <c r="DH82" i="3"/>
  <c r="DI82" i="3"/>
  <c r="DF21" i="3"/>
  <c r="DG21" i="3"/>
  <c r="DH21" i="3"/>
  <c r="DI21" i="3"/>
  <c r="DJ21" i="3" s="1"/>
  <c r="AQ30" i="1"/>
  <c r="AQ119" i="1"/>
  <c r="F53" i="1"/>
  <c r="F52" i="1"/>
  <c r="AP30" i="1"/>
  <c r="GM37" i="1"/>
  <c r="GP37" i="1" s="1"/>
  <c r="AX119" i="1"/>
  <c r="CP161" i="1"/>
  <c r="O161" i="1" s="1"/>
  <c r="GM161" i="1" s="1"/>
  <c r="GP161" i="1" s="1"/>
  <c r="AC178" i="1"/>
  <c r="CY289" i="1"/>
  <c r="X289" i="1" s="1"/>
  <c r="CZ289" i="1"/>
  <c r="Y289" i="1" s="1"/>
  <c r="GM274" i="1"/>
  <c r="GP274" i="1" s="1"/>
  <c r="CP450" i="1"/>
  <c r="O450" i="1" s="1"/>
  <c r="GM450" i="1" s="1"/>
  <c r="GP450" i="1" s="1"/>
  <c r="AD402" i="1"/>
  <c r="Q409" i="1"/>
  <c r="CI323" i="1"/>
  <c r="AZ336" i="1"/>
  <c r="BC561" i="1"/>
  <c r="F581" i="1"/>
  <c r="GM256" i="1"/>
  <c r="GP256" i="1" s="1"/>
  <c r="W656" i="1"/>
  <c r="AJ638" i="1"/>
  <c r="GM645" i="1"/>
  <c r="GP645" i="1" s="1"/>
  <c r="AZ656" i="1"/>
  <c r="CI638" i="1"/>
  <c r="AF244" i="1"/>
  <c r="S291" i="1"/>
  <c r="AY606" i="1"/>
  <c r="CH597" i="1"/>
  <c r="S287" i="1"/>
  <c r="GM514" i="1"/>
  <c r="GP514" i="1" s="1"/>
  <c r="CP458" i="1"/>
  <c r="O458" i="1" s="1"/>
  <c r="AC529" i="1"/>
  <c r="F615" i="1"/>
  <c r="AP597" i="1"/>
  <c r="Q656" i="1"/>
  <c r="AD638" i="1"/>
  <c r="F572" i="1"/>
  <c r="AX561" i="1"/>
  <c r="DF9" i="3"/>
  <c r="DG9" i="3"/>
  <c r="DH9" i="3"/>
  <c r="DI9" i="3"/>
  <c r="DJ9" i="3" s="1"/>
  <c r="AZ43" i="1"/>
  <c r="CI30" i="1"/>
  <c r="S174" i="1"/>
  <c r="CP174" i="1" s="1"/>
  <c r="O174" i="1" s="1"/>
  <c r="AH323" i="1"/>
  <c r="U336" i="1"/>
  <c r="AS402" i="1"/>
  <c r="F426" i="1"/>
  <c r="GM510" i="1"/>
  <c r="GP510" i="1" s="1"/>
  <c r="F697" i="1"/>
  <c r="P688" i="1"/>
  <c r="GM495" i="1"/>
  <c r="GP495" i="1" s="1"/>
  <c r="CB441" i="1"/>
  <c r="AS529" i="1"/>
  <c r="AS724" i="1" s="1"/>
  <c r="GM599" i="1"/>
  <c r="AB606" i="1"/>
  <c r="GM653" i="1"/>
  <c r="GP653" i="1" s="1"/>
  <c r="AG638" i="1"/>
  <c r="T656" i="1"/>
  <c r="AT638" i="1"/>
  <c r="F674" i="1"/>
  <c r="AZ409" i="1"/>
  <c r="CI402" i="1"/>
  <c r="DF36" i="3"/>
  <c r="DG36" i="3"/>
  <c r="DH36" i="3"/>
  <c r="DI36" i="3"/>
  <c r="DJ36" i="3" s="1"/>
  <c r="DF40" i="3"/>
  <c r="DJ40" i="3" s="1"/>
  <c r="DG40" i="3"/>
  <c r="DI40" i="3"/>
  <c r="DH40" i="3"/>
  <c r="DF243" i="3"/>
  <c r="DJ243" i="3" s="1"/>
  <c r="DI243" i="3"/>
  <c r="DG243" i="3"/>
  <c r="DH243" i="3"/>
  <c r="S606" i="1"/>
  <c r="AF597" i="1"/>
  <c r="CG638" i="1"/>
  <c r="AX656" i="1"/>
  <c r="AG244" i="1"/>
  <c r="T291" i="1"/>
  <c r="W178" i="1"/>
  <c r="AJ155" i="1"/>
  <c r="DF58" i="3"/>
  <c r="DI58" i="3"/>
  <c r="DJ58" i="3" s="1"/>
  <c r="DG58" i="3"/>
  <c r="DH58" i="3"/>
  <c r="GM36" i="1"/>
  <c r="GP36" i="1" s="1"/>
  <c r="AD155" i="1"/>
  <c r="Q178" i="1"/>
  <c r="AS178" i="1"/>
  <c r="CB155" i="1"/>
  <c r="CP159" i="1"/>
  <c r="O159" i="1" s="1"/>
  <c r="GM159" i="1" s="1"/>
  <c r="GP159" i="1" s="1"/>
  <c r="BA30" i="1"/>
  <c r="F63" i="1"/>
  <c r="BA119" i="1"/>
  <c r="BD240" i="1"/>
  <c r="F391" i="1"/>
  <c r="DF43" i="3"/>
  <c r="DG43" i="3"/>
  <c r="DJ43" i="3" s="1"/>
  <c r="DH43" i="3"/>
  <c r="DI43" i="3"/>
  <c r="AT30" i="1"/>
  <c r="F61" i="1"/>
  <c r="AT119" i="1"/>
  <c r="DF42" i="3"/>
  <c r="DG42" i="3"/>
  <c r="DI42" i="3"/>
  <c r="DJ42" i="3" s="1"/>
  <c r="DH42" i="3"/>
  <c r="CP40" i="1"/>
  <c r="O40" i="1" s="1"/>
  <c r="GM40" i="1" s="1"/>
  <c r="GP40" i="1" s="1"/>
  <c r="CY158" i="1"/>
  <c r="X158" i="1" s="1"/>
  <c r="CZ158" i="1"/>
  <c r="Y158" i="1" s="1"/>
  <c r="AL43" i="1"/>
  <c r="GM171" i="1"/>
  <c r="GP171" i="1" s="1"/>
  <c r="GM167" i="1"/>
  <c r="GP167" i="1" s="1"/>
  <c r="AC336" i="1"/>
  <c r="P287" i="1"/>
  <c r="DF171" i="3"/>
  <c r="DG171" i="3"/>
  <c r="DH171" i="3"/>
  <c r="DI171" i="3"/>
  <c r="DJ171" i="3" s="1"/>
  <c r="GM247" i="1"/>
  <c r="GP247" i="1" s="1"/>
  <c r="GK447" i="1"/>
  <c r="GM447" i="1" s="1"/>
  <c r="GP447" i="1" s="1"/>
  <c r="GM474" i="1"/>
  <c r="GP474" i="1" s="1"/>
  <c r="GM334" i="1"/>
  <c r="GP334" i="1" s="1"/>
  <c r="CB597" i="1"/>
  <c r="AS606" i="1"/>
  <c r="AQ638" i="1"/>
  <c r="F666" i="1"/>
  <c r="DF17" i="3"/>
  <c r="DG17" i="3"/>
  <c r="DH17" i="3"/>
  <c r="DI17" i="3"/>
  <c r="DJ17" i="3" s="1"/>
  <c r="DF128" i="3"/>
  <c r="DI128" i="3"/>
  <c r="DJ128" i="3" s="1"/>
  <c r="DH128" i="3"/>
  <c r="DG128" i="3"/>
  <c r="DF22" i="3"/>
  <c r="DJ22" i="3" s="1"/>
  <c r="DH22" i="3"/>
  <c r="DI22" i="3"/>
  <c r="DG22" i="3"/>
  <c r="GM157" i="1"/>
  <c r="DG38" i="3"/>
  <c r="DH38" i="3"/>
  <c r="DI38" i="3"/>
  <c r="DF38" i="3"/>
  <c r="DJ38" i="3" s="1"/>
  <c r="F60" i="1"/>
  <c r="AS30" i="1"/>
  <c r="AS119" i="1"/>
  <c r="AH75" i="1"/>
  <c r="U89" i="1"/>
  <c r="AI75" i="1"/>
  <c r="V89" i="1"/>
  <c r="AT597" i="1"/>
  <c r="F624" i="1"/>
  <c r="AT724" i="1"/>
  <c r="BD75" i="1"/>
  <c r="F114" i="1"/>
  <c r="AK43" i="1"/>
  <c r="DF122" i="3"/>
  <c r="DJ122" i="3" s="1"/>
  <c r="DG122" i="3"/>
  <c r="DH122" i="3"/>
  <c r="DI122" i="3"/>
  <c r="BD155" i="1"/>
  <c r="F203" i="1"/>
  <c r="BD208" i="1"/>
  <c r="GM264" i="1"/>
  <c r="GP264" i="1" s="1"/>
  <c r="BB240" i="1"/>
  <c r="F379" i="1"/>
  <c r="GK325" i="1"/>
  <c r="AE336" i="1"/>
  <c r="AG323" i="1"/>
  <c r="T336" i="1"/>
  <c r="AG529" i="1"/>
  <c r="BZ244" i="1"/>
  <c r="AQ291" i="1"/>
  <c r="AF402" i="1"/>
  <c r="S409" i="1"/>
  <c r="AD529" i="1"/>
  <c r="AL606" i="1"/>
  <c r="GM487" i="1"/>
  <c r="GP487" i="1" s="1"/>
  <c r="AQ561" i="1"/>
  <c r="F575" i="1"/>
  <c r="GM498" i="1"/>
  <c r="GP498" i="1" s="1"/>
  <c r="AC561" i="1"/>
  <c r="CE565" i="1"/>
  <c r="CH565" i="1"/>
  <c r="CF565" i="1"/>
  <c r="P565" i="1"/>
  <c r="CP491" i="1"/>
  <c r="O491" i="1" s="1"/>
  <c r="GM491" i="1" s="1"/>
  <c r="GP491" i="1" s="1"/>
  <c r="Q561" i="1"/>
  <c r="F577" i="1"/>
  <c r="BD26" i="1"/>
  <c r="F144" i="1"/>
  <c r="F578" i="1"/>
  <c r="BB561" i="1"/>
  <c r="DH71" i="3"/>
  <c r="DF71" i="3"/>
  <c r="DI71" i="3"/>
  <c r="DJ71" i="3" s="1"/>
  <c r="DG71" i="3"/>
  <c r="DF242" i="3"/>
  <c r="DG242" i="3"/>
  <c r="DH242" i="3"/>
  <c r="DI242" i="3"/>
  <c r="DJ242" i="3" s="1"/>
  <c r="DG125" i="3"/>
  <c r="DJ125" i="3" s="1"/>
  <c r="DH125" i="3"/>
  <c r="DI125" i="3"/>
  <c r="DF125" i="3"/>
  <c r="DF20" i="3"/>
  <c r="DJ20" i="3" s="1"/>
  <c r="DG20" i="3"/>
  <c r="DH20" i="3"/>
  <c r="DI20" i="3"/>
  <c r="BZ155" i="1"/>
  <c r="AQ178" i="1"/>
  <c r="CG178" i="1"/>
  <c r="AI30" i="1"/>
  <c r="V43" i="1"/>
  <c r="AF30" i="1"/>
  <c r="S43" i="1"/>
  <c r="CI89" i="1"/>
  <c r="BY75" i="1"/>
  <c r="AP89" i="1"/>
  <c r="AP119" i="1" s="1"/>
  <c r="V174" i="1"/>
  <c r="GM170" i="1"/>
  <c r="GP170" i="1" s="1"/>
  <c r="CY173" i="1"/>
  <c r="X173" i="1" s="1"/>
  <c r="GM173" i="1" s="1"/>
  <c r="GP173" i="1" s="1"/>
  <c r="CZ173" i="1"/>
  <c r="Y173" i="1" s="1"/>
  <c r="DF121" i="3"/>
  <c r="DG121" i="3"/>
  <c r="DH121" i="3"/>
  <c r="DI121" i="3"/>
  <c r="DJ121" i="3" s="1"/>
  <c r="CP176" i="1"/>
  <c r="O176" i="1" s="1"/>
  <c r="DG168" i="3"/>
  <c r="DJ168" i="3" s="1"/>
  <c r="DF168" i="3"/>
  <c r="DI168" i="3"/>
  <c r="DH168" i="3"/>
  <c r="AJ244" i="1"/>
  <c r="W291" i="1"/>
  <c r="GM278" i="1"/>
  <c r="GP278" i="1" s="1"/>
  <c r="GM404" i="1"/>
  <c r="GP404" i="1" s="1"/>
  <c r="GM499" i="1"/>
  <c r="GP499" i="1" s="1"/>
  <c r="BC441" i="1"/>
  <c r="F545" i="1"/>
  <c r="BC724" i="1"/>
  <c r="GM511" i="1"/>
  <c r="GP511" i="1" s="1"/>
  <c r="AK606" i="1"/>
  <c r="GM507" i="1"/>
  <c r="GP507" i="1" s="1"/>
  <c r="GM83" i="1"/>
  <c r="GP83" i="1" s="1"/>
  <c r="AB565" i="1"/>
  <c r="AP441" i="1"/>
  <c r="F538" i="1"/>
  <c r="V178" i="1"/>
  <c r="AI155" i="1"/>
  <c r="GM261" i="1"/>
  <c r="GP261" i="1" s="1"/>
  <c r="CZ160" i="1"/>
  <c r="Y160" i="1" s="1"/>
  <c r="CY160" i="1"/>
  <c r="X160" i="1" s="1"/>
  <c r="AK178" i="1" s="1"/>
  <c r="AF178" i="1"/>
  <c r="AY694" i="1"/>
  <c r="CH688" i="1"/>
  <c r="DF30" i="3"/>
  <c r="DG30" i="3"/>
  <c r="DH30" i="3"/>
  <c r="DI30" i="3"/>
  <c r="DJ30" i="3" s="1"/>
  <c r="DF165" i="3"/>
  <c r="DJ165" i="3" s="1"/>
  <c r="DG165" i="3"/>
  <c r="DI165" i="3"/>
  <c r="DH165" i="3"/>
  <c r="F105" i="1"/>
  <c r="BC75" i="1"/>
  <c r="DF1" i="3"/>
  <c r="DH1" i="3"/>
  <c r="DI1" i="3"/>
  <c r="DJ1" i="3" s="1"/>
  <c r="DG1" i="3"/>
  <c r="DF157" i="3"/>
  <c r="DG157" i="3"/>
  <c r="DH157" i="3"/>
  <c r="DI157" i="3"/>
  <c r="DJ157" i="3" s="1"/>
  <c r="AB43" i="1"/>
  <c r="AG75" i="1"/>
  <c r="T89" i="1"/>
  <c r="AO155" i="1"/>
  <c r="F182" i="1"/>
  <c r="AO208" i="1"/>
  <c r="BC119" i="1"/>
  <c r="CP81" i="1"/>
  <c r="O81" i="1" s="1"/>
  <c r="GM260" i="1"/>
  <c r="GP260" i="1" s="1"/>
  <c r="CP266" i="1"/>
  <c r="O266" i="1" s="1"/>
  <c r="GM266" i="1" s="1"/>
  <c r="GP266" i="1" s="1"/>
  <c r="DH124" i="3"/>
  <c r="DG124" i="3"/>
  <c r="DF124" i="3"/>
  <c r="DI124" i="3"/>
  <c r="DJ124" i="3" s="1"/>
  <c r="AX409" i="1"/>
  <c r="CG402" i="1"/>
  <c r="AF336" i="1"/>
  <c r="CY325" i="1"/>
  <c r="X325" i="1" s="1"/>
  <c r="CZ325" i="1"/>
  <c r="Y325" i="1" s="1"/>
  <c r="AE178" i="1"/>
  <c r="AJ402" i="1"/>
  <c r="W409" i="1"/>
  <c r="AI244" i="1"/>
  <c r="V291" i="1"/>
  <c r="AC291" i="1"/>
  <c r="BD441" i="1"/>
  <c r="BD724" i="1"/>
  <c r="F554" i="1"/>
  <c r="CF688" i="1"/>
  <c r="AW694" i="1"/>
  <c r="GM521" i="1"/>
  <c r="GP521" i="1" s="1"/>
  <c r="GM517" i="1"/>
  <c r="GP517" i="1" s="1"/>
  <c r="BD561" i="1"/>
  <c r="F590" i="1"/>
  <c r="GM279" i="1"/>
  <c r="GP279" i="1" s="1"/>
  <c r="CI529" i="1"/>
  <c r="GM644" i="1"/>
  <c r="GP644" i="1" s="1"/>
  <c r="GM603" i="1"/>
  <c r="GP603" i="1" s="1"/>
  <c r="F699" i="1"/>
  <c r="AV688" i="1"/>
  <c r="AI323" i="1"/>
  <c r="V336" i="1"/>
  <c r="BA336" i="1"/>
  <c r="CJ323" i="1"/>
  <c r="DF248" i="3"/>
  <c r="DG248" i="3"/>
  <c r="DH248" i="3"/>
  <c r="DI248" i="3"/>
  <c r="DJ248" i="3" s="1"/>
  <c r="DH39" i="3"/>
  <c r="DG39" i="3"/>
  <c r="DF39" i="3"/>
  <c r="DJ39" i="3" s="1"/>
  <c r="DI39" i="3"/>
  <c r="GM329" i="1"/>
  <c r="GP329" i="1" s="1"/>
  <c r="DF27" i="3"/>
  <c r="DG27" i="3"/>
  <c r="DI27" i="3"/>
  <c r="DJ27" i="3" s="1"/>
  <c r="DH27" i="3"/>
  <c r="U174" i="1"/>
  <c r="DH6" i="3"/>
  <c r="DG6" i="3"/>
  <c r="DF6" i="3"/>
  <c r="DI6" i="3"/>
  <c r="DJ6" i="3" s="1"/>
  <c r="DF4" i="3"/>
  <c r="DG4" i="3"/>
  <c r="DH4" i="3"/>
  <c r="DI4" i="3"/>
  <c r="DJ4" i="3" s="1"/>
  <c r="DF19" i="3"/>
  <c r="DG19" i="3"/>
  <c r="DI19" i="3"/>
  <c r="DJ19" i="3" s="1"/>
  <c r="DH19" i="3"/>
  <c r="AC43" i="1"/>
  <c r="CH89" i="1"/>
  <c r="P89" i="1"/>
  <c r="CE89" i="1"/>
  <c r="CF89" i="1"/>
  <c r="AC75" i="1"/>
  <c r="DG123" i="3"/>
  <c r="DI123" i="3"/>
  <c r="DF123" i="3"/>
  <c r="DJ123" i="3" s="1"/>
  <c r="DH123" i="3"/>
  <c r="AT75" i="1"/>
  <c r="F107" i="1"/>
  <c r="CP325" i="1"/>
  <c r="O325" i="1" s="1"/>
  <c r="F102" i="1"/>
  <c r="BB119" i="1"/>
  <c r="BB75" i="1"/>
  <c r="AP402" i="1"/>
  <c r="F418" i="1"/>
  <c r="AP724" i="1"/>
  <c r="GM333" i="1"/>
  <c r="GP333" i="1" s="1"/>
  <c r="CZ466" i="1"/>
  <c r="Y466" i="1" s="1"/>
  <c r="CY466" i="1"/>
  <c r="X466" i="1" s="1"/>
  <c r="AF529" i="1"/>
  <c r="AZ597" i="1"/>
  <c r="F617" i="1"/>
  <c r="GM524" i="1"/>
  <c r="GP524" i="1" s="1"/>
  <c r="F616" i="1"/>
  <c r="AQ597" i="1"/>
  <c r="GM652" i="1"/>
  <c r="GP652" i="1" s="1"/>
  <c r="CP643" i="1"/>
  <c r="O643" i="1" s="1"/>
  <c r="AB656" i="1" s="1"/>
  <c r="F626" i="1"/>
  <c r="BA597" i="1"/>
  <c r="DH252" i="3"/>
  <c r="DI252" i="3"/>
  <c r="DJ252" i="3" s="1"/>
  <c r="DF252" i="3"/>
  <c r="DG252" i="3"/>
  <c r="CG323" i="1"/>
  <c r="AX336" i="1"/>
  <c r="AP178" i="1"/>
  <c r="BY155" i="1"/>
  <c r="CI178" i="1"/>
  <c r="AG402" i="1"/>
  <c r="T409" i="1"/>
  <c r="DF172" i="3"/>
  <c r="DG172" i="3"/>
  <c r="DJ172" i="3" s="1"/>
  <c r="DI172" i="3"/>
  <c r="DH172" i="3"/>
  <c r="Q287" i="1"/>
  <c r="Q597" i="1"/>
  <c r="F618" i="1"/>
  <c r="AO26" i="1"/>
  <c r="F123" i="1"/>
  <c r="DI79" i="3"/>
  <c r="DF79" i="3"/>
  <c r="DJ79" i="3" s="1"/>
  <c r="DG79" i="3"/>
  <c r="DH79" i="3"/>
  <c r="BC155" i="1"/>
  <c r="BC208" i="1"/>
  <c r="F194" i="1"/>
  <c r="CC244" i="1"/>
  <c r="AT291" i="1"/>
  <c r="W174" i="1"/>
  <c r="T174" i="1"/>
  <c r="W287" i="1"/>
  <c r="F353" i="1"/>
  <c r="AS323" i="1"/>
  <c r="CP289" i="1"/>
  <c r="O289" i="1" s="1"/>
  <c r="BC638" i="1"/>
  <c r="F672" i="1"/>
  <c r="CP600" i="1"/>
  <c r="O600" i="1" s="1"/>
  <c r="GM600" i="1" s="1"/>
  <c r="GP600" i="1" s="1"/>
  <c r="CP497" i="1"/>
  <c r="O497" i="1" s="1"/>
  <c r="GM497" i="1" s="1"/>
  <c r="GP497" i="1" s="1"/>
  <c r="CP512" i="1"/>
  <c r="O512" i="1" s="1"/>
  <c r="GM512" i="1" s="1"/>
  <c r="GP512" i="1" s="1"/>
  <c r="GM691" i="1"/>
  <c r="GP691" i="1" s="1"/>
  <c r="AS638" i="1"/>
  <c r="F673" i="1"/>
  <c r="S89" i="1"/>
  <c r="AF75" i="1"/>
  <c r="CP405" i="1"/>
  <c r="O405" i="1" s="1"/>
  <c r="AC409" i="1"/>
  <c r="DF16" i="3"/>
  <c r="DJ16" i="3" s="1"/>
  <c r="DI16" i="3"/>
  <c r="DH16" i="3"/>
  <c r="DG16" i="3"/>
  <c r="BB155" i="1"/>
  <c r="F191" i="1"/>
  <c r="BB208" i="1"/>
  <c r="DF78" i="3"/>
  <c r="DG78" i="3"/>
  <c r="DH78" i="3"/>
  <c r="DI78" i="3"/>
  <c r="DJ78" i="3" s="1"/>
  <c r="DF2" i="3"/>
  <c r="DG2" i="3"/>
  <c r="DJ2" i="3" s="1"/>
  <c r="DH2" i="3"/>
  <c r="DI2" i="3"/>
  <c r="DF18" i="3"/>
  <c r="DJ18" i="3" s="1"/>
  <c r="DH18" i="3"/>
  <c r="DI18" i="3"/>
  <c r="DG18" i="3"/>
  <c r="AH30" i="1"/>
  <c r="U43" i="1"/>
  <c r="DG5" i="3"/>
  <c r="DI5" i="3"/>
  <c r="DF5" i="3"/>
  <c r="DJ5" i="3" s="1"/>
  <c r="DH5" i="3"/>
  <c r="DF80" i="3"/>
  <c r="DJ80" i="3" s="1"/>
  <c r="DG80" i="3"/>
  <c r="DH80" i="3"/>
  <c r="DI80" i="3"/>
  <c r="DF8" i="3"/>
  <c r="DG8" i="3"/>
  <c r="DH8" i="3"/>
  <c r="DI8" i="3"/>
  <c r="DJ8" i="3" s="1"/>
  <c r="DH127" i="3"/>
  <c r="DI127" i="3"/>
  <c r="DJ127" i="3" s="1"/>
  <c r="DG127" i="3"/>
  <c r="DF127" i="3"/>
  <c r="DG115" i="3"/>
  <c r="DJ115" i="3" s="1"/>
  <c r="DH115" i="3"/>
  <c r="DI115" i="3"/>
  <c r="DF115" i="3"/>
  <c r="DF28" i="3"/>
  <c r="DJ28" i="3" s="1"/>
  <c r="DG28" i="3"/>
  <c r="DH28" i="3"/>
  <c r="DI28" i="3"/>
  <c r="DG15" i="3"/>
  <c r="DI15" i="3"/>
  <c r="DJ15" i="3" s="1"/>
  <c r="DF15" i="3"/>
  <c r="DH15" i="3"/>
  <c r="AJ75" i="1"/>
  <c r="W89" i="1"/>
  <c r="CC155" i="1"/>
  <c r="AT178" i="1"/>
  <c r="DH166" i="3"/>
  <c r="DI166" i="3"/>
  <c r="DF166" i="3"/>
  <c r="DJ166" i="3" s="1"/>
  <c r="DG166" i="3"/>
  <c r="DF244" i="3"/>
  <c r="DG244" i="3"/>
  <c r="DH244" i="3"/>
  <c r="DI244" i="3"/>
  <c r="DJ244" i="3" s="1"/>
  <c r="BY244" i="1"/>
  <c r="CI291" i="1"/>
  <c r="AP291" i="1"/>
  <c r="BC240" i="1"/>
  <c r="F382" i="1"/>
  <c r="F419" i="1"/>
  <c r="AQ402" i="1"/>
  <c r="BB402" i="1"/>
  <c r="F422" i="1"/>
  <c r="BB724" i="1"/>
  <c r="GM446" i="1"/>
  <c r="BA688" i="1"/>
  <c r="F714" i="1"/>
  <c r="CY469" i="1"/>
  <c r="X469" i="1" s="1"/>
  <c r="CZ469" i="1"/>
  <c r="Y469" i="1" s="1"/>
  <c r="F354" i="1"/>
  <c r="AT323" i="1"/>
  <c r="AO441" i="1"/>
  <c r="AO724" i="1"/>
  <c r="F533" i="1"/>
  <c r="AF656" i="1"/>
  <c r="CY647" i="1"/>
  <c r="X647" i="1" s="1"/>
  <c r="GM647" i="1" s="1"/>
  <c r="GP647" i="1" s="1"/>
  <c r="CZ647" i="1"/>
  <c r="Y647" i="1" s="1"/>
  <c r="GM692" i="1"/>
  <c r="GP692" i="1" s="1"/>
  <c r="W561" i="1"/>
  <c r="F589" i="1"/>
  <c r="P865" i="8" l="1"/>
  <c r="L865" i="8"/>
  <c r="P623" i="8"/>
  <c r="L623" i="8"/>
  <c r="K259" i="7"/>
  <c r="P259" i="7"/>
  <c r="K316" i="7"/>
  <c r="P316" i="7"/>
  <c r="P617" i="7"/>
  <c r="K617" i="7"/>
  <c r="L322" i="8"/>
  <c r="P322" i="8"/>
  <c r="Y89" i="1"/>
  <c r="AL75" i="1"/>
  <c r="P227" i="7"/>
  <c r="K227" i="7"/>
  <c r="P146" i="8"/>
  <c r="L146" i="8"/>
  <c r="P676" i="8"/>
  <c r="L676" i="8"/>
  <c r="P410" i="7"/>
  <c r="K410" i="7"/>
  <c r="K346" i="7"/>
  <c r="P346" i="7"/>
  <c r="P881" i="8"/>
  <c r="L881" i="8"/>
  <c r="K656" i="7"/>
  <c r="P656" i="7"/>
  <c r="P805" i="8"/>
  <c r="L805" i="8"/>
  <c r="K323" i="7"/>
  <c r="P323" i="7"/>
  <c r="L662" i="8"/>
  <c r="P662" i="8"/>
  <c r="P849" i="8"/>
  <c r="L849" i="8"/>
  <c r="R97" i="8"/>
  <c r="K103" i="8" s="1"/>
  <c r="R91" i="7"/>
  <c r="J97" i="7" s="1"/>
  <c r="I101" i="7" s="1"/>
  <c r="GM158" i="1"/>
  <c r="GP158" i="1" s="1"/>
  <c r="K340" i="7"/>
  <c r="P340" i="7"/>
  <c r="J95" i="7"/>
  <c r="K101" i="8"/>
  <c r="T521" i="8"/>
  <c r="K525" i="8" s="1"/>
  <c r="T515" i="7"/>
  <c r="J519" i="7" s="1"/>
  <c r="R75" i="8"/>
  <c r="K80" i="8" s="1"/>
  <c r="R69" i="7"/>
  <c r="J74" i="7" s="1"/>
  <c r="T624" i="8"/>
  <c r="K628" i="8" s="1"/>
  <c r="T618" i="7"/>
  <c r="J622" i="7" s="1"/>
  <c r="AQ75" i="1"/>
  <c r="F99" i="1"/>
  <c r="GM646" i="1"/>
  <c r="GP646" i="1" s="1"/>
  <c r="U565" i="1"/>
  <c r="AH561" i="1"/>
  <c r="J638" i="8"/>
  <c r="K436" i="8"/>
  <c r="J430" i="7"/>
  <c r="I487" i="7"/>
  <c r="I362" i="7"/>
  <c r="T537" i="7"/>
  <c r="J542" i="7" s="1"/>
  <c r="T543" i="8"/>
  <c r="K548" i="8" s="1"/>
  <c r="J550" i="8" s="1"/>
  <c r="T396" i="8"/>
  <c r="K401" i="8" s="1"/>
  <c r="T390" i="7"/>
  <c r="J395" i="7" s="1"/>
  <c r="I727" i="7"/>
  <c r="U606" i="1"/>
  <c r="AH597" i="1"/>
  <c r="I882" i="7"/>
  <c r="P463" i="8"/>
  <c r="L463" i="8"/>
  <c r="GM469" i="1"/>
  <c r="GP469" i="1" s="1"/>
  <c r="R574" i="7"/>
  <c r="J578" i="7" s="1"/>
  <c r="R580" i="8"/>
  <c r="K584" i="8" s="1"/>
  <c r="R147" i="8"/>
  <c r="K151" i="8" s="1"/>
  <c r="R141" i="7"/>
  <c r="J145" i="7" s="1"/>
  <c r="I148" i="7" s="1"/>
  <c r="R521" i="8"/>
  <c r="K524" i="8" s="1"/>
  <c r="J527" i="8" s="1"/>
  <c r="R515" i="7"/>
  <c r="J518" i="7" s="1"/>
  <c r="R219" i="8"/>
  <c r="K222" i="8" s="1"/>
  <c r="R213" i="7"/>
  <c r="J216" i="7" s="1"/>
  <c r="R691" i="8"/>
  <c r="K694" i="8" s="1"/>
  <c r="J697" i="8" s="1"/>
  <c r="R685" i="7"/>
  <c r="J688" i="7" s="1"/>
  <c r="P712" i="7"/>
  <c r="K712" i="7"/>
  <c r="I85" i="7"/>
  <c r="GM461" i="1"/>
  <c r="GP461" i="1" s="1"/>
  <c r="R588" i="8"/>
  <c r="K591" i="8" s="1"/>
  <c r="J594" i="8" s="1"/>
  <c r="R582" i="7"/>
  <c r="J585" i="7" s="1"/>
  <c r="I558" i="7"/>
  <c r="J368" i="8"/>
  <c r="T67" i="8"/>
  <c r="K72" i="8" s="1"/>
  <c r="T61" i="7"/>
  <c r="J66" i="7" s="1"/>
  <c r="J888" i="8"/>
  <c r="P346" i="8"/>
  <c r="L346" i="8"/>
  <c r="T595" i="8"/>
  <c r="K600" i="8" s="1"/>
  <c r="J602" i="8" s="1"/>
  <c r="T589" i="7"/>
  <c r="J594" i="7" s="1"/>
  <c r="L452" i="8"/>
  <c r="P452" i="8"/>
  <c r="GM160" i="1"/>
  <c r="GP160" i="1" s="1"/>
  <c r="AB178" i="1"/>
  <c r="GM458" i="1"/>
  <c r="GP458" i="1" s="1"/>
  <c r="T536" i="8"/>
  <c r="K540" i="8" s="1"/>
  <c r="T530" i="7"/>
  <c r="J534" i="7" s="1"/>
  <c r="J211" i="8"/>
  <c r="P720" i="7"/>
  <c r="K720" i="7"/>
  <c r="GK262" i="1"/>
  <c r="GM262" i="1" s="1"/>
  <c r="GP262" i="1" s="1"/>
  <c r="K316" i="8"/>
  <c r="J310" i="7"/>
  <c r="T691" i="8"/>
  <c r="K695" i="8" s="1"/>
  <c r="T685" i="7"/>
  <c r="J689" i="7" s="1"/>
  <c r="GK282" i="1"/>
  <c r="GM282" i="1" s="1"/>
  <c r="GP282" i="1" s="1"/>
  <c r="K399" i="8"/>
  <c r="J393" i="7"/>
  <c r="L416" i="8"/>
  <c r="P416" i="8"/>
  <c r="J748" i="8"/>
  <c r="J280" i="8"/>
  <c r="GM481" i="1"/>
  <c r="GP481" i="1" s="1"/>
  <c r="GK168" i="1"/>
  <c r="GM168" i="1" s="1"/>
  <c r="GP168" i="1" s="1"/>
  <c r="K237" i="8"/>
  <c r="J231" i="7"/>
  <c r="J195" i="8"/>
  <c r="I843" i="7"/>
  <c r="GK602" i="1"/>
  <c r="GM602" i="1" s="1"/>
  <c r="GP602" i="1" s="1"/>
  <c r="AE606" i="1"/>
  <c r="GM453" i="1"/>
  <c r="GP453" i="1" s="1"/>
  <c r="R727" i="8"/>
  <c r="K730" i="8" s="1"/>
  <c r="J733" i="8" s="1"/>
  <c r="R721" i="7"/>
  <c r="J724" i="7" s="1"/>
  <c r="K266" i="7"/>
  <c r="P266" i="7"/>
  <c r="P826" i="8"/>
  <c r="L826" i="8"/>
  <c r="GM466" i="1"/>
  <c r="GP466" i="1" s="1"/>
  <c r="R565" i="8"/>
  <c r="K569" i="8" s="1"/>
  <c r="R559" i="7"/>
  <c r="J563" i="7" s="1"/>
  <c r="I566" i="7" s="1"/>
  <c r="AE291" i="1"/>
  <c r="J179" i="8"/>
  <c r="J154" i="8"/>
  <c r="K749" i="7"/>
  <c r="P749" i="7"/>
  <c r="I173" i="7"/>
  <c r="I166" i="7"/>
  <c r="T75" i="8"/>
  <c r="K81" i="8" s="1"/>
  <c r="J84" i="8" s="1"/>
  <c r="T69" i="7"/>
  <c r="J75" i="7" s="1"/>
  <c r="I78" i="7" s="1"/>
  <c r="I205" i="7"/>
  <c r="P233" i="8"/>
  <c r="L233" i="8"/>
  <c r="L564" i="8"/>
  <c r="P564" i="8"/>
  <c r="GM502" i="1"/>
  <c r="GP502" i="1" s="1"/>
  <c r="F586" i="1"/>
  <c r="T561" i="1"/>
  <c r="I237" i="7"/>
  <c r="J813" i="8"/>
  <c r="J535" i="8"/>
  <c r="I112" i="7"/>
  <c r="T381" i="8"/>
  <c r="K385" i="8" s="1"/>
  <c r="T375" i="7"/>
  <c r="J379" i="7" s="1"/>
  <c r="R396" i="8"/>
  <c r="K400" i="8" s="1"/>
  <c r="J404" i="8" s="1"/>
  <c r="R390" i="7"/>
  <c r="J394" i="7" s="1"/>
  <c r="I398" i="7" s="1"/>
  <c r="J310" i="8"/>
  <c r="P735" i="7"/>
  <c r="K735" i="7"/>
  <c r="T147" i="8"/>
  <c r="K152" i="8" s="1"/>
  <c r="T141" i="7"/>
  <c r="J146" i="7" s="1"/>
  <c r="L172" i="8"/>
  <c r="P172" i="8"/>
  <c r="P507" i="7"/>
  <c r="K507" i="7"/>
  <c r="P133" i="7"/>
  <c r="K133" i="7"/>
  <c r="GM254" i="1"/>
  <c r="GP254" i="1" s="1"/>
  <c r="R281" i="8"/>
  <c r="K285" i="8" s="1"/>
  <c r="R275" i="7"/>
  <c r="J279" i="7" s="1"/>
  <c r="I283" i="7" s="1"/>
  <c r="P139" i="8"/>
  <c r="L139" i="8"/>
  <c r="K60" i="7"/>
  <c r="P60" i="7"/>
  <c r="R481" i="8"/>
  <c r="K484" i="8" s="1"/>
  <c r="R475" i="7"/>
  <c r="J478" i="7" s="1"/>
  <c r="W606" i="1"/>
  <c r="AJ597" i="1"/>
  <c r="P331" i="7"/>
  <c r="K331" i="7"/>
  <c r="P274" i="7"/>
  <c r="K274" i="7"/>
  <c r="I610" i="7"/>
  <c r="P352" i="7"/>
  <c r="K352" i="7"/>
  <c r="J243" i="8"/>
  <c r="P529" i="7"/>
  <c r="K529" i="7"/>
  <c r="J295" i="8"/>
  <c r="L645" i="8"/>
  <c r="P645" i="8"/>
  <c r="J289" i="8"/>
  <c r="T763" i="8"/>
  <c r="K767" i="8" s="1"/>
  <c r="J769" i="8" s="1"/>
  <c r="T757" i="7"/>
  <c r="J761" i="7" s="1"/>
  <c r="I763" i="7" s="1"/>
  <c r="J741" i="8"/>
  <c r="AB291" i="1"/>
  <c r="R536" i="8"/>
  <c r="K539" i="8" s="1"/>
  <c r="J542" i="8" s="1"/>
  <c r="R530" i="7"/>
  <c r="J533" i="7" s="1"/>
  <c r="I536" i="7" s="1"/>
  <c r="I603" i="7"/>
  <c r="R624" i="8"/>
  <c r="K627" i="8" s="1"/>
  <c r="J630" i="8" s="1"/>
  <c r="R618" i="7"/>
  <c r="J621" i="7" s="1"/>
  <c r="P807" i="7"/>
  <c r="K807" i="7"/>
  <c r="I632" i="7"/>
  <c r="L755" i="8"/>
  <c r="P755" i="8"/>
  <c r="P43" i="7"/>
  <c r="K43" i="7"/>
  <c r="P616" i="8"/>
  <c r="L616" i="8"/>
  <c r="T481" i="8"/>
  <c r="K485" i="8" s="1"/>
  <c r="T475" i="7"/>
  <c r="J479" i="7" s="1"/>
  <c r="L683" i="8"/>
  <c r="P683" i="8"/>
  <c r="L358" i="8"/>
  <c r="P358" i="8"/>
  <c r="P726" i="8"/>
  <c r="L726" i="8"/>
  <c r="J776" i="8"/>
  <c r="I649" i="7"/>
  <c r="I295" i="7"/>
  <c r="J426" i="8"/>
  <c r="I140" i="7"/>
  <c r="GK327" i="1"/>
  <c r="GM327" i="1" s="1"/>
  <c r="GP327" i="1" s="1"/>
  <c r="K446" i="8"/>
  <c r="J440" i="7"/>
  <c r="AX30" i="1"/>
  <c r="F50" i="1"/>
  <c r="R835" i="8"/>
  <c r="K838" i="8" s="1"/>
  <c r="J841" i="8" s="1"/>
  <c r="R829" i="7"/>
  <c r="J832" i="7" s="1"/>
  <c r="T782" i="8"/>
  <c r="K787" i="8" s="1"/>
  <c r="T776" i="7"/>
  <c r="J781" i="7" s="1"/>
  <c r="AL565" i="1"/>
  <c r="T705" i="8"/>
  <c r="K709" i="8" s="1"/>
  <c r="T699" i="7"/>
  <c r="J703" i="7" s="1"/>
  <c r="I705" i="7" s="1"/>
  <c r="R180" i="8"/>
  <c r="K184" i="8" s="1"/>
  <c r="J187" i="8" s="1"/>
  <c r="R174" i="7"/>
  <c r="J178" i="7" s="1"/>
  <c r="AL178" i="1"/>
  <c r="T180" i="8"/>
  <c r="K185" i="8" s="1"/>
  <c r="T174" i="7"/>
  <c r="J179" i="7" s="1"/>
  <c r="I181" i="7" s="1"/>
  <c r="AK656" i="1"/>
  <c r="P499" i="7"/>
  <c r="K499" i="7"/>
  <c r="L609" i="8"/>
  <c r="P609" i="8"/>
  <c r="K514" i="7"/>
  <c r="P514" i="7"/>
  <c r="L493" i="8"/>
  <c r="P493" i="8"/>
  <c r="R573" i="8"/>
  <c r="K576" i="8" s="1"/>
  <c r="R567" i="7"/>
  <c r="J570" i="7" s="1"/>
  <c r="P873" i="8"/>
  <c r="L873" i="8"/>
  <c r="P49" i="8"/>
  <c r="L49" i="8"/>
  <c r="T573" i="8"/>
  <c r="K577" i="8" s="1"/>
  <c r="T567" i="7"/>
  <c r="J571" i="7" s="1"/>
  <c r="J91" i="8"/>
  <c r="I481" i="7"/>
  <c r="GK257" i="1"/>
  <c r="GM257" i="1" s="1"/>
  <c r="GP257" i="1" s="1"/>
  <c r="K305" i="8"/>
  <c r="J299" i="7"/>
  <c r="T663" i="8"/>
  <c r="K667" i="8" s="1"/>
  <c r="T657" i="7"/>
  <c r="J661" i="7" s="1"/>
  <c r="R756" i="8"/>
  <c r="K759" i="8" s="1"/>
  <c r="R750" i="7"/>
  <c r="J753" i="7" s="1"/>
  <c r="I756" i="7" s="1"/>
  <c r="AL409" i="1"/>
  <c r="P820" i="7"/>
  <c r="K820" i="7"/>
  <c r="GK276" i="1"/>
  <c r="GM276" i="1" s="1"/>
  <c r="GP276" i="1" s="1"/>
  <c r="K374" i="8"/>
  <c r="J368" i="7"/>
  <c r="R417" i="8"/>
  <c r="K422" i="8" s="1"/>
  <c r="R411" i="7"/>
  <c r="J416" i="7" s="1"/>
  <c r="K259" i="8"/>
  <c r="J253" i="7"/>
  <c r="GK250" i="1"/>
  <c r="GM250" i="1" s="1"/>
  <c r="R381" i="8"/>
  <c r="K384" i="8" s="1"/>
  <c r="J387" i="8" s="1"/>
  <c r="R375" i="7"/>
  <c r="J378" i="7" s="1"/>
  <c r="J128" i="7"/>
  <c r="K134" i="8"/>
  <c r="GK84" i="1"/>
  <c r="GM84" i="1" s="1"/>
  <c r="GP84" i="1" s="1"/>
  <c r="T580" i="8"/>
  <c r="K585" i="8" s="1"/>
  <c r="T574" i="7"/>
  <c r="J579" i="7" s="1"/>
  <c r="I581" i="7" s="1"/>
  <c r="T417" i="8"/>
  <c r="K423" i="8" s="1"/>
  <c r="T411" i="7"/>
  <c r="J417" i="7" s="1"/>
  <c r="I420" i="7" s="1"/>
  <c r="K770" i="7"/>
  <c r="P770" i="7"/>
  <c r="K639" i="7"/>
  <c r="P639" i="7"/>
  <c r="AL529" i="1"/>
  <c r="AL441" i="1" s="1"/>
  <c r="T565" i="8"/>
  <c r="K570" i="8" s="1"/>
  <c r="J572" i="8" s="1"/>
  <c r="T559" i="7"/>
  <c r="J564" i="7" s="1"/>
  <c r="GM176" i="1"/>
  <c r="GP176" i="1" s="1"/>
  <c r="P520" i="8"/>
  <c r="L520" i="8"/>
  <c r="AE656" i="1"/>
  <c r="GK640" i="1"/>
  <c r="GM640" i="1" s="1"/>
  <c r="S565" i="1"/>
  <c r="AF561" i="1"/>
  <c r="T698" i="8"/>
  <c r="K702" i="8" s="1"/>
  <c r="T692" i="7"/>
  <c r="J696" i="7" s="1"/>
  <c r="I436" i="7"/>
  <c r="L337" i="8"/>
  <c r="P337" i="8"/>
  <c r="K304" i="7"/>
  <c r="P304" i="7"/>
  <c r="L480" i="8"/>
  <c r="P480" i="8"/>
  <c r="I197" i="7"/>
  <c r="J301" i="8"/>
  <c r="R663" i="8"/>
  <c r="K666" i="8" s="1"/>
  <c r="J669" i="8" s="1"/>
  <c r="R657" i="7"/>
  <c r="J660" i="7" s="1"/>
  <c r="J73" i="7"/>
  <c r="K79" i="8"/>
  <c r="GK39" i="1"/>
  <c r="GM39" i="1" s="1"/>
  <c r="GK268" i="1"/>
  <c r="GM268" i="1" s="1"/>
  <c r="GP268" i="1" s="1"/>
  <c r="K341" i="8"/>
  <c r="J335" i="7"/>
  <c r="I374" i="7"/>
  <c r="I389" i="7"/>
  <c r="GK490" i="1"/>
  <c r="GM490" i="1" s="1"/>
  <c r="GP490" i="1" s="1"/>
  <c r="K649" i="8"/>
  <c r="J643" i="7"/>
  <c r="R844" i="7"/>
  <c r="J848" i="7" s="1"/>
  <c r="I851" i="7" s="1"/>
  <c r="R850" i="8"/>
  <c r="K854" i="8" s="1"/>
  <c r="L265" i="8"/>
  <c r="P265" i="8"/>
  <c r="R405" i="8"/>
  <c r="K407" i="8" s="1"/>
  <c r="R399" i="7"/>
  <c r="J401" i="7" s="1"/>
  <c r="GK81" i="1"/>
  <c r="AD30" i="1"/>
  <c r="F588" i="1"/>
  <c r="V561" i="1"/>
  <c r="P655" i="8"/>
  <c r="L655" i="8"/>
  <c r="J557" i="8"/>
  <c r="P799" i="7"/>
  <c r="K799" i="7"/>
  <c r="R782" i="8"/>
  <c r="K786" i="8" s="1"/>
  <c r="R776" i="7"/>
  <c r="J780" i="7" s="1"/>
  <c r="I783" i="7" s="1"/>
  <c r="AK565" i="1"/>
  <c r="R698" i="8"/>
  <c r="K701" i="8" s="1"/>
  <c r="J704" i="8" s="1"/>
  <c r="R692" i="7"/>
  <c r="J695" i="7" s="1"/>
  <c r="P203" i="8"/>
  <c r="L203" i="8"/>
  <c r="AK409" i="1"/>
  <c r="L352" i="8"/>
  <c r="P352" i="8"/>
  <c r="J329" i="8"/>
  <c r="I474" i="7"/>
  <c r="T684" i="8"/>
  <c r="K688" i="8" s="1"/>
  <c r="T678" i="7"/>
  <c r="J682" i="7" s="1"/>
  <c r="T119" i="8"/>
  <c r="K126" i="8" s="1"/>
  <c r="J129" i="8" s="1"/>
  <c r="T113" i="7"/>
  <c r="J120" i="7" s="1"/>
  <c r="I123" i="7" s="1"/>
  <c r="R705" i="8"/>
  <c r="K708" i="8" s="1"/>
  <c r="J711" i="8" s="1"/>
  <c r="R699" i="7"/>
  <c r="J702" i="7" s="1"/>
  <c r="J513" i="8"/>
  <c r="J505" i="8"/>
  <c r="J272" i="8"/>
  <c r="T405" i="8"/>
  <c r="K408" i="8" s="1"/>
  <c r="T399" i="7"/>
  <c r="J402" i="7" s="1"/>
  <c r="GM164" i="1"/>
  <c r="GP164" i="1" s="1"/>
  <c r="GK285" i="1"/>
  <c r="GM285" i="1" s="1"/>
  <c r="GP285" i="1" s="1"/>
  <c r="J415" i="7"/>
  <c r="K421" i="8"/>
  <c r="GM515" i="1"/>
  <c r="GP515" i="1" s="1"/>
  <c r="T212" i="8"/>
  <c r="K216" i="8" s="1"/>
  <c r="T206" i="7"/>
  <c r="J210" i="7" s="1"/>
  <c r="P380" i="8"/>
  <c r="L380" i="8"/>
  <c r="I624" i="7"/>
  <c r="GM473" i="1"/>
  <c r="GP473" i="1" s="1"/>
  <c r="AL336" i="1"/>
  <c r="T432" i="8"/>
  <c r="K439" i="8" s="1"/>
  <c r="T426" i="7"/>
  <c r="J433" i="7" s="1"/>
  <c r="R551" i="8"/>
  <c r="K554" i="8" s="1"/>
  <c r="R545" i="7"/>
  <c r="J548" i="7" s="1"/>
  <c r="I551" i="7" s="1"/>
  <c r="I698" i="7"/>
  <c r="L66" i="8"/>
  <c r="P66" i="8"/>
  <c r="F701" i="1"/>
  <c r="AX688" i="1"/>
  <c r="J690" i="8"/>
  <c r="GM283" i="1"/>
  <c r="GP283" i="1" s="1"/>
  <c r="R684" i="8"/>
  <c r="K687" i="8" s="1"/>
  <c r="R678" i="7"/>
  <c r="J681" i="7" s="1"/>
  <c r="T750" i="7"/>
  <c r="J754" i="7" s="1"/>
  <c r="T756" i="8"/>
  <c r="K760" i="8" s="1"/>
  <c r="J762" i="8" s="1"/>
  <c r="I596" i="7"/>
  <c r="J718" i="8"/>
  <c r="I867" i="7"/>
  <c r="AL291" i="1"/>
  <c r="R742" i="8"/>
  <c r="K745" i="8" s="1"/>
  <c r="R736" i="7"/>
  <c r="J739" i="7" s="1"/>
  <c r="I742" i="7" s="1"/>
  <c r="I404" i="7"/>
  <c r="J56" i="8"/>
  <c r="GK271" i="1"/>
  <c r="GM271" i="1" s="1"/>
  <c r="GP271" i="1" s="1"/>
  <c r="K363" i="8"/>
  <c r="J357" i="7"/>
  <c r="GM165" i="1"/>
  <c r="GP165" i="1" s="1"/>
  <c r="R212" i="8"/>
  <c r="K215" i="8" s="1"/>
  <c r="J218" i="8" s="1"/>
  <c r="R206" i="7"/>
  <c r="J209" i="7" s="1"/>
  <c r="I189" i="7"/>
  <c r="K112" i="8"/>
  <c r="J106" i="7"/>
  <c r="GK82" i="1"/>
  <c r="GM82" i="1" s="1"/>
  <c r="GP82" i="1" s="1"/>
  <c r="AE43" i="1"/>
  <c r="AK336" i="1"/>
  <c r="R432" i="8"/>
  <c r="K438" i="8" s="1"/>
  <c r="J442" i="8" s="1"/>
  <c r="R426" i="7"/>
  <c r="J432" i="7" s="1"/>
  <c r="AE529" i="1"/>
  <c r="R529" i="1" s="1"/>
  <c r="AL656" i="1"/>
  <c r="T835" i="8"/>
  <c r="K839" i="8" s="1"/>
  <c r="T829" i="7"/>
  <c r="J833" i="7" s="1"/>
  <c r="J118" i="8"/>
  <c r="P859" i="7"/>
  <c r="K859" i="7"/>
  <c r="AK89" i="1"/>
  <c r="T219" i="8"/>
  <c r="K223" i="8" s="1"/>
  <c r="T213" i="7"/>
  <c r="J217" i="7" s="1"/>
  <c r="I219" i="7" s="1"/>
  <c r="R827" i="8"/>
  <c r="K831" i="8" s="1"/>
  <c r="J834" i="8" s="1"/>
  <c r="R821" i="7"/>
  <c r="J825" i="7" s="1"/>
  <c r="I828" i="7" s="1"/>
  <c r="I50" i="7"/>
  <c r="I289" i="7"/>
  <c r="T588" i="8"/>
  <c r="K592" i="8" s="1"/>
  <c r="T582" i="7"/>
  <c r="J586" i="7" s="1"/>
  <c r="I588" i="7" s="1"/>
  <c r="I875" i="7"/>
  <c r="GM506" i="1"/>
  <c r="GP506" i="1" s="1"/>
  <c r="T97" i="8"/>
  <c r="K104" i="8" s="1"/>
  <c r="T91" i="7"/>
  <c r="J98" i="7" s="1"/>
  <c r="I670" i="7"/>
  <c r="R67" i="8"/>
  <c r="K71" i="8" s="1"/>
  <c r="R61" i="7"/>
  <c r="J65" i="7" s="1"/>
  <c r="I68" i="7" s="1"/>
  <c r="I446" i="7"/>
  <c r="J395" i="8"/>
  <c r="I677" i="7"/>
  <c r="I544" i="7"/>
  <c r="I457" i="7"/>
  <c r="J587" i="8"/>
  <c r="T850" i="8"/>
  <c r="K855" i="8" s="1"/>
  <c r="J857" i="8" s="1"/>
  <c r="T844" i="7"/>
  <c r="J849" i="7" s="1"/>
  <c r="GM86" i="1"/>
  <c r="GP86" i="1" s="1"/>
  <c r="GM459" i="1"/>
  <c r="GP459" i="1" s="1"/>
  <c r="Y529" i="1"/>
  <c r="AL638" i="1"/>
  <c r="Y656" i="1"/>
  <c r="AS398" i="1"/>
  <c r="F741" i="1"/>
  <c r="AB638" i="1"/>
  <c r="O656" i="1"/>
  <c r="AL155" i="1"/>
  <c r="Y178" i="1"/>
  <c r="AP26" i="1"/>
  <c r="F128" i="1"/>
  <c r="F66" i="1"/>
  <c r="V30" i="1"/>
  <c r="V119" i="1"/>
  <c r="CF561" i="1"/>
  <c r="AW565" i="1"/>
  <c r="F357" i="1"/>
  <c r="T323" i="1"/>
  <c r="AB155" i="1"/>
  <c r="O178" i="1"/>
  <c r="AS597" i="1"/>
  <c r="F623" i="1"/>
  <c r="AL30" i="1"/>
  <c r="Y43" i="1"/>
  <c r="T366" i="1"/>
  <c r="T244" i="1"/>
  <c r="F312" i="1"/>
  <c r="AK638" i="1"/>
  <c r="X656" i="1"/>
  <c r="F676" i="1"/>
  <c r="BA638" i="1"/>
  <c r="F432" i="1"/>
  <c r="V402" i="1"/>
  <c r="U155" i="1"/>
  <c r="U208" i="1"/>
  <c r="F200" i="1"/>
  <c r="F113" i="1"/>
  <c r="W75" i="1"/>
  <c r="AO398" i="1"/>
  <c r="F728" i="1"/>
  <c r="AY565" i="1"/>
  <c r="CH561" i="1"/>
  <c r="AT398" i="1"/>
  <c r="F742" i="1"/>
  <c r="GP157" i="1"/>
  <c r="BA26" i="1"/>
  <c r="F139" i="1"/>
  <c r="GP640" i="1"/>
  <c r="P656" i="1"/>
  <c r="AC638" i="1"/>
  <c r="CE656" i="1"/>
  <c r="CF656" i="1"/>
  <c r="CH656" i="1"/>
  <c r="BA244" i="1"/>
  <c r="BA366" i="1"/>
  <c r="F311" i="1"/>
  <c r="F421" i="1"/>
  <c r="Q402" i="1"/>
  <c r="AX638" i="1"/>
  <c r="F663" i="1"/>
  <c r="AE561" i="1"/>
  <c r="R565" i="1"/>
  <c r="GP563" i="1"/>
  <c r="CD565" i="1" s="1"/>
  <c r="CA565" i="1"/>
  <c r="CA606" i="1"/>
  <c r="GP599" i="1"/>
  <c r="F101" i="1"/>
  <c r="Q75" i="1"/>
  <c r="F416" i="1"/>
  <c r="AX402" i="1"/>
  <c r="AX724" i="1"/>
  <c r="AK529" i="1"/>
  <c r="AQ208" i="1"/>
  <c r="AQ754" i="1" s="1"/>
  <c r="F188" i="1"/>
  <c r="AQ155" i="1"/>
  <c r="AZ638" i="1"/>
  <c r="F667" i="1"/>
  <c r="AK244" i="1"/>
  <c r="X291" i="1"/>
  <c r="BA441" i="1"/>
  <c r="F549" i="1"/>
  <c r="F679" i="1"/>
  <c r="V638" i="1"/>
  <c r="Q638" i="1"/>
  <c r="F668" i="1"/>
  <c r="F585" i="1"/>
  <c r="BA561" i="1"/>
  <c r="AK155" i="1"/>
  <c r="X178" i="1"/>
  <c r="AE75" i="1"/>
  <c r="R89" i="1"/>
  <c r="AQ441" i="1"/>
  <c r="F539" i="1"/>
  <c r="F568" i="1"/>
  <c r="P561" i="1"/>
  <c r="AP398" i="1"/>
  <c r="F733" i="1"/>
  <c r="X606" i="1"/>
  <c r="AK597" i="1"/>
  <c r="AE244" i="1"/>
  <c r="R291" i="1"/>
  <c r="BC398" i="1"/>
  <c r="F740" i="1"/>
  <c r="V75" i="1"/>
  <c r="F112" i="1"/>
  <c r="F621" i="1"/>
  <c r="S597" i="1"/>
  <c r="AC155" i="1"/>
  <c r="P178" i="1"/>
  <c r="CE178" i="1"/>
  <c r="CF178" i="1"/>
  <c r="CH178" i="1"/>
  <c r="F678" i="1"/>
  <c r="U638" i="1"/>
  <c r="CH409" i="1"/>
  <c r="P409" i="1"/>
  <c r="CE409" i="1"/>
  <c r="CF409" i="1"/>
  <c r="AC402" i="1"/>
  <c r="CI244" i="1"/>
  <c r="AZ291" i="1"/>
  <c r="CG155" i="1"/>
  <c r="AX178" i="1"/>
  <c r="F359" i="1"/>
  <c r="V323" i="1"/>
  <c r="S178" i="1"/>
  <c r="AF155" i="1"/>
  <c r="AS155" i="1"/>
  <c r="AS208" i="1"/>
  <c r="F195" i="1"/>
  <c r="AI441" i="1"/>
  <c r="V529" i="1"/>
  <c r="V724" i="1" s="1"/>
  <c r="AO240" i="1"/>
  <c r="F370" i="1"/>
  <c r="F313" i="1"/>
  <c r="U244" i="1"/>
  <c r="U366" i="1"/>
  <c r="W155" i="1"/>
  <c r="F202" i="1"/>
  <c r="W208" i="1"/>
  <c r="AS441" i="1"/>
  <c r="F546" i="1"/>
  <c r="CF75" i="1"/>
  <c r="AW89" i="1"/>
  <c r="GM405" i="1"/>
  <c r="AB409" i="1"/>
  <c r="S75" i="1"/>
  <c r="F104" i="1"/>
  <c r="T402" i="1"/>
  <c r="F430" i="1"/>
  <c r="BC26" i="1"/>
  <c r="F135" i="1"/>
  <c r="BC754" i="1"/>
  <c r="BD151" i="1"/>
  <c r="F233" i="1"/>
  <c r="F111" i="1"/>
  <c r="U75" i="1"/>
  <c r="Q155" i="1"/>
  <c r="Q208" i="1"/>
  <c r="F190" i="1"/>
  <c r="F420" i="1"/>
  <c r="AZ402" i="1"/>
  <c r="AH441" i="1"/>
  <c r="U529" i="1"/>
  <c r="AG441" i="1"/>
  <c r="T529" i="1"/>
  <c r="AP244" i="1"/>
  <c r="F300" i="1"/>
  <c r="AP366" i="1"/>
  <c r="F92" i="1"/>
  <c r="P75" i="1"/>
  <c r="F132" i="1"/>
  <c r="BB26" i="1"/>
  <c r="BB754" i="1"/>
  <c r="V244" i="1"/>
  <c r="F314" i="1"/>
  <c r="V366" i="1"/>
  <c r="F433" i="1"/>
  <c r="W402" i="1"/>
  <c r="W724" i="1"/>
  <c r="AO151" i="1"/>
  <c r="F212" i="1"/>
  <c r="Y606" i="1"/>
  <c r="AL597" i="1"/>
  <c r="F137" i="1"/>
  <c r="AT26" i="1"/>
  <c r="F358" i="1"/>
  <c r="U323" i="1"/>
  <c r="AC441" i="1"/>
  <c r="CH529" i="1"/>
  <c r="P529" i="1"/>
  <c r="CE529" i="1"/>
  <c r="CF529" i="1"/>
  <c r="F680" i="1"/>
  <c r="W638" i="1"/>
  <c r="AX26" i="1"/>
  <c r="F126" i="1"/>
  <c r="AW597" i="1"/>
  <c r="F612" i="1"/>
  <c r="Y75" i="1"/>
  <c r="F116" i="1"/>
  <c r="Q323" i="1"/>
  <c r="F348" i="1"/>
  <c r="AB30" i="1"/>
  <c r="O43" i="1"/>
  <c r="F700" i="1"/>
  <c r="AW688" i="1"/>
  <c r="F702" i="1"/>
  <c r="AY688" i="1"/>
  <c r="BD398" i="1"/>
  <c r="F749" i="1"/>
  <c r="AB441" i="1"/>
  <c r="O529" i="1"/>
  <c r="AB336" i="1"/>
  <c r="GM325" i="1"/>
  <c r="R43" i="1"/>
  <c r="AE30" i="1"/>
  <c r="BD754" i="1"/>
  <c r="F136" i="1"/>
  <c r="AS26" i="1"/>
  <c r="F67" i="1"/>
  <c r="W30" i="1"/>
  <c r="W119" i="1"/>
  <c r="AV597" i="1"/>
  <c r="F611" i="1"/>
  <c r="BA155" i="1"/>
  <c r="F198" i="1"/>
  <c r="BA208" i="1"/>
  <c r="W441" i="1"/>
  <c r="F553" i="1"/>
  <c r="AK30" i="1"/>
  <c r="X43" i="1"/>
  <c r="AB561" i="1"/>
  <c r="O565" i="1"/>
  <c r="AE323" i="1"/>
  <c r="R336" i="1"/>
  <c r="AT244" i="1"/>
  <c r="F309" i="1"/>
  <c r="AT366" i="1"/>
  <c r="CE43" i="1"/>
  <c r="P43" i="1"/>
  <c r="AC30" i="1"/>
  <c r="CF43" i="1"/>
  <c r="CH43" i="1"/>
  <c r="GM81" i="1"/>
  <c r="AB89" i="1"/>
  <c r="BB398" i="1"/>
  <c r="F737" i="1"/>
  <c r="AD441" i="1"/>
  <c r="Q529" i="1"/>
  <c r="F677" i="1"/>
  <c r="T638" i="1"/>
  <c r="CZ174" i="1"/>
  <c r="Y174" i="1" s="1"/>
  <c r="CY174" i="1"/>
  <c r="X174" i="1" s="1"/>
  <c r="AS244" i="1"/>
  <c r="F308" i="1"/>
  <c r="AS366" i="1"/>
  <c r="AZ561" i="1"/>
  <c r="F576" i="1"/>
  <c r="S30" i="1"/>
  <c r="S119" i="1"/>
  <c r="F58" i="1"/>
  <c r="BA323" i="1"/>
  <c r="F356" i="1"/>
  <c r="AY89" i="1"/>
  <c r="CH75" i="1"/>
  <c r="BC151" i="1"/>
  <c r="F224" i="1"/>
  <c r="GP446" i="1"/>
  <c r="BB151" i="1"/>
  <c r="F221" i="1"/>
  <c r="AB244" i="1"/>
  <c r="O291" i="1"/>
  <c r="Y336" i="1"/>
  <c r="AL323" i="1"/>
  <c r="T75" i="1"/>
  <c r="F110" i="1"/>
  <c r="V155" i="1"/>
  <c r="F201" i="1"/>
  <c r="V208" i="1"/>
  <c r="W244" i="1"/>
  <c r="F315" i="1"/>
  <c r="W366" i="1"/>
  <c r="AP75" i="1"/>
  <c r="F98" i="1"/>
  <c r="S402" i="1"/>
  <c r="F424" i="1"/>
  <c r="S724" i="1"/>
  <c r="CP287" i="1"/>
  <c r="O287" i="1" s="1"/>
  <c r="GM287" i="1" s="1"/>
  <c r="GP287" i="1" s="1"/>
  <c r="CZ287" i="1"/>
  <c r="Y287" i="1" s="1"/>
  <c r="CY287" i="1"/>
  <c r="X287" i="1" s="1"/>
  <c r="AE402" i="1"/>
  <c r="R409" i="1"/>
  <c r="F109" i="1"/>
  <c r="BA75" i="1"/>
  <c r="T155" i="1"/>
  <c r="F199" i="1"/>
  <c r="T208" i="1"/>
  <c r="Q30" i="1"/>
  <c r="Q119" i="1"/>
  <c r="F55" i="1"/>
  <c r="AQ26" i="1"/>
  <c r="F129" i="1"/>
  <c r="GM643" i="1"/>
  <c r="GP643" i="1" s="1"/>
  <c r="CI155" i="1"/>
  <c r="AZ178" i="1"/>
  <c r="CI441" i="1"/>
  <c r="AZ529" i="1"/>
  <c r="AZ724" i="1" s="1"/>
  <c r="AQ724" i="1"/>
  <c r="AT155" i="1"/>
  <c r="AT208" i="1"/>
  <c r="F196" i="1"/>
  <c r="U119" i="1"/>
  <c r="F65" i="1"/>
  <c r="U30" i="1"/>
  <c r="AP208" i="1"/>
  <c r="F187" i="1"/>
  <c r="AP155" i="1"/>
  <c r="X336" i="1"/>
  <c r="AK323" i="1"/>
  <c r="CH336" i="1"/>
  <c r="AC323" i="1"/>
  <c r="P336" i="1"/>
  <c r="CE336" i="1"/>
  <c r="CF336" i="1"/>
  <c r="AZ30" i="1"/>
  <c r="F54" i="1"/>
  <c r="T119" i="1"/>
  <c r="F298" i="1"/>
  <c r="AX366" i="1"/>
  <c r="AX244" i="1"/>
  <c r="BA724" i="1"/>
  <c r="F303" i="1"/>
  <c r="Q244" i="1"/>
  <c r="Q366" i="1"/>
  <c r="S244" i="1"/>
  <c r="F306" i="1"/>
  <c r="CE75" i="1"/>
  <c r="AV89" i="1"/>
  <c r="AV565" i="1"/>
  <c r="CE561" i="1"/>
  <c r="AC244" i="1"/>
  <c r="CE291" i="1"/>
  <c r="CF291" i="1"/>
  <c r="CH291" i="1"/>
  <c r="P291" i="1"/>
  <c r="AE155" i="1"/>
  <c r="R178" i="1"/>
  <c r="AF441" i="1"/>
  <c r="S529" i="1"/>
  <c r="AF638" i="1"/>
  <c r="S656" i="1"/>
  <c r="GM289" i="1"/>
  <c r="GP289" i="1" s="1"/>
  <c r="AO754" i="1"/>
  <c r="AX323" i="1"/>
  <c r="F343" i="1"/>
  <c r="AF323" i="1"/>
  <c r="S336" i="1"/>
  <c r="GP35" i="1"/>
  <c r="AZ89" i="1"/>
  <c r="CI75" i="1"/>
  <c r="AQ244" i="1"/>
  <c r="F301" i="1"/>
  <c r="AQ366" i="1"/>
  <c r="O606" i="1"/>
  <c r="AB597" i="1"/>
  <c r="AY597" i="1"/>
  <c r="F614" i="1"/>
  <c r="AZ323" i="1"/>
  <c r="F347" i="1"/>
  <c r="CG441" i="1"/>
  <c r="AX529" i="1"/>
  <c r="K78" i="7" l="1"/>
  <c r="P78" i="7"/>
  <c r="K123" i="7"/>
  <c r="P123" i="7"/>
  <c r="P84" i="8"/>
  <c r="L84" i="8"/>
  <c r="P129" i="8"/>
  <c r="L129" i="8"/>
  <c r="K536" i="7"/>
  <c r="P536" i="7"/>
  <c r="P602" i="8"/>
  <c r="L602" i="8"/>
  <c r="L762" i="8"/>
  <c r="P762" i="8"/>
  <c r="P783" i="7"/>
  <c r="I785" i="7" s="1"/>
  <c r="K783" i="7"/>
  <c r="P542" i="8"/>
  <c r="L542" i="8"/>
  <c r="P572" i="8"/>
  <c r="L572" i="8"/>
  <c r="GP39" i="1"/>
  <c r="CA43" i="1"/>
  <c r="P828" i="7"/>
  <c r="K828" i="7"/>
  <c r="L733" i="8"/>
  <c r="P733" i="8"/>
  <c r="L697" i="8"/>
  <c r="P697" i="8"/>
  <c r="P68" i="7"/>
  <c r="K68" i="7"/>
  <c r="CA291" i="1"/>
  <c r="P841" i="8"/>
  <c r="L841" i="8"/>
  <c r="L387" i="8"/>
  <c r="P387" i="8"/>
  <c r="L669" i="8"/>
  <c r="P669" i="8"/>
  <c r="P398" i="7"/>
  <c r="K398" i="7"/>
  <c r="P442" i="8"/>
  <c r="J465" i="8" s="1"/>
  <c r="L442" i="8"/>
  <c r="K763" i="7"/>
  <c r="P763" i="7"/>
  <c r="K742" i="7"/>
  <c r="P742" i="7"/>
  <c r="P404" i="8"/>
  <c r="L404" i="8"/>
  <c r="K566" i="7"/>
  <c r="P566" i="7"/>
  <c r="P527" i="8"/>
  <c r="L527" i="8"/>
  <c r="P834" i="8"/>
  <c r="L834" i="8"/>
  <c r="K756" i="7"/>
  <c r="P756" i="7"/>
  <c r="P219" i="7"/>
  <c r="K219" i="7"/>
  <c r="P148" i="7"/>
  <c r="K148" i="7"/>
  <c r="P101" i="7"/>
  <c r="I150" i="7" s="1"/>
  <c r="K101" i="7"/>
  <c r="P857" i="8"/>
  <c r="L857" i="8"/>
  <c r="P594" i="8"/>
  <c r="L594" i="8"/>
  <c r="L550" i="8"/>
  <c r="P550" i="8"/>
  <c r="CD43" i="1"/>
  <c r="CD606" i="1"/>
  <c r="X89" i="1"/>
  <c r="AK75" i="1"/>
  <c r="P404" i="7"/>
  <c r="K404" i="7"/>
  <c r="L690" i="8"/>
  <c r="P690" i="8"/>
  <c r="P624" i="7"/>
  <c r="K624" i="7"/>
  <c r="P272" i="8"/>
  <c r="L272" i="8"/>
  <c r="I809" i="7"/>
  <c r="P187" i="8"/>
  <c r="L187" i="8"/>
  <c r="P280" i="8"/>
  <c r="L280" i="8"/>
  <c r="F628" i="1"/>
  <c r="U597" i="1"/>
  <c r="L557" i="8"/>
  <c r="P557" i="8"/>
  <c r="K481" i="7"/>
  <c r="P481" i="7"/>
  <c r="P140" i="7"/>
  <c r="K140" i="7"/>
  <c r="L310" i="8"/>
  <c r="P310" i="8"/>
  <c r="P154" i="8"/>
  <c r="L154" i="8"/>
  <c r="L748" i="8"/>
  <c r="P748" i="8"/>
  <c r="P727" i="7"/>
  <c r="K727" i="7"/>
  <c r="GM174" i="1"/>
  <c r="GP174" i="1" s="1"/>
  <c r="P875" i="7"/>
  <c r="K875" i="7"/>
  <c r="P513" i="8"/>
  <c r="L513" i="8"/>
  <c r="AK402" i="1"/>
  <c r="X409" i="1"/>
  <c r="P436" i="7"/>
  <c r="I459" i="7" s="1"/>
  <c r="K436" i="7"/>
  <c r="P91" i="8"/>
  <c r="L91" i="8"/>
  <c r="L295" i="8"/>
  <c r="P295" i="8"/>
  <c r="F630" i="1"/>
  <c r="W597" i="1"/>
  <c r="P457" i="7"/>
  <c r="K457" i="7"/>
  <c r="P118" i="8"/>
  <c r="L118" i="8"/>
  <c r="P189" i="7"/>
  <c r="K189" i="7"/>
  <c r="Y291" i="1"/>
  <c r="AL244" i="1"/>
  <c r="I212" i="7"/>
  <c r="AL402" i="1"/>
  <c r="Y409" i="1"/>
  <c r="Y565" i="1"/>
  <c r="AL561" i="1"/>
  <c r="L630" i="8"/>
  <c r="P630" i="8"/>
  <c r="L179" i="8"/>
  <c r="P179" i="8"/>
  <c r="P211" i="8"/>
  <c r="L211" i="8"/>
  <c r="P85" i="7"/>
  <c r="I153" i="7" s="1"/>
  <c r="K85" i="7"/>
  <c r="F587" i="1"/>
  <c r="U561" i="1"/>
  <c r="L505" i="8"/>
  <c r="P505" i="8"/>
  <c r="P851" i="7"/>
  <c r="K851" i="7"/>
  <c r="P705" i="7"/>
  <c r="K705" i="7"/>
  <c r="P638" i="8"/>
  <c r="L638" i="8"/>
  <c r="K544" i="7"/>
  <c r="P544" i="7"/>
  <c r="K588" i="7"/>
  <c r="P588" i="7"/>
  <c r="P867" i="7"/>
  <c r="K867" i="7"/>
  <c r="L711" i="8"/>
  <c r="P711" i="8"/>
  <c r="I663" i="7"/>
  <c r="P426" i="8"/>
  <c r="L426" i="8"/>
  <c r="P603" i="7"/>
  <c r="K603" i="7"/>
  <c r="J487" i="8"/>
  <c r="I381" i="7"/>
  <c r="R606" i="1"/>
  <c r="AE597" i="1"/>
  <c r="P205" i="7"/>
  <c r="K205" i="7"/>
  <c r="P888" i="8"/>
  <c r="J890" i="8" s="1"/>
  <c r="L888" i="8"/>
  <c r="K677" i="7"/>
  <c r="P677" i="7"/>
  <c r="CD656" i="1"/>
  <c r="AU656" i="1" s="1"/>
  <c r="P395" i="8"/>
  <c r="L395" i="8"/>
  <c r="K289" i="7"/>
  <c r="P289" i="7"/>
  <c r="K596" i="7"/>
  <c r="P596" i="7"/>
  <c r="K551" i="7"/>
  <c r="P551" i="7"/>
  <c r="P389" i="7"/>
  <c r="K389" i="7"/>
  <c r="L301" i="8"/>
  <c r="P301" i="8"/>
  <c r="F580" i="1"/>
  <c r="S561" i="1"/>
  <c r="I835" i="7"/>
  <c r="K649" i="7"/>
  <c r="P649" i="7"/>
  <c r="P112" i="7"/>
  <c r="K112" i="7"/>
  <c r="P843" i="7"/>
  <c r="K843" i="7"/>
  <c r="I691" i="7"/>
  <c r="K362" i="7"/>
  <c r="P362" i="7"/>
  <c r="L218" i="8"/>
  <c r="P218" i="8"/>
  <c r="CA656" i="1"/>
  <c r="AR656" i="1" s="1"/>
  <c r="L704" i="8"/>
  <c r="P704" i="8"/>
  <c r="P374" i="7"/>
  <c r="K374" i="7"/>
  <c r="P197" i="7"/>
  <c r="K197" i="7"/>
  <c r="P420" i="7"/>
  <c r="K420" i="7"/>
  <c r="P535" i="8"/>
  <c r="L535" i="8"/>
  <c r="L195" i="8"/>
  <c r="P195" i="8"/>
  <c r="P587" i="8"/>
  <c r="L587" i="8"/>
  <c r="L718" i="8"/>
  <c r="P718" i="8"/>
  <c r="K295" i="7"/>
  <c r="P295" i="7"/>
  <c r="CA529" i="1"/>
  <c r="CA441" i="1" s="1"/>
  <c r="GP250" i="1"/>
  <c r="CD291" i="1" s="1"/>
  <c r="X565" i="1"/>
  <c r="AK561" i="1"/>
  <c r="R656" i="1"/>
  <c r="AE638" i="1"/>
  <c r="P181" i="7"/>
  <c r="K181" i="7"/>
  <c r="P776" i="8"/>
  <c r="L776" i="8"/>
  <c r="P741" i="8"/>
  <c r="L741" i="8"/>
  <c r="P610" i="7"/>
  <c r="K610" i="7"/>
  <c r="P813" i="8"/>
  <c r="J815" i="8" s="1"/>
  <c r="L813" i="8"/>
  <c r="J74" i="8"/>
  <c r="J107" i="8"/>
  <c r="K50" i="7"/>
  <c r="P50" i="7"/>
  <c r="AE441" i="1"/>
  <c r="CD529" i="1"/>
  <c r="CD441" i="1" s="1"/>
  <c r="I684" i="7"/>
  <c r="J410" i="8"/>
  <c r="I573" i="7"/>
  <c r="K237" i="7"/>
  <c r="P237" i="7"/>
  <c r="P166" i="7"/>
  <c r="K166" i="7"/>
  <c r="J225" i="8"/>
  <c r="P243" i="8"/>
  <c r="L243" i="8"/>
  <c r="P446" i="7"/>
  <c r="K446" i="7"/>
  <c r="CA178" i="1"/>
  <c r="P670" i="7"/>
  <c r="K670" i="7"/>
  <c r="P474" i="7"/>
  <c r="K474" i="7"/>
  <c r="J789" i="8"/>
  <c r="P581" i="7"/>
  <c r="K581" i="7"/>
  <c r="J579" i="8"/>
  <c r="L769" i="8"/>
  <c r="P769" i="8"/>
  <c r="P283" i="7"/>
  <c r="K283" i="7"/>
  <c r="P173" i="7"/>
  <c r="K173" i="7"/>
  <c r="P368" i="8"/>
  <c r="L368" i="8"/>
  <c r="P882" i="7"/>
  <c r="K882" i="7"/>
  <c r="K487" i="7"/>
  <c r="P487" i="7"/>
  <c r="K698" i="7"/>
  <c r="P698" i="7"/>
  <c r="CD178" i="1"/>
  <c r="L56" i="8"/>
  <c r="P56" i="8"/>
  <c r="L329" i="8"/>
  <c r="P329" i="8"/>
  <c r="P632" i="7"/>
  <c r="K632" i="7"/>
  <c r="L289" i="8"/>
  <c r="P289" i="8"/>
  <c r="K558" i="7"/>
  <c r="P558" i="7"/>
  <c r="I521" i="7"/>
  <c r="AQ22" i="1"/>
  <c r="AQ784" i="1"/>
  <c r="F764" i="1"/>
  <c r="V398" i="1"/>
  <c r="F747" i="1"/>
  <c r="F232" i="1"/>
  <c r="W151" i="1"/>
  <c r="R155" i="1"/>
  <c r="R208" i="1"/>
  <c r="F192" i="1"/>
  <c r="AB323" i="1"/>
  <c r="O336" i="1"/>
  <c r="X597" i="1"/>
  <c r="F632" i="1"/>
  <c r="T240" i="1"/>
  <c r="F387" i="1"/>
  <c r="S155" i="1"/>
  <c r="F193" i="1"/>
  <c r="S208" i="1"/>
  <c r="F218" i="1"/>
  <c r="AQ151" i="1"/>
  <c r="BA398" i="1"/>
  <c r="F744" i="1"/>
  <c r="T441" i="1"/>
  <c r="F550" i="1"/>
  <c r="AY656" i="1"/>
  <c r="CH638" i="1"/>
  <c r="CD597" i="1"/>
  <c r="AU606" i="1"/>
  <c r="CE638" i="1"/>
  <c r="AV656" i="1"/>
  <c r="AK441" i="1"/>
  <c r="X529" i="1"/>
  <c r="F181" i="1"/>
  <c r="P208" i="1"/>
  <c r="P155" i="1"/>
  <c r="CH30" i="1"/>
  <c r="AY43" i="1"/>
  <c r="U240" i="1"/>
  <c r="F388" i="1"/>
  <c r="CA597" i="1"/>
  <c r="AR606" i="1"/>
  <c r="O638" i="1"/>
  <c r="F658" i="1"/>
  <c r="S26" i="1"/>
  <c r="F134" i="1"/>
  <c r="O89" i="1"/>
  <c r="AB75" i="1"/>
  <c r="F573" i="1"/>
  <c r="AY561" i="1"/>
  <c r="AV291" i="1"/>
  <c r="CE244" i="1"/>
  <c r="P30" i="1"/>
  <c r="F46" i="1"/>
  <c r="P119" i="1"/>
  <c r="F302" i="1"/>
  <c r="AZ366" i="1"/>
  <c r="AZ244" i="1"/>
  <c r="AT151" i="1"/>
  <c r="F226" i="1"/>
  <c r="AQ398" i="1"/>
  <c r="F734" i="1"/>
  <c r="CE441" i="1"/>
  <c r="AV529" i="1"/>
  <c r="AW409" i="1"/>
  <c r="CF402" i="1"/>
  <c r="AR565" i="1"/>
  <c r="CA561" i="1"/>
  <c r="P638" i="1"/>
  <c r="F659" i="1"/>
  <c r="CD155" i="1"/>
  <c r="AU178" i="1"/>
  <c r="AZ75" i="1"/>
  <c r="F100" i="1"/>
  <c r="O441" i="1"/>
  <c r="F531" i="1"/>
  <c r="BA240" i="1"/>
  <c r="F386" i="1"/>
  <c r="U26" i="1"/>
  <c r="F141" i="1"/>
  <c r="W240" i="1"/>
  <c r="F390" i="1"/>
  <c r="AT240" i="1"/>
  <c r="F384" i="1"/>
  <c r="O409" i="1"/>
  <c r="AB402" i="1"/>
  <c r="AV409" i="1"/>
  <c r="CE402" i="1"/>
  <c r="R75" i="1"/>
  <c r="F103" i="1"/>
  <c r="AU565" i="1"/>
  <c r="CD561" i="1"/>
  <c r="CD638" i="1"/>
  <c r="U151" i="1"/>
  <c r="F230" i="1"/>
  <c r="O155" i="1"/>
  <c r="O208" i="1"/>
  <c r="F180" i="1"/>
  <c r="R30" i="1"/>
  <c r="F57" i="1"/>
  <c r="R119" i="1"/>
  <c r="F682" i="1"/>
  <c r="X638" i="1"/>
  <c r="AX240" i="1"/>
  <c r="F373" i="1"/>
  <c r="AW291" i="1"/>
  <c r="CF244" i="1"/>
  <c r="CF30" i="1"/>
  <c r="AW43" i="1"/>
  <c r="CF155" i="1"/>
  <c r="AW178" i="1"/>
  <c r="F217" i="1"/>
  <c r="AP151" i="1"/>
  <c r="BA151" i="1"/>
  <c r="F228" i="1"/>
  <c r="AP754" i="1"/>
  <c r="AS240" i="1"/>
  <c r="F383" i="1"/>
  <c r="AX155" i="1"/>
  <c r="F185" i="1"/>
  <c r="AX208" i="1"/>
  <c r="T26" i="1"/>
  <c r="F140" i="1"/>
  <c r="Y119" i="1"/>
  <c r="F70" i="1"/>
  <c r="Y30" i="1"/>
  <c r="CE30" i="1"/>
  <c r="AV43" i="1"/>
  <c r="F570" i="1"/>
  <c r="AV561" i="1"/>
  <c r="CF441" i="1"/>
  <c r="AW529" i="1"/>
  <c r="V151" i="1"/>
  <c r="F231" i="1"/>
  <c r="V240" i="1"/>
  <c r="F389" i="1"/>
  <c r="P441" i="1"/>
  <c r="F532" i="1"/>
  <c r="Q441" i="1"/>
  <c r="F541" i="1"/>
  <c r="BB22" i="1"/>
  <c r="BB784" i="1"/>
  <c r="F767" i="1"/>
  <c r="X155" i="1"/>
  <c r="F204" i="1"/>
  <c r="X208" i="1"/>
  <c r="BA754" i="1"/>
  <c r="F683" i="1"/>
  <c r="Y638" i="1"/>
  <c r="S398" i="1"/>
  <c r="F739" i="1"/>
  <c r="AP240" i="1"/>
  <c r="F375" i="1"/>
  <c r="P244" i="1"/>
  <c r="P366" i="1"/>
  <c r="F294" i="1"/>
  <c r="BC22" i="1"/>
  <c r="BC784" i="1"/>
  <c r="F770" i="1"/>
  <c r="AY291" i="1"/>
  <c r="CH244" i="1"/>
  <c r="Y597" i="1"/>
  <c r="F633" i="1"/>
  <c r="CA30" i="1"/>
  <c r="AR43" i="1"/>
  <c r="CD30" i="1"/>
  <c r="AU43" i="1"/>
  <c r="U441" i="1"/>
  <c r="F551" i="1"/>
  <c r="U724" i="1"/>
  <c r="U754" i="1" s="1"/>
  <c r="AX441" i="1"/>
  <c r="F536" i="1"/>
  <c r="W26" i="1"/>
  <c r="F143" i="1"/>
  <c r="W754" i="1"/>
  <c r="F317" i="1"/>
  <c r="X244" i="1"/>
  <c r="X366" i="1"/>
  <c r="AY75" i="1"/>
  <c r="F97" i="1"/>
  <c r="AO22" i="1"/>
  <c r="F758" i="1"/>
  <c r="AO784" i="1"/>
  <c r="CE323" i="1"/>
  <c r="AV336" i="1"/>
  <c r="AS754" i="1"/>
  <c r="P402" i="1"/>
  <c r="F412" i="1"/>
  <c r="P724" i="1"/>
  <c r="AU291" i="1"/>
  <c r="CD244" i="1"/>
  <c r="F567" i="1"/>
  <c r="O561" i="1"/>
  <c r="R366" i="1"/>
  <c r="R244" i="1"/>
  <c r="F305" i="1"/>
  <c r="O244" i="1"/>
  <c r="O366" i="1"/>
  <c r="F293" i="1"/>
  <c r="V26" i="1"/>
  <c r="F142" i="1"/>
  <c r="V754" i="1"/>
  <c r="CA336" i="1"/>
  <c r="GP325" i="1"/>
  <c r="CD336" i="1" s="1"/>
  <c r="AV178" i="1"/>
  <c r="CE155" i="1"/>
  <c r="CA89" i="1"/>
  <c r="GP81" i="1"/>
  <c r="CD89" i="1" s="1"/>
  <c r="AX398" i="1"/>
  <c r="F731" i="1"/>
  <c r="F131" i="1"/>
  <c r="Q26" i="1"/>
  <c r="Y155" i="1"/>
  <c r="F205" i="1"/>
  <c r="Y208" i="1"/>
  <c r="AZ398" i="1"/>
  <c r="F735" i="1"/>
  <c r="F94" i="1"/>
  <c r="AV75" i="1"/>
  <c r="AZ441" i="1"/>
  <c r="F540" i="1"/>
  <c r="R323" i="1"/>
  <c r="F350" i="1"/>
  <c r="CH441" i="1"/>
  <c r="AY529" i="1"/>
  <c r="V441" i="1"/>
  <c r="F552" i="1"/>
  <c r="F579" i="1"/>
  <c r="R561" i="1"/>
  <c r="R402" i="1"/>
  <c r="F423" i="1"/>
  <c r="Q151" i="1"/>
  <c r="F220" i="1"/>
  <c r="AY409" i="1"/>
  <c r="CH402" i="1"/>
  <c r="CA244" i="1"/>
  <c r="AR291" i="1"/>
  <c r="BD22" i="1"/>
  <c r="BD784" i="1"/>
  <c r="F779" i="1"/>
  <c r="AS151" i="1"/>
  <c r="F225" i="1"/>
  <c r="F571" i="1"/>
  <c r="AW561" i="1"/>
  <c r="Y441" i="1"/>
  <c r="F556" i="1"/>
  <c r="T724" i="1"/>
  <c r="S323" i="1"/>
  <c r="F351" i="1"/>
  <c r="W398" i="1"/>
  <c r="F748" i="1"/>
  <c r="CF638" i="1"/>
  <c r="AW656" i="1"/>
  <c r="T151" i="1"/>
  <c r="F229" i="1"/>
  <c r="AZ119" i="1"/>
  <c r="CF323" i="1"/>
  <c r="AW336" i="1"/>
  <c r="F339" i="1"/>
  <c r="P323" i="1"/>
  <c r="O30" i="1"/>
  <c r="O119" i="1"/>
  <c r="F45" i="1"/>
  <c r="GP405" i="1"/>
  <c r="CD409" i="1" s="1"/>
  <c r="CA409" i="1"/>
  <c r="F671" i="1"/>
  <c r="S638" i="1"/>
  <c r="AZ155" i="1"/>
  <c r="F189" i="1"/>
  <c r="AZ208" i="1"/>
  <c r="Y724" i="1"/>
  <c r="F95" i="1"/>
  <c r="AW75" i="1"/>
  <c r="S366" i="1"/>
  <c r="CH323" i="1"/>
  <c r="AY336" i="1"/>
  <c r="O597" i="1"/>
  <c r="F608" i="1"/>
  <c r="S441" i="1"/>
  <c r="F544" i="1"/>
  <c r="F378" i="1"/>
  <c r="Q240" i="1"/>
  <c r="F376" i="1"/>
  <c r="AQ240" i="1"/>
  <c r="X323" i="1"/>
  <c r="F362" i="1"/>
  <c r="R441" i="1"/>
  <c r="F543" i="1"/>
  <c r="Y323" i="1"/>
  <c r="F363" i="1"/>
  <c r="X30" i="1"/>
  <c r="F69" i="1"/>
  <c r="X119" i="1"/>
  <c r="AT754" i="1"/>
  <c r="CH155" i="1"/>
  <c r="AY178" i="1"/>
  <c r="Q724" i="1"/>
  <c r="Q754" i="1" s="1"/>
  <c r="CA155" i="1"/>
  <c r="AR178" i="1"/>
  <c r="J245" i="8" l="1"/>
  <c r="F435" i="1"/>
  <c r="X402" i="1"/>
  <c r="CA638" i="1"/>
  <c r="J901" i="8"/>
  <c r="J778" i="8"/>
  <c r="F115" i="1"/>
  <c r="X75" i="1"/>
  <c r="I87" i="7"/>
  <c r="X561" i="1"/>
  <c r="F591" i="1"/>
  <c r="J159" i="8"/>
  <c r="Y561" i="1"/>
  <c r="F592" i="1"/>
  <c r="F670" i="1"/>
  <c r="R638" i="1"/>
  <c r="AU529" i="1"/>
  <c r="F548" i="1" s="1"/>
  <c r="L225" i="8"/>
  <c r="P225" i="8"/>
  <c r="J248" i="8" s="1"/>
  <c r="R597" i="1"/>
  <c r="F620" i="1"/>
  <c r="F436" i="1"/>
  <c r="Y402" i="1"/>
  <c r="J156" i="8"/>
  <c r="P381" i="7"/>
  <c r="I422" i="7" s="1"/>
  <c r="K381" i="7"/>
  <c r="K684" i="7"/>
  <c r="P684" i="7"/>
  <c r="L579" i="8"/>
  <c r="P579" i="8"/>
  <c r="P789" i="8"/>
  <c r="J791" i="8" s="1"/>
  <c r="L789" i="8"/>
  <c r="K691" i="7"/>
  <c r="P691" i="7"/>
  <c r="L487" i="8"/>
  <c r="P487" i="8"/>
  <c r="J495" i="8" s="1"/>
  <c r="K212" i="7"/>
  <c r="P212" i="7"/>
  <c r="P107" i="8"/>
  <c r="L107" i="8"/>
  <c r="I489" i="7"/>
  <c r="P74" i="8"/>
  <c r="J93" i="8" s="1"/>
  <c r="L74" i="8"/>
  <c r="I239" i="7"/>
  <c r="I242" i="7"/>
  <c r="R724" i="1"/>
  <c r="R398" i="1" s="1"/>
  <c r="AR529" i="1"/>
  <c r="F557" i="1" s="1"/>
  <c r="F318" i="1"/>
  <c r="Y366" i="1"/>
  <c r="Y244" i="1"/>
  <c r="K521" i="7"/>
  <c r="P521" i="7"/>
  <c r="I772" i="7" s="1"/>
  <c r="K573" i="7"/>
  <c r="P573" i="7"/>
  <c r="P835" i="7"/>
  <c r="I884" i="7" s="1"/>
  <c r="K835" i="7"/>
  <c r="L410" i="8"/>
  <c r="P410" i="8"/>
  <c r="J468" i="8" s="1"/>
  <c r="K663" i="7"/>
  <c r="P663" i="7"/>
  <c r="I892" i="7" s="1"/>
  <c r="Q22" i="1"/>
  <c r="F766" i="1"/>
  <c r="Q784" i="1"/>
  <c r="Y398" i="1"/>
  <c r="F751" i="1"/>
  <c r="AZ151" i="1"/>
  <c r="F219" i="1"/>
  <c r="R26" i="1"/>
  <c r="F133" i="1"/>
  <c r="R754" i="1"/>
  <c r="R151" i="1"/>
  <c r="F222" i="1"/>
  <c r="AR597" i="1"/>
  <c r="F634" i="1"/>
  <c r="AY441" i="1"/>
  <c r="F537" i="1"/>
  <c r="O402" i="1"/>
  <c r="F411" i="1"/>
  <c r="O724" i="1"/>
  <c r="BB18" i="1"/>
  <c r="F797" i="1"/>
  <c r="AR561" i="1"/>
  <c r="F593" i="1"/>
  <c r="AY30" i="1"/>
  <c r="F51" i="1"/>
  <c r="AY119" i="1"/>
  <c r="S240" i="1"/>
  <c r="F381" i="1"/>
  <c r="BA22" i="1"/>
  <c r="F774" i="1"/>
  <c r="BA784" i="1"/>
  <c r="AY638" i="1"/>
  <c r="F664" i="1"/>
  <c r="F299" i="1"/>
  <c r="AY366" i="1"/>
  <c r="AY244" i="1"/>
  <c r="P398" i="1"/>
  <c r="F727" i="1"/>
  <c r="AW323" i="1"/>
  <c r="F342" i="1"/>
  <c r="AR30" i="1"/>
  <c r="F71" i="1"/>
  <c r="AZ240" i="1"/>
  <c r="F377" i="1"/>
  <c r="F392" i="1"/>
  <c r="X240" i="1"/>
  <c r="AW638" i="1"/>
  <c r="F662" i="1"/>
  <c r="W22" i="1"/>
  <c r="F778" i="1"/>
  <c r="W784" i="1"/>
  <c r="CA402" i="1"/>
  <c r="AR409" i="1"/>
  <c r="AV208" i="1"/>
  <c r="AV155" i="1"/>
  <c r="F183" i="1"/>
  <c r="P151" i="1"/>
  <c r="F211" i="1"/>
  <c r="O240" i="1"/>
  <c r="F368" i="1"/>
  <c r="AV402" i="1"/>
  <c r="F414" i="1"/>
  <c r="AV724" i="1"/>
  <c r="X151" i="1"/>
  <c r="F234" i="1"/>
  <c r="AV30" i="1"/>
  <c r="AV119" i="1"/>
  <c r="F48" i="1"/>
  <c r="CA75" i="1"/>
  <c r="AR89" i="1"/>
  <c r="AR119" i="1" s="1"/>
  <c r="AU244" i="1"/>
  <c r="F310" i="1"/>
  <c r="O151" i="1"/>
  <c r="F210" i="1"/>
  <c r="AV244" i="1"/>
  <c r="F296" i="1"/>
  <c r="AV366" i="1"/>
  <c r="AY155" i="1"/>
  <c r="F186" i="1"/>
  <c r="AY208" i="1"/>
  <c r="Y26" i="1"/>
  <c r="F146" i="1"/>
  <c r="Y754" i="1"/>
  <c r="AR336" i="1"/>
  <c r="CA323" i="1"/>
  <c r="V22" i="1"/>
  <c r="F777" i="1"/>
  <c r="V784" i="1"/>
  <c r="U398" i="1"/>
  <c r="F746" i="1"/>
  <c r="AW30" i="1"/>
  <c r="F49" i="1"/>
  <c r="AW119" i="1"/>
  <c r="O75" i="1"/>
  <c r="F91" i="1"/>
  <c r="AP22" i="1"/>
  <c r="AP784" i="1"/>
  <c r="F763" i="1"/>
  <c r="G16" i="2" s="1"/>
  <c r="G18" i="2" s="1"/>
  <c r="CD323" i="1"/>
  <c r="AU336" i="1"/>
  <c r="AR638" i="1"/>
  <c r="F684" i="1"/>
  <c r="F415" i="1"/>
  <c r="AW402" i="1"/>
  <c r="AW724" i="1"/>
  <c r="T398" i="1"/>
  <c r="F745" i="1"/>
  <c r="P240" i="1"/>
  <c r="F369" i="1"/>
  <c r="AV441" i="1"/>
  <c r="F534" i="1"/>
  <c r="X441" i="1"/>
  <c r="F555" i="1"/>
  <c r="X724" i="1"/>
  <c r="X754" i="1" s="1"/>
  <c r="S151" i="1"/>
  <c r="F223" i="1"/>
  <c r="AU597" i="1"/>
  <c r="F625" i="1"/>
  <c r="F535" i="1"/>
  <c r="AW441" i="1"/>
  <c r="R240" i="1"/>
  <c r="F380" i="1"/>
  <c r="P26" i="1"/>
  <c r="F122" i="1"/>
  <c r="P754" i="1"/>
  <c r="AR155" i="1"/>
  <c r="F206" i="1"/>
  <c r="AR208" i="1"/>
  <c r="BC18" i="1"/>
  <c r="F800" i="1"/>
  <c r="Q398" i="1"/>
  <c r="F736" i="1"/>
  <c r="AY402" i="1"/>
  <c r="F417" i="1"/>
  <c r="AY724" i="1"/>
  <c r="U22" i="1"/>
  <c r="F776" i="1"/>
  <c r="U784" i="1"/>
  <c r="T754" i="1"/>
  <c r="AT22" i="1"/>
  <c r="AT784" i="1"/>
  <c r="F772" i="1"/>
  <c r="F16" i="2" s="1"/>
  <c r="F18" i="2" s="1"/>
  <c r="O26" i="1"/>
  <c r="F121" i="1"/>
  <c r="O754" i="1"/>
  <c r="AS22" i="1"/>
  <c r="AS784" i="1"/>
  <c r="F771" i="1"/>
  <c r="E16" i="2" s="1"/>
  <c r="X26" i="1"/>
  <c r="F145" i="1"/>
  <c r="F341" i="1"/>
  <c r="AV323" i="1"/>
  <c r="AU638" i="1"/>
  <c r="F675" i="1"/>
  <c r="S754" i="1"/>
  <c r="AY323" i="1"/>
  <c r="F344" i="1"/>
  <c r="F235" i="1"/>
  <c r="Y151" i="1"/>
  <c r="AX151" i="1"/>
  <c r="F215" i="1"/>
  <c r="AX754" i="1"/>
  <c r="AQ18" i="1"/>
  <c r="F794" i="1"/>
  <c r="F130" i="1"/>
  <c r="AZ26" i="1"/>
  <c r="AZ754" i="1"/>
  <c r="AU155" i="1"/>
  <c r="F197" i="1"/>
  <c r="AU208" i="1"/>
  <c r="F338" i="1"/>
  <c r="O323" i="1"/>
  <c r="BD18" i="1"/>
  <c r="F809" i="1"/>
  <c r="CD75" i="1"/>
  <c r="AU89" i="1"/>
  <c r="AR244" i="1"/>
  <c r="F319" i="1"/>
  <c r="AR366" i="1"/>
  <c r="AW155" i="1"/>
  <c r="AW208" i="1"/>
  <c r="F184" i="1"/>
  <c r="CD402" i="1"/>
  <c r="AU409" i="1"/>
  <c r="AO18" i="1"/>
  <c r="F788" i="1"/>
  <c r="AU30" i="1"/>
  <c r="F62" i="1"/>
  <c r="F297" i="1"/>
  <c r="AW366" i="1"/>
  <c r="AW244" i="1"/>
  <c r="F584" i="1"/>
  <c r="AU561" i="1"/>
  <c r="AV638" i="1"/>
  <c r="F661" i="1"/>
  <c r="Y240" i="1" l="1"/>
  <c r="F393" i="1"/>
  <c r="I898" i="7"/>
  <c r="AR441" i="1"/>
  <c r="J904" i="8"/>
  <c r="I462" i="7"/>
  <c r="I895" i="7"/>
  <c r="J428" i="8"/>
  <c r="AU441" i="1"/>
  <c r="F738" i="1"/>
  <c r="J898" i="8"/>
  <c r="AZ22" i="1"/>
  <c r="F765" i="1"/>
  <c r="AZ784" i="1"/>
  <c r="AW398" i="1"/>
  <c r="F730" i="1"/>
  <c r="AU323" i="1"/>
  <c r="F355" i="1"/>
  <c r="AY26" i="1"/>
  <c r="F127" i="1"/>
  <c r="AY754" i="1"/>
  <c r="U18" i="1"/>
  <c r="F806" i="1"/>
  <c r="BA18" i="1"/>
  <c r="F804" i="1"/>
  <c r="X22" i="1"/>
  <c r="X784" i="1"/>
  <c r="F780" i="1"/>
  <c r="E18" i="2"/>
  <c r="AU366" i="1"/>
  <c r="AS18" i="1"/>
  <c r="F801" i="1"/>
  <c r="I21" i="7" s="1"/>
  <c r="F117" i="1"/>
  <c r="AR75" i="1"/>
  <c r="W18" i="1"/>
  <c r="F808" i="1"/>
  <c r="AV398" i="1"/>
  <c r="F729" i="1"/>
  <c r="AY398" i="1"/>
  <c r="F732" i="1"/>
  <c r="V18" i="1"/>
  <c r="F807" i="1"/>
  <c r="AU75" i="1"/>
  <c r="F108" i="1"/>
  <c r="AW240" i="1"/>
  <c r="F372" i="1"/>
  <c r="O22" i="1"/>
  <c r="F756" i="1"/>
  <c r="O784" i="1"/>
  <c r="AP18" i="1"/>
  <c r="F793" i="1"/>
  <c r="I23" i="7" s="1"/>
  <c r="P22" i="1"/>
  <c r="F757" i="1"/>
  <c r="P784" i="1"/>
  <c r="AY240" i="1"/>
  <c r="F374" i="1"/>
  <c r="O398" i="1"/>
  <c r="F726" i="1"/>
  <c r="Q18" i="1"/>
  <c r="F796" i="1"/>
  <c r="F214" i="1"/>
  <c r="AW151" i="1"/>
  <c r="AX22" i="1"/>
  <c r="AX784" i="1"/>
  <c r="F761" i="1"/>
  <c r="R22" i="1"/>
  <c r="R784" i="1"/>
  <c r="F768" i="1"/>
  <c r="AV151" i="1"/>
  <c r="F213" i="1"/>
  <c r="F364" i="1"/>
  <c r="AR323" i="1"/>
  <c r="Y22" i="1"/>
  <c r="Y784" i="1"/>
  <c r="F781" i="1"/>
  <c r="S22" i="1"/>
  <c r="S784" i="1"/>
  <c r="F769" i="1"/>
  <c r="F124" i="1"/>
  <c r="AV26" i="1"/>
  <c r="AV754" i="1"/>
  <c r="F227" i="1"/>
  <c r="AU151" i="1"/>
  <c r="F216" i="1"/>
  <c r="AY151" i="1"/>
  <c r="AV240" i="1"/>
  <c r="F371" i="1"/>
  <c r="AR240" i="1"/>
  <c r="F394" i="1"/>
  <c r="AR26" i="1"/>
  <c r="F147" i="1"/>
  <c r="X398" i="1"/>
  <c r="F750" i="1"/>
  <c r="AU119" i="1"/>
  <c r="AR151" i="1"/>
  <c r="F236" i="1"/>
  <c r="F437" i="1"/>
  <c r="AR402" i="1"/>
  <c r="AR724" i="1"/>
  <c r="AT18" i="1"/>
  <c r="F802" i="1"/>
  <c r="I22" i="7" s="1"/>
  <c r="AU402" i="1"/>
  <c r="F428" i="1"/>
  <c r="AU724" i="1"/>
  <c r="T22" i="1"/>
  <c r="T784" i="1"/>
  <c r="F775" i="1"/>
  <c r="AW26" i="1"/>
  <c r="F125" i="1"/>
  <c r="AW754" i="1"/>
  <c r="X18" i="1" l="1"/>
  <c r="F810" i="1"/>
  <c r="R18" i="1"/>
  <c r="F798" i="1"/>
  <c r="AV22" i="1"/>
  <c r="F759" i="1"/>
  <c r="AV784" i="1"/>
  <c r="AX18" i="1"/>
  <c r="F791" i="1"/>
  <c r="J16" i="2"/>
  <c r="J18" i="2" s="1"/>
  <c r="AU240" i="1"/>
  <c r="F385" i="1"/>
  <c r="Y18" i="1"/>
  <c r="F811" i="1"/>
  <c r="F743" i="1"/>
  <c r="AU398" i="1"/>
  <c r="P18" i="1"/>
  <c r="F787" i="1"/>
  <c r="AR398" i="1"/>
  <c r="F752" i="1"/>
  <c r="AY22" i="1"/>
  <c r="AY784" i="1"/>
  <c r="F762" i="1"/>
  <c r="O18" i="1"/>
  <c r="F786" i="1"/>
  <c r="AW22" i="1"/>
  <c r="F760" i="1"/>
  <c r="AW784" i="1"/>
  <c r="F138" i="1"/>
  <c r="AU26" i="1"/>
  <c r="AU754" i="1"/>
  <c r="S18" i="1"/>
  <c r="F799" i="1"/>
  <c r="I25" i="7" s="1"/>
  <c r="AZ18" i="1"/>
  <c r="F795" i="1"/>
  <c r="AR754" i="1"/>
  <c r="T18" i="1"/>
  <c r="F805" i="1"/>
  <c r="AU22" i="1" l="1"/>
  <c r="F773" i="1"/>
  <c r="H16" i="2" s="1"/>
  <c r="AU784" i="1"/>
  <c r="AV18" i="1"/>
  <c r="F789" i="1"/>
  <c r="AW18" i="1"/>
  <c r="F790" i="1"/>
  <c r="AY18" i="1"/>
  <c r="F792" i="1"/>
  <c r="AR22" i="1"/>
  <c r="F782" i="1"/>
  <c r="AR784" i="1"/>
  <c r="H18" i="2" l="1"/>
  <c r="I16" i="2"/>
  <c r="I18" i="2" s="1"/>
  <c r="AR18" i="1"/>
  <c r="F812" i="1"/>
  <c r="AU18" i="1"/>
  <c r="F803" i="1"/>
  <c r="I24" i="7" s="1"/>
  <c r="F813" i="1" l="1"/>
  <c r="H31" i="8"/>
  <c r="F815" i="1" l="1"/>
  <c r="J906" i="8"/>
  <c r="I900" i="7"/>
  <c r="J905" i="8"/>
  <c r="I899" i="7"/>
  <c r="J907" i="8" l="1"/>
  <c r="I901" i="7"/>
  <c r="I20" i="7" s="1"/>
</calcChain>
</file>

<file path=xl/sharedStrings.xml><?xml version="1.0" encoding="utf-8"?>
<sst xmlns="http://schemas.openxmlformats.org/spreadsheetml/2006/main" count="19727" uniqueCount="798">
  <si>
    <t>Smeta.RU  (495) 974-1589</t>
  </si>
  <si>
    <t>_PS_</t>
  </si>
  <si>
    <t>Smeta.RU</t>
  </si>
  <si>
    <t/>
  </si>
  <si>
    <t>Зимний сад_на 4 мес. (10%) испр.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</si>
  <si>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</si>
  <si>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</si>
  <si>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</si>
  <si>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</si>
  <si>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</si>
  <si>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</si>
  <si>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</si>
  <si>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Инженерные сети Зимний сад</t>
  </si>
  <si>
    <t>Новый раздел</t>
  </si>
  <si>
    <t>1 Водоснабжение и водоотведение</t>
  </si>
  <si>
    <t>Новый подраздел</t>
  </si>
  <si>
    <t>1.1 Хозяйственно-бытовая канализация К1</t>
  </si>
  <si>
    <t>1.16-2303-3-1/1</t>
  </si>
  <si>
    <t>Техническое обслуживание компактной канализационной насосной установки</t>
  </si>
  <si>
    <t>шт.</t>
  </si>
  <si>
    <t>СН-2012.1 Выпуск № 5 (в текущих ценах по состоянию на 01.10.2025 г.). 1.16-2303-3-1/1</t>
  </si>
  <si>
    <t>)*12</t>
  </si>
  <si>
    <t>СН-2012</t>
  </si>
  <si>
    <t>Подрядные работы, гл. 1-5,7</t>
  </si>
  <si>
    <t>работа</t>
  </si>
  <si>
    <t>1.16-3101-3-1/1</t>
  </si>
  <si>
    <t>Прочистка канализационной сети внутренней</t>
  </si>
  <si>
    <t>100 м</t>
  </si>
  <si>
    <t>СН-2012.1 Выпуск № 5 (в текущих ценах по состоянию на 01.10.2025 г.). 1.16-3101-3-1/1</t>
  </si>
  <si>
    <t>1.15-2101-1-1/1</t>
  </si>
  <si>
    <t>Осмотр магистральных неизолированных внутренних трубопроводов диаметром до 100 мм</t>
  </si>
  <si>
    <t>СН-2012.1 Выпуск № 5 (в текущих ценах по состоянию на 01.10.2025 г.). 1.15-2101-1-1/1</t>
  </si>
  <si>
    <t>)*4</t>
  </si>
  <si>
    <t>1</t>
  </si>
  <si>
    <t>1.15-2203-7-2/1</t>
  </si>
  <si>
    <t>Техническое обслуживание крана шарового латунного никелированного диаметром до 50 мм</t>
  </si>
  <si>
    <t>10 шт.</t>
  </si>
  <si>
    <t>СН-2012.1 Выпуск № 5 (в текущих ценах по состоянию на 01.10.2025 г.). 1.15-2203-7-2/1</t>
  </si>
  <si>
    <t>2</t>
  </si>
  <si>
    <t>1.15-2203-9-1/1</t>
  </si>
  <si>
    <t>Техническое обслуживание клапанов обратных фланцевых диаметром 50 мм / прим. Ду 25 мм</t>
  </si>
  <si>
    <t>СН-2012.1 Выпуск № 5 (в текущих ценах по состоянию на 01.10.2025 г.). 1.15-2203-9-1/1</t>
  </si>
  <si>
    <t>3</t>
  </si>
  <si>
    <t>1.21-2303-24-1/1</t>
  </si>
  <si>
    <t>Техническое обслуживание электроводонагревателей объемом до 80 литров</t>
  </si>
  <si>
    <t>СН-2012.1 Выпуск № 5 (в текущих ценах по состоянию на 01.10.2025 г.). 1.21-2303-24-1/1</t>
  </si>
  <si>
    <t>4</t>
  </si>
  <si>
    <t>1.17-2103-17-1/1</t>
  </si>
  <si>
    <t>Техническое обслуживание автоматического воздухоотводчика</t>
  </si>
  <si>
    <t>СН-2012.1 Выпуск № 5 (в текущих ценах по состоянию на 01.10.2025 г.). 1.17-2103-17-1/1</t>
  </si>
  <si>
    <t>5</t>
  </si>
  <si>
    <t>1.23-2103-41-1/1</t>
  </si>
  <si>
    <t>Техническое обслуживание регулирующего клапана/ Кран шаровый Ду15 с накидной гайкой</t>
  </si>
  <si>
    <t>СН-2012.1 Выпуск № 5 (в текущих ценах по состоянию на 01.10.2025 г.). 1.23-2103-41-1/1</t>
  </si>
  <si>
    <t>6</t>
  </si>
  <si>
    <t>1.15-2303-4-1/1</t>
  </si>
  <si>
    <t>Прочистка сетчатых фильтров грубой очистки воды диаметром до 25 мм</t>
  </si>
  <si>
    <t>СН-2012.1 Выпуск № 5 (в текущих ценах по состоянию на 01.10.2025 г.). 1.15-2303-4-1/1</t>
  </si>
  <si>
    <t>1.16-2101-2-1/1</t>
  </si>
  <si>
    <t>Осмотр чугунных канализационных ревизий и прочисток</t>
  </si>
  <si>
    <t>СН-2012.1 Выпуск № 5 (в текущих ценах по состоянию на 01.10.2025 г.). 1.16-2101-2-1/1</t>
  </si>
  <si>
    <t>)*8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</si>
  <si>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</si>
  <si>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</si>
  <si>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</si>
  <si>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</si>
  <si>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</si>
  <si>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</si>
  <si>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</si>
  <si>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</si>
  <si>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</si>
  <si>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</si>
  <si>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</si>
  <si>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</si>
  <si>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</si>
  <si>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</si>
  <si>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</si>
  <si>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</si>
  <si>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</si>
  <si>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</si>
  <si>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</si>
  <si>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</si>
  <si>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</si>
  <si>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</si>
  <si>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</si>
  <si>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</si>
  <si>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</si>
  <si>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</si>
  <si>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</si>
  <si>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</si>
  <si>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</si>
  <si>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</si>
  <si>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</si>
  <si>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</si>
  <si>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</si>
  <si>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</si>
  <si>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</si>
  <si>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</si>
  <si>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</si>
  <si>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</si>
  <si>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</si>
  <si>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</si>
  <si>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</si>
  <si>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</si>
  <si>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</si>
  <si>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</si>
  <si>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</si>
  <si>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</si>
  <si>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</si>
  <si>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</si>
  <si>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</si>
  <si>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</si>
  <si>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</si>
  <si>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</si>
  <si>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</si>
  <si>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</si>
  <si>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1.2 Сантехприборы и оборудование</t>
  </si>
  <si>
    <t>1.16-2201-1-1/1</t>
  </si>
  <si>
    <t>Осмотры санитарно-технических приборов и трубопроводов в туалетах общественных зданий - туалет (1 умывальник и 1 унитаз)</t>
  </si>
  <si>
    <t>СН-2012.1 Выпуск № 5 (в текущих ценах по состоянию на 01.10.2025 г.). 1.16-2201-1-1/1</t>
  </si>
  <si>
    <t>)*17</t>
  </si>
  <si>
    <t>1.16-2201-1-2/1</t>
  </si>
  <si>
    <t>Осмотры санитарно-технических приборов и трубопроводов в туалетах общественных зданий - добавлять на осмотр каждого унитаза сверх одного / писсуар</t>
  </si>
  <si>
    <t>СН-2012.1 Выпуск № 5 (в текущих ценах по состоянию на 01.10.2025 г.). 1.16-2201-1-2/1</t>
  </si>
  <si>
    <t>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</si>
  <si>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</t>
  </si>
  <si>
    <t>СН-2012.1 Выпуск № 5 (в текущих ценах по состоянию на 01.10.2025 г.). 1.16-2201-1-3/1</t>
  </si>
  <si>
    <t>Осмотры санитарно-технических приборов и трубопроводов в туалетах общественных зданий - добавлять на осмотр каждого умывальника сверх одного / Душевой поддон низкий стальной 700х700</t>
  </si>
  <si>
    <t>7</t>
  </si>
  <si>
    <t>1.16-3201-2-1/1</t>
  </si>
  <si>
    <t>Укрепление расшатавшихся санитарно-технических приборов - умывальники</t>
  </si>
  <si>
    <t>100 шт.</t>
  </si>
  <si>
    <t>СН-2012.1 Выпуск № 5 (в текущих ценах по состоянию на 01.10.2025 г.). 1.16-3201-2-1/1</t>
  </si>
  <si>
    <t>8</t>
  </si>
  <si>
    <t>1.16-3201-2-2/1</t>
  </si>
  <si>
    <t>Укрепление расшатавшихся санитарно-технических приборов - унитазы и биде</t>
  </si>
  <si>
    <t>СН-2012.1 Выпуск № 5 (в текущих ценах по состоянию на 01.10.2025 г.). 1.16-3201-2-2/1</t>
  </si>
  <si>
    <t>9</t>
  </si>
  <si>
    <t>1.16-3201-2-3/1</t>
  </si>
  <si>
    <t>Укрепление расшатавшихся санитарно-технических приборов - писсуары</t>
  </si>
  <si>
    <t>СН-2012.1 Выпуск № 5 (в текущих ценах по состоянию на 01.10.2025 г.). 1.16-3201-2-3/1</t>
  </si>
  <si>
    <t>10</t>
  </si>
  <si>
    <t>Техническое обслуживание регулирующего клапана / кран смесительный для умывальника,  кран смесительный с  душевым изливом</t>
  </si>
  <si>
    <t>11</t>
  </si>
  <si>
    <t>1.16-3201-1-1/1</t>
  </si>
  <si>
    <t>Регулировка смывного бачка</t>
  </si>
  <si>
    <t>100 приборов</t>
  </si>
  <si>
    <t>СН-2012.1 Выпуск № 5 (в текущих ценах по состоянию на 01.10.2025 г.). 1.16-3201-1-1/1</t>
  </si>
  <si>
    <t>12</t>
  </si>
  <si>
    <t>1.16-2203-1-1/1</t>
  </si>
  <si>
    <t>Прочистка сифонов</t>
  </si>
  <si>
    <t>СН-2012.1 Выпуск № 5 (в текущих ценах по состоянию на 01.10.2025 г.). 1.16-2203-1-1/1</t>
  </si>
  <si>
    <t>1.16-2201-2-2/1</t>
  </si>
  <si>
    <t>Осмотр трапа ТП диаметром 100 мм</t>
  </si>
  <si>
    <t>СН-2012.1 Выпуск № 5 (в текущих ценах по состоянию на 01.10.2025 г.). 1.16-2201-2-2/1</t>
  </si>
  <si>
    <t>2 Внутренние сети отопления</t>
  </si>
  <si>
    <t>2.1 Отопление</t>
  </si>
  <si>
    <t>13</t>
  </si>
  <si>
    <t>1.21-2303-50-1/1</t>
  </si>
  <si>
    <t>Техническое обслуживание 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</si>
  <si>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1.21-2303-50-1/1</t>
  </si>
  <si>
    <t>1.21-2301-29-1/1</t>
  </si>
  <si>
    <t>Осмотр конвектора электрического настенного крепления, с механическим термостатом, мощность до 2,0 кВт</t>
  </si>
  <si>
    <t>СН-2012.1 Выпуск № 5 (в текущих ценах по состоянию на 01.10.2025 г.). 1.21-2301-29-1/1</t>
  </si>
  <si>
    <t>)*3</t>
  </si>
  <si>
    <t>14</t>
  </si>
  <si>
    <t>1.17-2103-13-5/1</t>
  </si>
  <si>
    <t>Техническое обслуживание стальных панельных радиаторов - тип 20, высота 300 мм, длина до 1500 мм</t>
  </si>
  <si>
    <t>СН-2012.1 Выпуск № 5 (в текущих ценах по состоянию на 01.10.2025 г.). 1.17-2103-13-5/1</t>
  </si>
  <si>
    <t>15</t>
  </si>
  <si>
    <t>1.17-2103-13-19/1</t>
  </si>
  <si>
    <t>Техническое обслуживание стальных панельных радиаторов - тип 20, высота 500 мм, длина до 1500 мм</t>
  </si>
  <si>
    <t>СН-2012.1 Выпуск № 5 (в текущих ценах по состоянию на 01.10.2025 г.). 1.17-2103-13-19/1</t>
  </si>
  <si>
    <t>16</t>
  </si>
  <si>
    <t>1.17-2103-13-20/1</t>
  </si>
  <si>
    <t>Техническое обслуживание стальных панельных радиаторов - тип 20, высота 500 мм, длина до 3000 мм применительно высота 600 мм</t>
  </si>
  <si>
    <t>СН-2012.1 Выпуск № 5 (в текущих ценах по состоянию на 01.10.2025 г.). 1.17-2103-13-20/1</t>
  </si>
  <si>
    <t>17</t>
  </si>
  <si>
    <t>1.17-2103-13-25/1</t>
  </si>
  <si>
    <t>Техническое обслуживание стальных панельных радиаторов - тип 30, высота 500 мм, длина до 1500 мм</t>
  </si>
  <si>
    <t>СН-2012.1 Выпуск № 5 (в текущих ценах по состоянию на 01.10.2025 г.). 1.17-2103-13-25/1</t>
  </si>
  <si>
    <t>18</t>
  </si>
  <si>
    <t>Техническое обслуживание стальных панельных радиаторов - тип 30, высота 500 мм, длина до 1500 мм применительно высота 600 мм</t>
  </si>
  <si>
    <t>19</t>
  </si>
  <si>
    <t>1.17-2103-13-26/1</t>
  </si>
  <si>
    <t>Техническое обслуживание стальных панельных радиаторов - тип 30, высота 500 мм, длина до 3000 мм</t>
  </si>
  <si>
    <t>СН-2012.1 Выпуск № 5 (в текущих ценах по состоянию на 01.10.2025 г.). 1.17-2103-13-26/1</t>
  </si>
  <si>
    <t>20</t>
  </si>
  <si>
    <t>Техническое обслуживание стальных панельных радиаторов - тип 30, высота 500 мм, длина до 3000 мм применительно высота 600 мм</t>
  </si>
  <si>
    <t>21</t>
  </si>
  <si>
    <t>1.15-2201-1-1/1</t>
  </si>
  <si>
    <t>Осмотр крана спускного</t>
  </si>
  <si>
    <t>СН-2012.1 Выпуск № 5 (в текущих ценах по состоянию на 01.10.2025 г.). 1.15-2201-1-1/1</t>
  </si>
  <si>
    <t>)*2</t>
  </si>
  <si>
    <t>22</t>
  </si>
  <si>
    <t>Техническое обслуживание электроводонагревателей объемом до 80 литров / применительно котел одноконтурный электрический 54кВт</t>
  </si>
  <si>
    <t>1.24-2503-4-5/1</t>
  </si>
  <si>
    <t>Техническое обслуживание в течение года циркуляционных насосов систем отопления с тепловыми насосами / Насос сетевой, котловой контур</t>
  </si>
  <si>
    <t>СН-2012.1 Выпуск № 5 (в текущих ценах по состоянию на 01.10.2025 г.). 1.24-2503-4-5/1</t>
  </si>
  <si>
    <t>1.15-2101-2-1/1</t>
  </si>
  <si>
    <t>Осмотр магистральных неизолированных внутренних трубопроводов диаметром до 100 мм с лестниц</t>
  </si>
  <si>
    <t>СН-2012.1 Выпуск № 5 (в текущих ценах по состоянию на 01.10.2025 г.). 1.15-2101-2-1/1</t>
  </si>
  <si>
    <t>1.17-2103-11-1/1</t>
  </si>
  <si>
    <t>Гидропневматическая промывка трубопроводов диаметром до 50 мм</t>
  </si>
  <si>
    <t>СН-2012.1 Выпуск № 5 (в текущих ценах по состоянию на 01.10.2025 г.). 1.17-2103-11-1/1</t>
  </si>
  <si>
    <t>1.17-3205-2-1/1</t>
  </si>
  <si>
    <t>Гидравлическое испытание трубопроводов систем отопления диаметром до 50 мм</t>
  </si>
  <si>
    <t>СН-2012.1 Выпуск № 5 (в текущих ценах по состоянию на 01.10.2025 г.). 1.17-3205-2-1/1</t>
  </si>
  <si>
    <t>21.1-25-13</t>
  </si>
  <si>
    <t>Вода</t>
  </si>
  <si>
    <t>м3</t>
  </si>
  <si>
    <t>СН-2012.21 Выпуск № 5 (в текущих ценах по состоянию на 01.10.2025 г.). 21.1-25-13</t>
  </si>
  <si>
    <t>2.2-2103-2-2/1</t>
  </si>
  <si>
    <t>Техническое обслуживание трубопровода диаметром 20 мм /Труба стальная водогазопроводная</t>
  </si>
  <si>
    <t>10 м</t>
  </si>
  <si>
    <t>СН-2012.2 Выпуск № 5 (в текущих ценах по состоянию на 01.10.2025 г.). 2.2-2103-2-2/1</t>
  </si>
  <si>
    <t>2.2-2103-2-4/1</t>
  </si>
  <si>
    <t>Техническое обслуживание трубопровода диаметром 32 мм /Труба стальная водогазопроводная</t>
  </si>
  <si>
    <t>СН-2012.2 Выпуск № 5 (в текущих ценах по состоянию на 01.10.2025 г.). 2.2-2103-2-4/1</t>
  </si>
  <si>
    <t>3 Вентиляция и кондиционирование</t>
  </si>
  <si>
    <t>3.1  Вентиляция</t>
  </si>
  <si>
    <t>Вентустановка П1 В:</t>
  </si>
  <si>
    <t>1.18-2403-5-1/1</t>
  </si>
  <si>
    <t>Техническое обслуживание и ремонт в течение года приточных установок с автоматикой, производительностью по воздуху до 5000 м3/ч</t>
  </si>
  <si>
    <t>установка</t>
  </si>
  <si>
    <t>СН-2012.1 Выпуск № 5 (в текущих ценах по состоянию на 01.10.2025 г.). 1.18-2403-5-1/1</t>
  </si>
  <si>
    <t>1.18-2403-8-2/1</t>
  </si>
  <si>
    <t>Техническое обслуживание и ремонт в течение года вытяжных установок производительностью по воздуху до 5000 м3/ч</t>
  </si>
  <si>
    <t>СН-2012.1 Выпуск № 5 (в текущих ценах по состоянию на 01.10.2025 г.). 1.18-2403-8-2/1</t>
  </si>
  <si>
    <t>1.18-2403-21-1/1</t>
  </si>
  <si>
    <t>Техническое обслуживание приточных установок производительностью до 5000 м3/ч - ежемесячное</t>
  </si>
  <si>
    <t>СН-2012.1 Выпуск № 5 (в текущих ценах по состоянию на 01.10.2025 г.). 1.18-2403-21-1/1</t>
  </si>
  <si>
    <t>23</t>
  </si>
  <si>
    <t>1.18-2403-21-4/1</t>
  </si>
  <si>
    <t>Техническое обслуживание приточных установок производительностью до 5000 м3/ч - ежеквартальное</t>
  </si>
  <si>
    <t>СН-2012.1 Выпуск № 5 (в текущих ценах по состоянию на 01.10.2025 г.). 1.18-2403-21-4/1</t>
  </si>
  <si>
    <t>1.18-2403-20-1/1</t>
  </si>
  <si>
    <t>Техническое обслуживание вытяжных установок производительностью до 5000 м3/ч - ежемесячное</t>
  </si>
  <si>
    <t>СН-2012.1 Выпуск № 5 (в текущих ценах по состоянию на 01.10.2025 г.). 1.18-2403-20-1/1</t>
  </si>
  <si>
    <t>24</t>
  </si>
  <si>
    <t>1.18-2403-20-3/1</t>
  </si>
  <si>
    <t>Техническое обслуживание вытяжных установок производительностью до 5000 м3/ч - ежеквартальное</t>
  </si>
  <si>
    <t>СН-2012.1 Выпуск № 5 (в текущих ценах по состоянию на 01.10.2025 г.). 1.18-2403-20-3/1</t>
  </si>
  <si>
    <t>25</t>
  </si>
  <si>
    <t>1.23-2103-27-1/1</t>
  </si>
  <si>
    <t>Техническое обслуживание преобразователя давления МТ100 и аналогов (Датчик перепада давления 500 Pa LF32-500 (дпд на прит. вентилятора))</t>
  </si>
  <si>
    <t>СН-2012.1 Выпуск № 5 (в текущих ценах по состоянию на 01.10.2025 г.). 1.23-2103-27-1/1</t>
  </si>
  <si>
    <t>26</t>
  </si>
  <si>
    <t>Техническое обслуживание регулирующего клапана/Регулятор скорости SHUUTNIK VEMAX</t>
  </si>
  <si>
    <t>27</t>
  </si>
  <si>
    <t>1.23-2103-9-7/1</t>
  </si>
  <si>
    <t>Техническое обслуживание приборов для измерения температуры - регуляторы температуры дилатометрические тип ТУДЭ /Датчик температуры канальный PT-1000-250</t>
  </si>
  <si>
    <t>СН-2012.1 Выпуск № 5 (в текущих ценах по состоянию на 01.10.2025 г.). 1.23-2103-9-7/1</t>
  </si>
  <si>
    <t>28</t>
  </si>
  <si>
    <t>Техническое обслуживание приборов для измерения температуры - регуляторы температуры дилатометрические тип ТУДЭ/Датчик наружной температуры PT-1000-250</t>
  </si>
  <si>
    <t>29</t>
  </si>
  <si>
    <t>Техническое обслуживание регулирующего клапана/ Электропривод воздушный заслонки AC-230-5-S</t>
  </si>
  <si>
    <t>Вентустановка П2-В2:</t>
  </si>
  <si>
    <t>30</t>
  </si>
  <si>
    <t>31</t>
  </si>
  <si>
    <t>1.18-2403-21-10/1</t>
  </si>
  <si>
    <t>Техническое обслуживание приточных установок производительностью до 25000 м3/ч - ежемесячное / П1</t>
  </si>
  <si>
    <t>СН-2012.1 Выпуск № 5 (в текущих ценах по состоянию на 01.10.2025 г.). 1.18-2403-21-10/1</t>
  </si>
  <si>
    <t>*8</t>
  </si>
  <si>
    <t>1.18-2403-21-13/1</t>
  </si>
  <si>
    <t>Техническое обслуживание приточных установок производительностью до 25000 м3/ч - ежеквартальное / П1</t>
  </si>
  <si>
    <t>СН-2012.1 Выпуск № 5 (в текущих ценах по состоянию на 01.10.2025 г.). 1.18-2403-21-13/1</t>
  </si>
  <si>
    <t>*4</t>
  </si>
  <si>
    <t>32</t>
  </si>
  <si>
    <t>Техническое обслуживание преобразователя давления МТ100 и аналогов (Датчик перепада давления 500 Pa LF32-500 (дпд на прит. фильтр;Датчик перепада давления 500 Pa LF32-500 (дпд на двиг.прит. вентилятора))</t>
  </si>
  <si>
    <t>33</t>
  </si>
  <si>
    <t>34</t>
  </si>
  <si>
    <t>35</t>
  </si>
  <si>
    <t>36</t>
  </si>
  <si>
    <t>Техническое обслуживание регулирующего клапана/ Электропривод воздушный заслонки AC-230-4-S; Электропривод воздушный заслонки AC-230-5-S</t>
  </si>
  <si>
    <t>Вентустановка П3-В3:</t>
  </si>
  <si>
    <t>37</t>
  </si>
  <si>
    <t>38</t>
  </si>
  <si>
    <t>39</t>
  </si>
  <si>
    <t>Техническое обслуживание преобразователя давления МТ100 и аналогов (Датчик перепада давления 500 Pa LF32-500 (дпд на прит. фильтр);Датчик перепада давления 500 Pa LF32-500 (дпд на двиг.прит. вентилятора))</t>
  </si>
  <si>
    <t>40</t>
  </si>
  <si>
    <t>41</t>
  </si>
  <si>
    <t>42</t>
  </si>
  <si>
    <t>43</t>
  </si>
  <si>
    <t>1.18-2103-1-1/1</t>
  </si>
  <si>
    <t>Очистка воздуховодов механизированным способом</t>
  </si>
  <si>
    <t>100 м2</t>
  </si>
  <si>
    <t>СН-2012.1 Выпуск № 5 (в текущих ценах по состоянию на 01.10.2025 г.). 1.18-2103-1-1/1</t>
  </si>
  <si>
    <t>1.18-2103-1-2/1</t>
  </si>
  <si>
    <t>Дезинфекция воздуховодов, добавлять к поз. 1.18-2103-1-1</t>
  </si>
  <si>
    <t>СН-2012.1 Выпуск № 5 (в текущих ценах по состоянию на 01.10.2025 г.). 1.18-2103-1-2/1</t>
  </si>
  <si>
    <t>Техническое обслуживание регулирующего клапана / Заслонки с ручным управлением круглого сечения ( DN315)</t>
  </si>
  <si>
    <t>*2</t>
  </si>
  <si>
    <t>1.18-2501-4-1/1</t>
  </si>
  <si>
    <t>Технический осмотр воздухораспределительных устройств с передвижных подмостей - сопла сферического, диффузора</t>
  </si>
  <si>
    <t>СН-2012.1 Выпуск № 5 (в текущих ценах по состоянию на 01.10.2025 г.). 1.18-2501-4-1/1</t>
  </si>
  <si>
    <t>3.2 Кондиционирование</t>
  </si>
  <si>
    <t>44</t>
  </si>
  <si>
    <t>1.24-2103-45-4/1</t>
  </si>
  <si>
    <t>Техническое обслуживание ежеквартальное холодильных установок мощностью 420 кВт</t>
  </si>
  <si>
    <t>СН-2012.1 Выпуск № 5 (в текущих ценах по состоянию на 01.10.2025 г.). 1.24-2103-45-4/1</t>
  </si>
  <si>
    <t>1.24-2103-45-1/1</t>
  </si>
  <si>
    <t>Техническое обслуживание ежемесячное холодильных установок мощностью 420 кВт</t>
  </si>
  <si>
    <t>СН-2012.1 Выпуск № 5 (в текущих ценах по состоянию на 01.10.2025 г.). 1.24-2103-45-1/1</t>
  </si>
  <si>
    <t>45</t>
  </si>
  <si>
    <t>1.18-2403-17-4/1</t>
  </si>
  <si>
    <t>Техническое обслуживание внутренних кассетных блоков сплит систем мощностью свыше 5 кВт - полугодовое</t>
  </si>
  <si>
    <t>1 блок</t>
  </si>
  <si>
    <t>СН-2012.1 Выпуск № 5 (в текущих ценах по состоянию на 01.10.2025 г.). 1.18-2403-17-4/1</t>
  </si>
  <si>
    <t>1.18-2403-17-2/1</t>
  </si>
  <si>
    <t>Техническое обслуживание внутренних кассетных блоков сплит систем мощностью свыше 5 кВт - ежемесячное</t>
  </si>
  <si>
    <t>СН-2012.1 Выпуск № 5 (в текущих ценах по состоянию на 01.10.2025 г.). 1.18-2403-17-2/1</t>
  </si>
  <si>
    <t>46</t>
  </si>
  <si>
    <t>1.18-2403-17-3/1</t>
  </si>
  <si>
    <t>Техническое обслуживание внутренних кассетных блоков сплит систем мощностью до 5 кВт - полугодовое</t>
  </si>
  <si>
    <t>СН-2012.1 Выпуск № 5 (в текущих ценах по состоянию на 01.10.2025 г.). 1.18-2403-17-3/1</t>
  </si>
  <si>
    <t>1.18-2403-17-1/1</t>
  </si>
  <si>
    <t>Техническое обслуживание внутренних кассетных блоков сплит систем мощностью до 5 кВт - ежемесячное</t>
  </si>
  <si>
    <t>СН-2012.1 Выпуск № 5 (в текущих ценах по состоянию на 01.10.2025 г.). 1.18-2403-17-1/1</t>
  </si>
  <si>
    <t>1.18-2403-18-3/1</t>
  </si>
  <si>
    <t>Техническое обслуживание наружных блоков сплит систем мощностью до 10 кВт - полугодовое</t>
  </si>
  <si>
    <t>СН-2012.1 Выпуск № 5 (в текущих ценах по состоянию на 01.10.2025 г.). 1.18-2403-18-3/1</t>
  </si>
  <si>
    <t>1.18-2403-18-1/1</t>
  </si>
  <si>
    <t>Техническое обслуживание наружных блоков сплит систем мощностью до 10 кВт - ежемесячное</t>
  </si>
  <si>
    <t>СН-2012.1 Выпуск № 5 (в текущих ценах по состоянию на 01.10.2025 г.). 1.18-2403-18-1/1</t>
  </si>
  <si>
    <t>)*10</t>
  </si>
  <si>
    <t>4. Электроснабжение и электроосвещение</t>
  </si>
  <si>
    <t>4.1 Щит аварийной сигнализации (вентиляция)</t>
  </si>
  <si>
    <t>1.21-2201-1-2/1</t>
  </si>
  <si>
    <t>Технический осмотр распределительных коробок (щитков), с автоматами /Щит навесной с монтажной панелью</t>
  </si>
  <si>
    <t>СН-2012.1 Выпуск № 5 (в текущих ценах по состоянию на 01.10.2025 г.). 1.21-2201-1-2/1</t>
  </si>
  <si>
    <t>47</t>
  </si>
  <si>
    <t>1.21-2203-1-2/1</t>
  </si>
  <si>
    <t>Техническое обслуживание распределительных коробок (щитков), с автоматами</t>
  </si>
  <si>
    <t>СН-2012.1 Выпуск № 5 (в текущих ценах по состоянию на 01.10.2025 г.). 1.21-2203-1-2/1</t>
  </si>
  <si>
    <t>48</t>
  </si>
  <si>
    <t>1.21-2303-28-1/1</t>
  </si>
  <si>
    <t>Техническое обслуживание автоматического выключателя до 160 А</t>
  </si>
  <si>
    <t>СН-2012.1 Выпуск № 5 (в текущих ценах по состоянию на 01.10.2025 г.). 1.21-2303-28-1/1</t>
  </si>
  <si>
    <t>49</t>
  </si>
  <si>
    <t>1.21-2303-27-6/1</t>
  </si>
  <si>
    <t>Техническое обслуживание электрических аппаратов до 1000 В, реле промежуточное</t>
  </si>
  <si>
    <t>СН-2012.1 Выпуск № 5 (в текущих ценах по состоянию на 01.10.2025 г.). 1.21-2303-27-6/1</t>
  </si>
  <si>
    <t>4.2 Оборудование</t>
  </si>
  <si>
    <t>1.21-2201-23-1/1</t>
  </si>
  <si>
    <t>Технический осмотр многопанельного вводно-распределительного устройства (ВРУ), панель вводная, номинальный ток 630 А - ежедневный /вводная панель ВП1 3ВП-5-63-0-31 УХЛ4</t>
  </si>
  <si>
    <t>СН-2012.1 Выпуск № 5 (в текущих ценах по состоянию на 01.10.2025 г.). 1.21-2201-23-1/1</t>
  </si>
  <si>
    <t>)*118</t>
  </si>
  <si>
    <t>1.21-2201-23-2/1</t>
  </si>
  <si>
    <t>Технический осмотр многопанельного вводно-распределительного устройства (ВРУ), панель вводная, номинальный ток 630 А - ежемесячный /вводная панель ВП1 3ВП-5-63-0-31 УХЛ4</t>
  </si>
  <si>
    <t>СН-2012.1 Выпуск № 5 (в текущих ценах по состоянию на 01.10.2025 г.). 1.21-2201-23-2/1</t>
  </si>
  <si>
    <t>1.21-2301-19-1/1</t>
  </si>
  <si>
    <t>Технический осмотр выключателей автоматических однополюсных установочных на номинальный ток до 63 А</t>
  </si>
  <si>
    <t>СН-2012.1 Выпуск № 5 (в текущих ценах по состоянию на 01.10.2025 г.). 1.21-2301-19-1/1</t>
  </si>
  <si>
    <t>50</t>
  </si>
  <si>
    <t>1.21-2303-19-1/1</t>
  </si>
  <si>
    <t>Техническое обслуживание выключателей автоматических однополюсных установочных на номинальный ток до 63 А</t>
  </si>
  <si>
    <t>СН-2012.1 Выпуск № 5 (в текущих ценах по состоянию на 01.10.2025 г.). 1.21-2303-19-1/1</t>
  </si>
  <si>
    <t>51</t>
  </si>
  <si>
    <t>1.23-2203-3-1/1</t>
  </si>
  <si>
    <t>Техническое обслуживание светосигнальной арматуры с лампой накаливания, светодиодом</t>
  </si>
  <si>
    <t>СН-2012.1 Выпуск № 5 (в текущих ценах по состоянию на 01.10.2025 г.). 1.23-2203-3-1/1</t>
  </si>
  <si>
    <t>1.21-2301-20-1/1</t>
  </si>
  <si>
    <t>Технический осмотр рубильников с центральным приводом трехполюсных на номинальный ток до 1000 А / Выключатель-разъединитель ВР32-39 В71250-32 УХЛ3 прав. 630А</t>
  </si>
  <si>
    <t>СН-2012.1 Выпуск № 5 (в текущих ценах по состоянию на 01.10.2025 г.). 1.21-2301-20-1/1</t>
  </si>
  <si>
    <t>52</t>
  </si>
  <si>
    <t>1.21-2303-20-1/1</t>
  </si>
  <si>
    <t>Техническое обслуживание рубильников с центральным приводом трехполюсных на номинальный ток до 1000 А / Выключатель-разъединитель ВР32-39 В71250-32 УХЛ3 прав. 630А</t>
  </si>
  <si>
    <t>СН-2012.1 Выпуск № 5 (в текущих ценах по состоянию на 01.10.2025 г.). 1.21-2303-20-1/1</t>
  </si>
  <si>
    <t>1.21-2203-22-4/1</t>
  </si>
  <si>
    <t>Техническое обслуживание проходных трансформаторов тока напряжением до 10 кВ</t>
  </si>
  <si>
    <t>СН-2012.1 Выпуск № 5 (в текущих ценах по состоянию на 01.10.2025 г.). 1.21-2203-22-4/1</t>
  </si>
  <si>
    <t>1.21-2201-17-1/1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</si>
  <si>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ежедневный</t>
  </si>
  <si>
    <t>СН-2012.1 Выпуск № 5 (в текущих ценах по состоянию на 01.10.2025 г.). 1.21-2201-17-1/1</t>
  </si>
  <si>
    <t>)*353</t>
  </si>
  <si>
    <t>1.21-2201-17-2/1</t>
  </si>
  <si>
    <t>Осмотр трехфазного многотарифного счетчика электроэнергии типа Меркурий 230 трансформаторного включения в распределительном устройстве - ежемесячный</t>
  </si>
  <si>
    <t>СН-2012.1 Выпуск № 5 (в текущих ценах по состоянию на 01.10.2025 г.). 1.21-2201-17-2/1</t>
  </si>
  <si>
    <t>53</t>
  </si>
  <si>
    <t>1.21-2203-37-1/1</t>
  </si>
  <si>
    <t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t>
  </si>
  <si>
    <t>СН-2012.1 Выпуск № 5 (в текущих ценах по состоянию на 01.10.2025 г.). 1.21-2203-37-1/1</t>
  </si>
  <si>
    <t>54</t>
  </si>
  <si>
    <t>1.23-2103-32-1/1</t>
  </si>
  <si>
    <t>Техническое обслуживание амперметров и вольтметров постоянного и переменного тока</t>
  </si>
  <si>
    <t>СН-2012.1 Выпуск № 5 (в текущих ценах по состоянию на 01.10.2025 г.). 1.23-2103-32-1/1</t>
  </si>
  <si>
    <t>Технический осмотр многопанельного вводно-распределительного устройства (ВРУ), панель вводная, номинальный ток 630 А - ежедневный /вводная панель ВП2 3ВП-5-63-0-31 УХЛ4</t>
  </si>
  <si>
    <t>Технический осмотр многопанельного вводно-распределительного устройства (ВРУ), панель вводная, номинальный ток 630 А - ежемесячный /вводная панель ВП2 3ВП-5-63-0-31 УХЛ4</t>
  </si>
  <si>
    <t>55</t>
  </si>
  <si>
    <t>56</t>
  </si>
  <si>
    <t>57</t>
  </si>
  <si>
    <t>58</t>
  </si>
  <si>
    <t>59</t>
  </si>
  <si>
    <t>Технический осмотр распределительных коробок (щитков), с автоматами /распределительная панель РП1 (3Р-105-0-31 УХЛ3)</t>
  </si>
  <si>
    <t>60</t>
  </si>
  <si>
    <t>Техническое обслуживание распределительных коробок (щитков), с автоматами /распределительная панель РП1 (3Р-105-0-31 УХЛ3)</t>
  </si>
  <si>
    <t>61</t>
  </si>
  <si>
    <t>1.21-2303-3-1/1</t>
  </si>
  <si>
    <t>Техническое обслуживание выключателей автоматических трехполюсных установочных, номинальный ток до 200 А,</t>
  </si>
  <si>
    <t>СН-2012.1 Выпуск № 5 (в текущих ценах по состоянию на 01.10.2025 г.). 1.21-2303-3-1/1</t>
  </si>
  <si>
    <t>1.21-2301-3-1/1</t>
  </si>
  <si>
    <t>Технический осмотр выключателей автоматических трехполюсных установочных, номинальный ток до 200 А</t>
  </si>
  <si>
    <t>СН-2012.1 Выпуск № 5 (в текущих ценах по состоянию на 01.10.2025 г.). 1.21-2301-3-1/1</t>
  </si>
  <si>
    <t>Технический осмотр распределительных коробок (щитков), с автоматами /распределительная панель РП2 (3Р-105-0-31 УХЛ3)</t>
  </si>
  <si>
    <t>62</t>
  </si>
  <si>
    <t>Техническое обслуживание распределительных коробок (щитков), с автоматами /распределительная панель РП2 (3Р-105-0-31 УХЛ3)</t>
  </si>
  <si>
    <t>63</t>
  </si>
  <si>
    <t>64</t>
  </si>
  <si>
    <t>1.21-2203-27-1/1</t>
  </si>
  <si>
    <t>Техническое обслуживание контакторов номинальный ток до 160 А /контактор ПМЛ-7100-250А-220AC-УХЛ4-Б КЭАЗ 112924</t>
  </si>
  <si>
    <t>СН-2012.1 Выпуск № 5 (в текущих ценах по состоянию на 01.10.2025 г.). 1.21-2203-27-1/1</t>
  </si>
  <si>
    <t>Технический осмотр распределительных коробок (щитков), с автоматами /распределительная панель РП3 (ЩРН-36з-1 36)</t>
  </si>
  <si>
    <t>65</t>
  </si>
  <si>
    <t>Техническое обслуживание распределительных коробок (щитков), с автоматами /распределительная панель РП3 (ЩРН-36з-1 36)</t>
  </si>
  <si>
    <t>66</t>
  </si>
  <si>
    <t>Технический осмотр распределительных коробок (щитков), с автоматами /распределительная панель ППУ (ЩРН-36з-1 36)</t>
  </si>
  <si>
    <t>67</t>
  </si>
  <si>
    <t>Техническое обслуживание распределительных коробок (щитков), с автоматами /распределительная панель ППУ (ЩРН-36з-1 36)</t>
  </si>
  <si>
    <t>68</t>
  </si>
  <si>
    <t>69</t>
  </si>
  <si>
    <t>1.21-2201-30-1/1</t>
  </si>
  <si>
    <t>Технический осмотр шкафа устройства автоматического включения резервного питания (АВР) - ежедневный</t>
  </si>
  <si>
    <t>СН-2012.1 Выпуск № 5 (в текущих ценах по состоянию на 01.10.2025 г.). 1.21-2201-30-1/1</t>
  </si>
  <si>
    <t>1.21-2201-30-2/1</t>
  </si>
  <si>
    <t>Технический осмотр шкафа устройства автоматического включения резервного питания (АВР) - ежемесячный</t>
  </si>
  <si>
    <t>СН-2012.1 Выпуск № 5 (в текущих ценах по состоянию на 01.10.2025 г.). 1.21-2201-30-2/1</t>
  </si>
  <si>
    <t>1.21-2203-19-1/1</t>
  </si>
  <si>
    <t>Техническое обслуживание шкафа устройства автоматического включения резерва (АВР) с основным и резервным вводом</t>
  </si>
  <si>
    <t>СН-2012.1 Выпуск № 5 (в текущих ценах по состоянию на 01.10.2025 г.). 1.21-2203-19-1/1</t>
  </si>
  <si>
    <t>1.21-2201-20-1/1</t>
  </si>
  <si>
    <t>Технический осмотр ящика с понижающим трансформатором типа ЯТП - ежемесячный</t>
  </si>
  <si>
    <t>СН-2012.1 Выпуск № 5 (в текущих ценах по состоянию на 01.10.2025 г.). 1.21-2201-20-1/1</t>
  </si>
  <si>
    <t>70</t>
  </si>
  <si>
    <t>1.21-2203-17-1/1</t>
  </si>
  <si>
    <t>Техническое обслуживание ящика с понижающим трансформатором типа ЯТП</t>
  </si>
  <si>
    <t>СН-2012.1 Выпуск № 5 (в текущих ценах по состоянию на 01.10.2025 г.). 1.21-2203-17-1/1</t>
  </si>
  <si>
    <t>3.1-2201-58-1/1</t>
  </si>
  <si>
    <t>Технический осмотр шкафа навесного 700х1200, 300х400 /Распределительное устройство (ЩО) индивидуальной сборки на базе щита навесного исполнения щит ЩРН-36 IP31 PROXIMA EKF 36M</t>
  </si>
  <si>
    <t>СН-2012.3 Выпуск № 5 (в текущих ценах по состоянию на 01.10.2025 г.). 3.1-2201-58-1/1</t>
  </si>
  <si>
    <t>Технический осмотр рубильников с центральным приводом трехполюсных на номинальный ток до 1000 А / выключатель нагрузки (рубильник) SD203 3P 25А</t>
  </si>
  <si>
    <t>71</t>
  </si>
  <si>
    <t>Техническое обслуживание рубильников с центральным приводом трехполюсных на номинальный ток до 1000 А / выключатель нагрузки (рубильник) SD203 3P 25А</t>
  </si>
  <si>
    <t>72</t>
  </si>
  <si>
    <t>73</t>
  </si>
  <si>
    <t>Техническое обслуживание контакторов номинальный ток до 160 А /контактор модульный ЕSB-16-20N-06 2NO 230-400В 1 модуль</t>
  </si>
  <si>
    <t>Технический осмотр шкафа навесного 700х1200, 300х400 /Распределительное устройство (ЩАО) индивидуальной сборки на базе щита навесного исполнения ЩРН-36 IP31 PROXIMA EKF 36M</t>
  </si>
  <si>
    <t>74</t>
  </si>
  <si>
    <t>75</t>
  </si>
  <si>
    <t>76</t>
  </si>
  <si>
    <t>Технический осмотр шкафа навесного 700х1200, 300х400 /Распределительное устройство (ЩР) индивидуальной сборки на базе щита навесного исполнения щит ЩМП-5-0 36 IP31 1000х650х300мм</t>
  </si>
  <si>
    <t>Технический осмотр рубильников с центральным приводом трехполюсных на номинальный ток до 1000 А / выключатель нагрузки (рубильник) Е203r 3P 80А</t>
  </si>
  <si>
    <t>77</t>
  </si>
  <si>
    <t>Техническое обслуживание рубильников с центральным приводом трехполюсных на номинальный ток до 1000 А / выключатель нагрузки (рубильник) Е203r 3P 80А</t>
  </si>
  <si>
    <t>78</t>
  </si>
  <si>
    <t>Технический осмотр шкафа навесного 700х1200, 300х400 /Распределительное устройство (ЩТХ) индивидуальной сборки на базе щита навесного исполнения щит ЩРН-54 IP31 PROXIMA EKF 54M</t>
  </si>
  <si>
    <t>Технический осмотр рубильников с центральным приводом трехполюсных на номинальный ток до 1000 А /выключатель нагрузки (рубильник) Е203r 3P 125А</t>
  </si>
  <si>
    <t>79</t>
  </si>
  <si>
    <t>Техническое обслуживание рубильников с центральным приводом трехполюсных на номинальный ток до 1000 А / выключатель нагрузки (рубильник) Е203r 3P 125А</t>
  </si>
  <si>
    <t>80</t>
  </si>
  <si>
    <t>Технический осмотр шкафа навесного 700х1200, 300х400 /Распределительное устройство (ЩВ) индивидуальной сборки на базе щита навесного исполнения щит ЩМП-5-0 36 IP31 1000х650х300мм</t>
  </si>
  <si>
    <t>Технический осмотр рубильников с центральным приводом трехполюсных на номинальный ток до 1000 А /выключатель нагрузки (рубильник) ВН-99 3P 200А</t>
  </si>
  <si>
    <t>81</t>
  </si>
  <si>
    <t>Техническое обслуживание рубильников с центральным приводом трехполюсных на номинальный ток до 1000 А / выключатель нагрузки (рубильник) ВН-99 3P 200А</t>
  </si>
  <si>
    <t>82</t>
  </si>
  <si>
    <t>83</t>
  </si>
  <si>
    <t>84</t>
  </si>
  <si>
    <t>Техническое обслуживание контакторов номинальный ток до 160 А /контактор модульный ЕSB-25-40N-06 4NO 230-400В</t>
  </si>
  <si>
    <t>85</t>
  </si>
  <si>
    <t>1.23-2103-3-1/1</t>
  </si>
  <si>
    <t>Техническое обслуживание реле времени, реле теплового/астрономическое реле времени РЭВ-225</t>
  </si>
  <si>
    <t>СН-2012.1 Выпуск № 5 (в текущих ценах по состоянию на 01.10.2025 г.). 1.23-2103-3-1/1</t>
  </si>
  <si>
    <t>1.23-2101-3-1/1</t>
  </si>
  <si>
    <t>Осмотр реле времени, реле теплового/астрономическое реле времени РЭВ-225</t>
  </si>
  <si>
    <t>СН-2012.1 Выпуск № 5 (в текущих ценах по состоянию на 01.10.2025 г.). 1.23-2101-3-1/1</t>
  </si>
  <si>
    <t>Технический осмотр шкафа навесного 700х1200, 300х400 /Распределительное устройство (ЩСС) индивидуальной сборки на базе щита навесного исполнения щит ЩРН-36 IP31 PROXIMA EKF 36M</t>
  </si>
  <si>
    <t>Технический осмотр рубильников с центральным приводом трехполюсных на номинальный ток до 1000 А /выключатель нагрузки (рубильник) SD203 3P 32А</t>
  </si>
  <si>
    <t>86</t>
  </si>
  <si>
    <t>Техническое обслуживание рубильников с центральным приводом трехполюсных на номинальный ток до 1000 А / выключатель нагрузки (рубильник) SD203 3P 32А</t>
  </si>
  <si>
    <t>87</t>
  </si>
  <si>
    <t>4.3 Осветительная арматура</t>
  </si>
  <si>
    <t>88</t>
  </si>
  <si>
    <t>1.20-2103-25-1/1</t>
  </si>
  <si>
    <t>СН-2012.1 Выпуск № 5 (в текущих ценах по состоянию на 01.10.2025 г.). 1.20-2103-25-1/1</t>
  </si>
  <si>
    <t>Поправка: СН-2012. Гл.1 Сб.20 п.3. 1 Наименование: При работах, которые производятся на высоте свыше 2 м от пола от 2 до 8 м</t>
  </si>
  <si>
    <t>*1,04</t>
  </si>
  <si>
    <t>Поправка: СН-2012. Гл.1 Сб.20 п.3. 1</t>
  </si>
  <si>
    <t>4.4 Электроустановочные изделия</t>
  </si>
  <si>
    <t>89</t>
  </si>
  <si>
    <t>1.23-2103-6-1/1</t>
  </si>
  <si>
    <t>Техническое обслуживание выключателей поплавковых</t>
  </si>
  <si>
    <t>СН-2012.1 Выпуск № 5 (в текущих ценах по состоянию на 01.10.2025 г.). 1.23-2103-6-1/1</t>
  </si>
  <si>
    <t>1.21-2301-22-1/1</t>
  </si>
  <si>
    <t>Осмотр розетки штепсельной силовой с заземляющим контактом, степень защиты IP20, IP21, IP22 - ежемесячный</t>
  </si>
  <si>
    <t>СН-2012.1 Выпуск № 5 (в текущих ценах по состоянию на 01.10.2025 г.). 1.21-2301-22-1/1</t>
  </si>
  <si>
    <t>1.21-2303-37-2/1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</si>
  <si>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годовое</t>
  </si>
  <si>
    <t>СН-2012.1 Выпуск № 5 (в текущих ценах по состоянию на 01.10.2025 г.). 1.21-2303-37-2/1</t>
  </si>
  <si>
    <t>90</t>
  </si>
  <si>
    <t>1.21-2303-37-1/1</t>
  </si>
  <si>
    <t>Техническое обслуживание накладной штепсельной силовой розетки с винтовыми зажимами, заземляющим контактом, степень защиты IP20, IP21, IP22 - полугодовое</t>
  </si>
  <si>
    <t>СН-2012.1 Выпуск № 5 (в текущих ценах по состоянию на 01.10.2025 г.). 1.21-2303-37-1/1</t>
  </si>
  <si>
    <t>1.21-2303-31-1/1</t>
  </si>
  <si>
    <t>Техническое обслуживание коробки клеммной соединительной, с количеством клемм до 20 /Коробка уравнивания потенциалов КУП 40-0200-У 70х70х40мм для открытой установки</t>
  </si>
  <si>
    <t>СН-2012.1 Выпуск № 5 (в текущих ценах по состоянию на 01.10.2025 г.). 1.21-2303-31-1/1</t>
  </si>
  <si>
    <t>Техническое обслуживание коробки клеммной соединительной, с количеством клемм до 20 /Коробка пластиковая с кабельными вводами и клеммниками IP56 100х100х50мм 10A</t>
  </si>
  <si>
    <t>4.5 Кабели и провода</t>
  </si>
  <si>
    <t>91</t>
  </si>
  <si>
    <t>1.21-2103-9-2/1</t>
  </si>
  <si>
    <t>Техническое обслуживание силовых сетей, проложенных по кирпичным и бетонным основаниям, провод сечением 3х1,5-6 мм2 ( 3х1,5 ; 3х2,5 ; 3х4 )</t>
  </si>
  <si>
    <t>СН-2012.1 Выпуск № 5 (в текущих ценах по состоянию на 01.10.2025 г.). 1.21-2103-9-2/1</t>
  </si>
  <si>
    <t>1.21-2101-1-2/1</t>
  </si>
  <si>
    <t>Технический осмотр силовых сетей, проложенных по кирпичным и бетонным основаниям, провод сечением 3х1,5-6 мм2 ( 3х1,5 ; 3х2,5 ; 3х4 )</t>
  </si>
  <si>
    <t>СН-2012.1 Выпуск № 5 (в текущих ценах по состоянию на 01.10.2025 г.). 1.21-2101-1-2/1</t>
  </si>
  <si>
    <t>92</t>
  </si>
  <si>
    <t>1.21-2103-9-3/1</t>
  </si>
  <si>
    <t>Техническое обслуживание силовых сетей, проложенных по кирпичным и бетонным основаниям, провод сечением 4х1,5-6 мм2 / прим. ( 5х1,5, 5х2,5, 5х4, 5х6)</t>
  </si>
  <si>
    <t>СН-2012.1 Выпуск № 5 (в текущих ценах по состоянию на 01.10.2025 г.). 1.21-2103-9-3/1</t>
  </si>
  <si>
    <t>93</t>
  </si>
  <si>
    <t>1.21-2103-9-4/1</t>
  </si>
  <si>
    <t>Техническое обслуживание силовых сетей, проложенных по кирпичным и бетонным основаниям, добавлять на каждый следующий провод к поз. 21-2103-9-3 / прим. (5х1,5, 5х2,5, 5х4, 5х6)</t>
  </si>
  <si>
    <t>СН-2012.1 Выпуск № 5 (в текущих ценах по состоянию на 01.10.2025 г.). 1.21-2103-9-4/1</t>
  </si>
  <si>
    <t>1.21-2101-1-3/1</t>
  </si>
  <si>
    <t>Технический осмотр силовых сетей, проложенных по кирпичным и бетонным основаниям, провод сечением 4х1,5-6 мм2 / ( 5х1,5, 5х2,5, 5х4, 5х6)</t>
  </si>
  <si>
    <t>СН-2012.1 Выпуск № 5 (в текущих ценах по состоянию на 01.10.2025 г.). 1.21-2101-1-3/1</t>
  </si>
  <si>
    <t>94</t>
  </si>
  <si>
    <t>1.21-2103-9-5/1</t>
  </si>
  <si>
    <t>Техническое обслуживание силовых сетей, проложенных по кирпичным и бетонным основаниям, провод сечением 3х10-16 мм2  / (5х10 ; 5х16 )</t>
  </si>
  <si>
    <t>СН-2012.1 Выпуск № 5 (в текущих ценах по состоянию на 01.10.2025 г.). 1.21-2103-9-5/1</t>
  </si>
  <si>
    <t>95</t>
  </si>
  <si>
    <t>1.21-2103-9-6/1</t>
  </si>
  <si>
    <t>Техническое обслуживание силовых сетей, проложенных по кирпичным и бетонным основаниям, добавлять на каждый последующий провод к поз. 21-2103-9-5 / (5х10 ; 5х16  )</t>
  </si>
  <si>
    <t>СН-2012.1 Выпуск № 5 (в текущих ценах по состоянию на 01.10.2025 г.). 1.21-2103-9-6/1</t>
  </si>
  <si>
    <t>1.21-2101-1-5/1</t>
  </si>
  <si>
    <t>Технический осмотр силовых сетей, проложенных по кирпичным и бетонным основаниям, провод сечением 3х10-16 мм2 / (5х10)</t>
  </si>
  <si>
    <t>СН-2012.1 Выпуск № 5 (в текущих ценах по состоянию на 01.10.2025 г.). 1.21-2101-1-5/1</t>
  </si>
  <si>
    <t>96</t>
  </si>
  <si>
    <t>1.21-2103-9-7/1</t>
  </si>
  <si>
    <t>Техническое обслуживание силовых сетей, проложенных по кирпичным и бетонным основаниям, провод сечением 3х25-35 мм2  / сеч. 5х25</t>
  </si>
  <si>
    <t>СН-2012.1 Выпуск № 5 (в текущих ценах по состоянию на 01.10.2025 г.). 1.21-2103-9-7/1</t>
  </si>
  <si>
    <t>1.21-2101-1-7/1</t>
  </si>
  <si>
    <t>Технический осмотр силовых сетей, проложенных по кирпичным и бетонным основаниям, провод сечением 3х25-35 мм2  /  сеч.  5х25</t>
  </si>
  <si>
    <t>СН-2012.1 Выпуск № 5 (в текущих ценах по состоянию на 01.10.2025 г.). 1.21-2101-1-7/1</t>
  </si>
  <si>
    <t>97</t>
  </si>
  <si>
    <t>Техническое обслуживание силовых сетей, проложенных по кирпичным и бетонным основаниям, провод сечением 3х25-35 мм2  /  сеч. 1х35</t>
  </si>
  <si>
    <t>Технический осмотр силовых сетей, проложенных по кирпичным и бетонным основаниям, провод сечением 3х25-35 мм2  /  сеч. 1х35</t>
  </si>
  <si>
    <t>98</t>
  </si>
  <si>
    <t>Техническое обслуживание силовых сетей, проложенных по кирпичным и бетонным основаниям, провод сечением 3х25-35 мм2  /  сеч. 1х70, 1х120</t>
  </si>
  <si>
    <t>Технический осмотр силовых сетей, проложенных по кирпичным и бетонным основаниям, провод сечением 3х25-35 мм2  / сеч. 1х70, 1х120</t>
  </si>
  <si>
    <t>99</t>
  </si>
  <si>
    <t>1.22-2103-2-1/1</t>
  </si>
  <si>
    <t>Техническое обслуживание сетевой линии связи</t>
  </si>
  <si>
    <t>СН-2012.1 Выпуск № 5 (в текущих ценах по состоянию на 01.10.2025 г.). 1.22-2103-2-1/1</t>
  </si>
  <si>
    <t>4.6  Заземление</t>
  </si>
  <si>
    <t>1.21-2103-3-1/1</t>
  </si>
  <si>
    <t>Техническое обслуживание сетей заземления магистральных,</t>
  </si>
  <si>
    <t>СН-2012.1 Выпуск № 5 (в текущих ценах по состоянию на 01.10.2025 г.). 1.21-2103-3-1/1</t>
  </si>
  <si>
    <t>1.21-2101-7-1/1</t>
  </si>
  <si>
    <t>Технический осмотр сетей заземления магистральных</t>
  </si>
  <si>
    <t>СН-2012.1 Выпуск № 5 (в текущих ценах по состоянию на 01.10.2025 г.). 1.21-2101-7-1/1</t>
  </si>
  <si>
    <t>Техническое обслуживание коробки клеммной соединительной, с количеством клемм до 20</t>
  </si>
  <si>
    <t>Ит</t>
  </si>
  <si>
    <t>Итого</t>
  </si>
  <si>
    <t>НДС</t>
  </si>
  <si>
    <t>НДС, 20%</t>
  </si>
  <si>
    <t>ВссНДС</t>
  </si>
  <si>
    <t>Всего с НДС</t>
  </si>
  <si>
    <t>Переменная</t>
  </si>
  <si>
    <t>Новая переменная</t>
  </si>
  <si>
    <t>Уровень цен</t>
  </si>
  <si>
    <t>_OBSM_</t>
  </si>
  <si>
    <t>9999990008</t>
  </si>
  <si>
    <t>Трудозатраты рабочих</t>
  </si>
  <si>
    <t>чел.-ч.</t>
  </si>
  <si>
    <t>22.1-18-24</t>
  </si>
  <si>
    <t>СН-2012.22 Выпуск № 5 (в текущих ценах по состоянию на 01.10.2025 г.). 22.1-18-24</t>
  </si>
  <si>
    <t>Автомобили полупассажирские типа ГАЗ, грузоподъемность до 2 т</t>
  </si>
  <si>
    <t>маш.-ч</t>
  </si>
  <si>
    <t>21.1-20-7</t>
  </si>
  <si>
    <t>СН-2012.21 Выпуск № 5 (в текущих ценах по состоянию на 01.10.2025 г.). 21.1-20-7</t>
  </si>
  <si>
    <t>Ветошь</t>
  </si>
  <si>
    <t>кг</t>
  </si>
  <si>
    <t>22.1-17-282</t>
  </si>
  <si>
    <t>СН-2012.22 Выпуск № 5 (в текущих ценах по состоянию на 01.10.2025 г.). 22.1-17-282</t>
  </si>
  <si>
    <t>Пылесосы хозяйственные, потребляемая мощность до 1 кВт, объем мусоросборника 20 л, расход воздуха 68 л/с</t>
  </si>
  <si>
    <t>22.1-11-90</t>
  </si>
  <si>
    <t>СН-2012.22 Выпуск № 5 (в текущих ценах по состоянию на 01.10.2025 г.). 22.1-11-90</t>
  </si>
  <si>
    <t>Агрегаты электронасосные для опрессовки сосудов, котлов и систем трубопроводов, подача 0,252 м3/ч</t>
  </si>
  <si>
    <t>21.1-25-16</t>
  </si>
  <si>
    <t>СН-2012.21 Выпуск № 5 (в текущих ценах по состоянию на 01.10.2025 г.). 21.1-25-16</t>
  </si>
  <si>
    <t>Волокно льняное №11 для уплотнения резьбовых соединений при монтаже систем водоснабжения и отопления</t>
  </si>
  <si>
    <t>21.1-6-46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</si>
  <si>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</si>
  <si>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21.1-6-90</t>
  </si>
  <si>
    <t>СН-2012.21 Выпуск № 5 (в текущих ценах по состоянию на 01.10.2025 г.). 21.1-6-90</t>
  </si>
  <si>
    <t>Олифа для окраски комбинированная оксоль</t>
  </si>
  <si>
    <t>21.1-11-21</t>
  </si>
  <si>
    <t>СН-2012.21 Выпуск № 5 (в текущих ценах по состоянию на 01.10.2025 г.). 21.1-11-21</t>
  </si>
  <si>
    <t>Болты строительные черные с гайками и шайбами (10х100мм)</t>
  </si>
  <si>
    <t>т</t>
  </si>
  <si>
    <t>21.1-11-95</t>
  </si>
  <si>
    <t>СН-2012.21 Выпуск № 5 (в текущих ценах по состоянию на 01.10.2025 г.). 21.1-11-95</t>
  </si>
  <si>
    <t>Шайбы для болтов черные</t>
  </si>
  <si>
    <t>21.1-23-9</t>
  </si>
  <si>
    <t>СН-2012.21 Выпуск № 5 (в текущих ценах по состоянию на 01.10.2025 г.). 21.1-23-9</t>
  </si>
  <si>
    <t>Электроды, тип Э-42, 46, 50, диаметр 4 - 6 мм</t>
  </si>
  <si>
    <t>21.1-25-284</t>
  </si>
  <si>
    <t>СН-2012.21 Выпуск № 5 (в текущих ценах по состоянию на 01.10.2025 г.). 21.1-25-284</t>
  </si>
  <si>
    <t>Прокладки резиновые, уплотнительные, диаметр 30-40 мм, марка 7057-3</t>
  </si>
  <si>
    <t>21.1-25-399</t>
  </si>
  <si>
    <t>СН-2012.21 Выпуск № 5 (в текущих ценах по состоянию на 01.10.2025 г.). 21.1-25-399</t>
  </si>
  <si>
    <t>Шнур асбестовый, общего назначения, марка ШАОН-1, диаметр 0,75 мм,</t>
  </si>
  <si>
    <t>21.1-4-10</t>
  </si>
  <si>
    <t>СН-2012.21 Выпуск № 5 (в текущих ценах по состоянию на 01.10.2025 г.). 21.1-4-10</t>
  </si>
  <si>
    <t>Кислород технический газообразный</t>
  </si>
  <si>
    <t>21.1-4-2</t>
  </si>
  <si>
    <t>СН-2012.21 Выпуск № 5 (в текущих ценах по состоянию на 01.10.2025 г.). 21.1-4-2</t>
  </si>
  <si>
    <t>Ацетилен технический</t>
  </si>
  <si>
    <t>21.1-4-46</t>
  </si>
  <si>
    <t>СН-2012.21 Выпуск № 5 (в текущих ценах по состоянию на 01.10.2025 г.). 21.1-4-46</t>
  </si>
  <si>
    <t>Солидол жировой</t>
  </si>
  <si>
    <t>21.1-4-9</t>
  </si>
  <si>
    <t>СН-2012.21 Выпуск № 5 (в текущих ценах по состоянию на 01.10.2025 г.). 21.1-4-9</t>
  </si>
  <si>
    <t>Керосин</t>
  </si>
  <si>
    <t>21.1-6-48</t>
  </si>
  <si>
    <t>СН-2012.21 Выпуск № 5 (в текущих ценах по состоянию на 01.10.2025 г.). 21.1-6-48</t>
  </si>
  <si>
    <t>Краски масляные жидкотертые цветные (готовые к употреблению) для наружных и внутренних работ, марка МА-25</t>
  </si>
  <si>
    <t>21.1-6-68</t>
  </si>
  <si>
    <t>СН-2012.21 Выпуск № 5 (в текущих ценах по состоянию на 01.10.2025 г.). 21.1-6-68</t>
  </si>
  <si>
    <t>Лак битумный, марка БТ-577</t>
  </si>
  <si>
    <t>21.18-7-2</t>
  </si>
  <si>
    <t>СН-2012.21 Выпуск № 5 (в текущих ценах по состоянию на 01.10.2025 г.). 21.18-7-2</t>
  </si>
  <si>
    <t>Прокладка уплотнительная паронитовая, толщина 0,5-2,5 мм</t>
  </si>
  <si>
    <t>21.1-20-23</t>
  </si>
  <si>
    <t>СН-2012.21 Выпуск № 5 (в текущих ценах по состоянию на 01.10.2025 г.). 21.1-20-23</t>
  </si>
  <si>
    <t>Парусина (брезент)</t>
  </si>
  <si>
    <t>м2</t>
  </si>
  <si>
    <t>22.1-14-13</t>
  </si>
  <si>
    <t>СН-2012.22 Выпуск № 5 (в текущих ценах по состоянию на 01.10.2025 г.). 22.1-14-13</t>
  </si>
  <si>
    <t>Пылесосы промышленные</t>
  </si>
  <si>
    <t>21.1-4-3</t>
  </si>
  <si>
    <t>СН-2012.21 Выпуск № 5 (в текущих ценах по состоянию на 01.10.2025 г.). 21.1-4-3</t>
  </si>
  <si>
    <t>Бензин</t>
  </si>
  <si>
    <t>21.1-20-10</t>
  </si>
  <si>
    <t>СН-2012.21 Выпуск № 5 (в текущих ценах по состоянию на 01.10.2025 г.). 21.1-20-10</t>
  </si>
  <si>
    <t>Лента изоляционная хлопчатобумажная</t>
  </si>
  <si>
    <t>21.1-6-139</t>
  </si>
  <si>
    <t>СН-2012.21 Выпуск № 5 (в текущих ценах по состоянию на 01.10.2025 г.). 21.1-6-139</t>
  </si>
  <si>
    <t>Эмаль, марка ПФ-115 (цветная), пентафталевая</t>
  </si>
  <si>
    <t>21.1-25-389</t>
  </si>
  <si>
    <t>СН-2012.21 Выпуск № 5 (в текущих ценах по состоянию на 01.10.2025 г.). 21.1-25-389</t>
  </si>
  <si>
    <t>Шкурка шлифовальная на тканевой основе водостойкая</t>
  </si>
  <si>
    <t>21.1-4-34</t>
  </si>
  <si>
    <t>СН-2012.21 Выпуск № 5 (в текущих ценах по состоянию на 01.10.2025 г.). 21.1-4-34</t>
  </si>
  <si>
    <t>Растворитель нефтяной, марка Нефрас С-50/170</t>
  </si>
  <si>
    <t>21.1-16-103</t>
  </si>
  <si>
    <t>СН-2012.21 Выпуск № 5 (в текущих ценах по состоянию на 01.10.2025 г.). 21.1-16-103</t>
  </si>
  <si>
    <t>Спирт этиловый ректификат</t>
  </si>
  <si>
    <t>21.1-20-1</t>
  </si>
  <si>
    <t>СН-2012.21 Выпуск № 5 (в текущих ценах по состоянию на 01.10.2025 г.). 21.1-20-1</t>
  </si>
  <si>
    <t>Бязь</t>
  </si>
  <si>
    <t>21.1-4-44</t>
  </si>
  <si>
    <t>СН-2012.21 Выпуск № 5 (в текущих ценах по состоянию на 01.10.2025 г.). 21.1-4-44</t>
  </si>
  <si>
    <t>Смазка ЦИАТИМ-201 морозостойкая для смазывания малонагруженных узлов трения качения и скольжения при температурах от -60° С до +90° С</t>
  </si>
  <si>
    <t>21.1-11-15</t>
  </si>
  <si>
    <t>СН-2012.21 Выпуск № 5 (в текущих ценах по состоянию на 01.10.2025 г.). 21.1-11-15</t>
  </si>
  <si>
    <t>Болты строительные с гайками с шестигранной головкой, диаметр резьбы 6 мм</t>
  </si>
  <si>
    <t>21.12-5-17</t>
  </si>
  <si>
    <t>СН-2012.21 Выпуск № 5 (в текущих ценах по состоянию на 01.10.2025 г.). 21.12-5-17</t>
  </si>
  <si>
    <t>Кольца резиновые уплотнительные для канализации из поливинилхлоридных труб</t>
  </si>
  <si>
    <t>22.1-30-56</t>
  </si>
  <si>
    <t>СН-2012.22 Выпуск № 5 (в текущих ценах по состоянию на 01.10.2025 г.). 22.1-30-56</t>
  </si>
  <si>
    <t>Шуруповерты</t>
  </si>
  <si>
    <t>21.1-1-11</t>
  </si>
  <si>
    <t>СН-2012.21 Выпуск № 5 (в текущих ценах по состоянию на 01.10.2025 г.). 21.1-1-11</t>
  </si>
  <si>
    <t>Герметик силиконовый</t>
  </si>
  <si>
    <t>л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</si>
  <si>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</si>
  <si>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</si>
  <si>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</si>
  <si>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</si>
  <si>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22.1-10-20</t>
  </si>
  <si>
    <t>СН-2012.22 Выпуск № 5 (в текущих ценах по состоянию на 01.10.2025 г.). 22.1-10-20</t>
  </si>
  <si>
    <t>Компрессоры поршневые, производительность до 240 л/мин, объем ресивера 50 л</t>
  </si>
  <si>
    <t>22.1-17-204</t>
  </si>
  <si>
    <t>СН-2012.22 Выпуск № 5 (в текущих ценах по состоянию на 01.10.2025 г.). 22.1-17-204</t>
  </si>
  <si>
    <t>Установки фильтровакуумные, поток воздуха (без фильтров)   4500 м3/ч, давление до 1200 Па</t>
  </si>
  <si>
    <t>22.1-17-209</t>
  </si>
  <si>
    <t>СН-2012.22 Выпуск № 5 (в текущих ценах по состоянию на 01.10.2025 г.). 22.1-17-209</t>
  </si>
  <si>
    <t>Машины щеточные электрические для очистки воздуховодов диаметром от 100 до 400 мм</t>
  </si>
  <si>
    <t>22.1-17-205</t>
  </si>
  <si>
    <t>СН-2012.22 Выпуск № 5 (в текущих ценах по состоянию на 01.10.2025 г.). 22.1-17-205</t>
  </si>
  <si>
    <t>Генераторы холодного тумана аэрозольные, производительность до 19 л/ч</t>
  </si>
  <si>
    <t>21.1-24-43</t>
  </si>
  <si>
    <t>СН-2012.21 Выпуск № 5 (в текущих ценах по состоянию на 01.10.2025 г.). 21.1-24-43</t>
  </si>
  <si>
    <t>Средство жидкое микробиоцидное для дезинфекции и предстерилизационной очистки, содержание алкилдиметилбензиламмония хлорида 50% (ЧАС)</t>
  </si>
  <si>
    <t>21.1-4-41</t>
  </si>
  <si>
    <t>СН-2012.21 Выпуск № 5 (в текущих ценах по состоянию на 01.10.2025 г.). 21.1-4-41</t>
  </si>
  <si>
    <t>Смазка густая (типа "Литол"), марка "Моbilux"</t>
  </si>
  <si>
    <t>22.1-17-213</t>
  </si>
  <si>
    <t>СН-2012.22 Выпуск № 5 (в текущих ценах по состоянию на 01.10.2025 г.). 22.1-17-213</t>
  </si>
  <si>
    <t>Мойки высокого давления импортного производства, расход воды 650 л/ч, мощность 3,3 кВт</t>
  </si>
  <si>
    <t>21.1-4-33</t>
  </si>
  <si>
    <t>СН-2012.21 Выпуск № 5 (в текущих ценах по состоянию на 01.10.2025 г.). 21.1-4-33</t>
  </si>
  <si>
    <t>Растворитель нефтяной, марка Нефрас С2-80/120</t>
  </si>
  <si>
    <t>21.1-11-4</t>
  </si>
  <si>
    <t>Болты для монтажа стальных конструкций (в комплекте с гайками и шайбами), оцинкованные диаметр 10-12 мм, длина 30-50 мм</t>
  </si>
  <si>
    <t>21.1-16-104</t>
  </si>
  <si>
    <t>СН-2012.21 Выпуск № 5 (в текущих ценах по состоянию на 01.10.2025 г.). 21.1-16-104</t>
  </si>
  <si>
    <t>Спирт этиловый технический</t>
  </si>
  <si>
    <t>21.1-15-50</t>
  </si>
  <si>
    <t>Припой, сплав "Вуда"</t>
  </si>
  <si>
    <t>21.1-25-388</t>
  </si>
  <si>
    <t>СН-2012.21 Выпуск № 5 (в текущих ценах по состоянию на 01.10.2025 г.). 21.1-25-388</t>
  </si>
  <si>
    <t>Шкурка шлифовальная на бумажной основе</t>
  </si>
  <si>
    <t>СН-2012. Гл.1 Сб.20 п.3. 1</t>
  </si>
  <si>
    <t>При работах, которые производятся на высоте свыше 2 м от пола от 2 до 8 м</t>
  </si>
  <si>
    <t>Гл.1, Сб.20</t>
  </si>
  <si>
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годовое/Светильник светодиодный ДБО85-16-001 Tablette 840, 16Вт; Светильник светодиодный Армстронг 600х600 35Вт 4000К опал IP54, 35Вт; Светильник светодиодный ДВО59-18-001 DLU 840, 19Вт; Светильник светодиодный ДСП44-38-005 Flagman F 840, 35Вт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</si>
  <si>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</si>
  <si>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</si>
  <si>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</si>
  <si>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</si>
  <si>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</si>
  <si>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</si>
  <si>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</si>
  <si>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</si>
  <si>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</si>
  <si>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</si>
  <si>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</si>
  <si>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</si>
  <si>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</si>
  <si>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</si>
  <si>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</si>
  <si>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</si>
  <si>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</si>
  <si>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</si>
  <si>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</si>
  <si>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</si>
  <si>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</si>
  <si>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</si>
  <si>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</si>
  <si>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</si>
  <si>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</si>
  <si>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</si>
  <si>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</si>
  <si>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</si>
  <si>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НР от ЗП</t>
  </si>
  <si>
    <t>%</t>
  </si>
  <si>
    <t>СП от ЗП</t>
  </si>
  <si>
    <t>ЗТР</t>
  </si>
  <si>
    <t>чел-ч</t>
  </si>
  <si>
    <t>МР</t>
  </si>
  <si>
    <t>ЭМ</t>
  </si>
  <si>
    <t>в т.ч. ЗПМ</t>
  </si>
  <si>
    <t>НР и СП от ЗПМ</t>
  </si>
  <si>
    <r>
      <t>1.20-2103-25-1/1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</si>
  <si>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Техническое обслуживание светильника светодиодного линейного накладного с креплением на монтажные скобы, со встроенным драйвером, длиной до 1500 мм, степень защиты IP20, мощность до 50 Вт – годовое/Светильник светодиодный ДБО85-16-001 Tablette 840, 16Вт; Светильник светодиодный Армстронг 600х600 35Вт 4000К опал IP54, 35Вт; Светильник светодиодный ДВО59-18-001 DLU 840, 19Вт; Светильник светодиодный ДСП44-38-005 Flagman F 840, 35Вт</t>
    </r>
    <r>
      <rPr>
        <i/>
        <sz val="10"/>
        <rFont val="Arial"/>
        <family val="2"/>
        <charset val="204"/>
      </rPr>
      <t xml:space="preserve">
Поправка: СН-2012. Гл.1 Сб.20 п.3. 1 Наименование: При работах, которые производятся на высоте свыше 2 м от пола от 2 до 8 м</t>
    </r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</si>
  <si>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</si>
  <si>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</si>
  <si>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</si>
  <si>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</si>
  <si>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</si>
  <si>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</si>
  <si>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</si>
  <si>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</si>
  <si>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</si>
  <si>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</si>
  <si>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</si>
  <si>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</si>
  <si>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</si>
  <si>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</si>
  <si>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</si>
  <si>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</si>
  <si>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</si>
  <si>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</si>
  <si>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</si>
  <si>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</si>
  <si>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</si>
  <si>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</si>
  <si>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</si>
  <si>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</si>
  <si>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</si>
  <si>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</si>
  <si>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</si>
  <si>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</si>
  <si>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</si>
  <si>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</si>
  <si>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Сметная (договорная) стоимость в соответствии с договором подряда (субподряда)</t>
  </si>
  <si>
    <t xml:space="preserve"> тыс.руб</t>
  </si>
  <si>
    <t>Номер</t>
  </si>
  <si>
    <t>п/п</t>
  </si>
  <si>
    <t>поз. по смете</t>
  </si>
  <si>
    <t xml:space="preserve">Сдал   </t>
  </si>
  <si>
    <t xml:space="preserve">Принял   </t>
  </si>
  <si>
    <t>Зимний павильон_на 4 мес. (10%) испр.</t>
  </si>
  <si>
    <t>Инженерные сети Зимний павильон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</si>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</sst>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9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165" fontId="15" fillId="0" borderId="0" xfId="0" applyNumberFormat="1" applyFont="1" applyAlignment="1">
      <alignment horizontal="right"/>
    </xf>
    <xf numFmtId="0" fontId="16" fillId="0" borderId="0" xfId="0" applyFont="1"/>
    <xf numFmtId="0" fontId="10" fillId="0" borderId="1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165" fontId="16" fillId="0" borderId="6" xfId="0" applyNumberFormat="1" applyFont="1" applyBorder="1" applyAlignment="1">
      <alignment horizontal="right"/>
    </xf>
    <xf numFmtId="0" fontId="16" fillId="0" borderId="0" xfId="0" applyFont="1" applyAlignment="1">
      <alignment horizontal="left" wrapText="1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quotePrefix="1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0" borderId="7" xfId="0" applyFont="1" applyBorder="1" applyAlignment="1">
      <alignment horizontal="right"/>
    </xf>
    <xf numFmtId="14" fontId="10" fillId="0" borderId="3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08"/>
  <sheetViews>
    <sheetView tabSelected="1" topLeftCell="A871" zoomScaleNormal="100" workbookViewId="0">
      <selection activeCell="I899" sqref="I899:J900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38" t="s">
        <v>721</v>
      </c>
      <c r="K2" s="38"/>
    </row>
    <row r="3" spans="1:11" ht="16.5" x14ac:dyDescent="0.25">
      <c r="A3" s="11"/>
      <c r="B3" s="43" t="s">
        <v>719</v>
      </c>
      <c r="C3" s="43"/>
      <c r="D3" s="43"/>
      <c r="E3" s="43"/>
      <c r="F3" s="10"/>
      <c r="G3" s="43" t="s">
        <v>720</v>
      </c>
      <c r="H3" s="43"/>
      <c r="I3" s="43"/>
      <c r="J3" s="43"/>
      <c r="K3" s="43"/>
    </row>
    <row r="4" spans="1:11" ht="14.25" x14ac:dyDescent="0.2">
      <c r="A4" s="10"/>
      <c r="B4" s="44"/>
      <c r="C4" s="44"/>
      <c r="D4" s="44"/>
      <c r="E4" s="44"/>
      <c r="F4" s="10"/>
      <c r="G4" s="44"/>
      <c r="H4" s="44"/>
      <c r="I4" s="44"/>
      <c r="J4" s="44"/>
      <c r="K4" s="44"/>
    </row>
    <row r="5" spans="1:11" ht="14.25" x14ac:dyDescent="0.2">
      <c r="A5" s="10"/>
      <c r="B5" s="10"/>
      <c r="C5" s="12"/>
      <c r="D5" s="12"/>
      <c r="E5" s="12"/>
      <c r="F5" s="10"/>
      <c r="G5" s="12"/>
      <c r="H5" s="12"/>
      <c r="I5" s="12"/>
      <c r="J5" s="12"/>
      <c r="K5" s="12"/>
    </row>
    <row r="6" spans="1:11" ht="14.25" x14ac:dyDescent="0.2">
      <c r="A6" s="12"/>
      <c r="B6" s="44" t="str">
        <f>CONCATENATE("______________________ ", IF(Source!AL12&lt;&gt;"", Source!AL12, ""))</f>
        <v xml:space="preserve">______________________ </v>
      </c>
      <c r="C6" s="44"/>
      <c r="D6" s="44"/>
      <c r="E6" s="44"/>
      <c r="F6" s="10"/>
      <c r="G6" s="44" t="str">
        <f>CONCATENATE("______________________ ", IF(Source!AH12&lt;&gt;"", Source!AH12, ""))</f>
        <v xml:space="preserve">______________________ </v>
      </c>
      <c r="H6" s="44"/>
      <c r="I6" s="44"/>
      <c r="J6" s="44"/>
      <c r="K6" s="44"/>
    </row>
    <row r="7" spans="1:11" ht="14.25" x14ac:dyDescent="0.2">
      <c r="A7" s="13"/>
      <c r="B7" s="37" t="s">
        <v>722</v>
      </c>
      <c r="C7" s="37"/>
      <c r="D7" s="37"/>
      <c r="E7" s="37"/>
      <c r="F7" s="10"/>
      <c r="G7" s="37" t="s">
        <v>722</v>
      </c>
      <c r="H7" s="37"/>
      <c r="I7" s="37"/>
      <c r="J7" s="37"/>
      <c r="K7" s="37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39" t="str">
        <f>CONCATENATE( "ЛОКАЛЬНАЯ СМЕТА № ",IF(Source!F12&lt;&gt;"Новый объект", Source!F12, ""))</f>
        <v xml:space="preserve">ЛОКАЛЬНАЯ СМЕТА № 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1" t="s">
        <v>723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46" t="str">
        <f>IF(Source!G12&lt;&gt;"Новый объект", Source!G12, "")</f>
        <v>Зимний павильон_на 4 мес. (10%) испр.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</row>
    <row r="16" spans="1:11" x14ac:dyDescent="0.2">
      <c r="A16" s="41" t="s">
        <v>724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37" t="str">
        <f>CONCATENATE( "Основание: чертежи № ", Source!J12)</f>
        <v xml:space="preserve">Основание: чертежи № 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44" t="s">
        <v>725</v>
      </c>
      <c r="G20" s="44"/>
      <c r="H20" s="44"/>
      <c r="I20" s="45">
        <f>I901/1000</f>
        <v>890.56677000000002</v>
      </c>
      <c r="J20" s="38"/>
      <c r="K20" s="10" t="s">
        <v>726</v>
      </c>
    </row>
    <row r="21" spans="1:11" ht="14.25" hidden="1" x14ac:dyDescent="0.2">
      <c r="A21" s="10"/>
      <c r="B21" s="10"/>
      <c r="C21" s="10"/>
      <c r="D21" s="10"/>
      <c r="E21" s="10"/>
      <c r="F21" s="44" t="s">
        <v>727</v>
      </c>
      <c r="G21" s="44"/>
      <c r="H21" s="44"/>
      <c r="I21" s="45">
        <f>ROUND((Source!F801)/1000, 2)</f>
        <v>0</v>
      </c>
      <c r="J21" s="38"/>
      <c r="K21" s="10" t="s">
        <v>726</v>
      </c>
    </row>
    <row r="22" spans="1:11" ht="14.25" hidden="1" x14ac:dyDescent="0.2">
      <c r="A22" s="10"/>
      <c r="B22" s="10"/>
      <c r="C22" s="10"/>
      <c r="D22" s="10"/>
      <c r="E22" s="10"/>
      <c r="F22" s="44" t="s">
        <v>728</v>
      </c>
      <c r="G22" s="44"/>
      <c r="H22" s="44"/>
      <c r="I22" s="45">
        <f>ROUND((Source!F802)/1000, 2)</f>
        <v>0</v>
      </c>
      <c r="J22" s="38"/>
      <c r="K22" s="10" t="s">
        <v>726</v>
      </c>
    </row>
    <row r="23" spans="1:11" ht="14.25" hidden="1" x14ac:dyDescent="0.2">
      <c r="A23" s="10"/>
      <c r="B23" s="10"/>
      <c r="C23" s="10"/>
      <c r="D23" s="10"/>
      <c r="E23" s="10"/>
      <c r="F23" s="44" t="s">
        <v>729</v>
      </c>
      <c r="G23" s="44"/>
      <c r="H23" s="44"/>
      <c r="I23" s="45">
        <f>ROUND((Source!F793)/1000, 2)</f>
        <v>0</v>
      </c>
      <c r="J23" s="38"/>
      <c r="K23" s="10" t="s">
        <v>726</v>
      </c>
    </row>
    <row r="24" spans="1:11" ht="14.25" hidden="1" x14ac:dyDescent="0.2">
      <c r="A24" s="10"/>
      <c r="B24" s="10"/>
      <c r="C24" s="10"/>
      <c r="D24" s="10"/>
      <c r="E24" s="10"/>
      <c r="F24" s="44" t="s">
        <v>730</v>
      </c>
      <c r="G24" s="44"/>
      <c r="H24" s="44"/>
      <c r="I24" s="45">
        <f>ROUND((Source!F803+Source!F804)/1000, 2)</f>
        <v>729.97</v>
      </c>
      <c r="J24" s="38"/>
      <c r="K24" s="10" t="s">
        <v>726</v>
      </c>
    </row>
    <row r="25" spans="1:11" ht="14.25" x14ac:dyDescent="0.2">
      <c r="A25" s="10"/>
      <c r="B25" s="10"/>
      <c r="C25" s="10"/>
      <c r="D25" s="10"/>
      <c r="E25" s="10"/>
      <c r="F25" s="44" t="s">
        <v>731</v>
      </c>
      <c r="G25" s="44"/>
      <c r="H25" s="44"/>
      <c r="I25" s="45">
        <f>(Source!F799+ Source!F798)/1000</f>
        <v>395.91803000000004</v>
      </c>
      <c r="J25" s="38"/>
      <c r="K25" s="10" t="s">
        <v>726</v>
      </c>
    </row>
    <row r="26" spans="1:11" ht="14.25" x14ac:dyDescent="0.2">
      <c r="A26" s="10" t="s">
        <v>745</v>
      </c>
      <c r="B26" s="10"/>
      <c r="C26" s="10"/>
      <c r="D26" s="14"/>
      <c r="E26" s="15"/>
      <c r="F26" s="10"/>
      <c r="G26" s="10"/>
      <c r="H26" s="10"/>
      <c r="I26" s="10"/>
      <c r="J26" s="10"/>
      <c r="K26" s="10"/>
    </row>
    <row r="27" spans="1:11" ht="14.25" x14ac:dyDescent="0.2">
      <c r="A27" s="48" t="s">
        <v>732</v>
      </c>
      <c r="B27" s="48" t="s">
        <v>733</v>
      </c>
      <c r="C27" s="48" t="s">
        <v>734</v>
      </c>
      <c r="D27" s="48" t="s">
        <v>735</v>
      </c>
      <c r="E27" s="48" t="s">
        <v>736</v>
      </c>
      <c r="F27" s="48" t="s">
        <v>737</v>
      </c>
      <c r="G27" s="48" t="s">
        <v>738</v>
      </c>
      <c r="H27" s="48" t="s">
        <v>739</v>
      </c>
      <c r="I27" s="48" t="s">
        <v>740</v>
      </c>
      <c r="J27" s="48" t="s">
        <v>741</v>
      </c>
      <c r="K27" s="16" t="s">
        <v>742</v>
      </c>
    </row>
    <row r="28" spans="1:11" ht="28.5" x14ac:dyDescent="0.2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17" t="s">
        <v>743</v>
      </c>
    </row>
    <row r="29" spans="1:11" ht="28.5" x14ac:dyDescent="0.2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17" t="s">
        <v>744</v>
      </c>
    </row>
    <row r="30" spans="1:11" ht="14.25" x14ac:dyDescent="0.2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2" spans="1:11" ht="16.5" x14ac:dyDescent="0.25">
      <c r="A32" s="50" t="str">
        <f>CONCATENATE("Локальная смета: ",IF(Source!G20&lt;&gt;"Новая локальная смета", Source!G20, ""))</f>
        <v>Локальная смета: Инженерные сети Зимний павильон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</row>
    <row r="34" spans="1:22" ht="16.5" x14ac:dyDescent="0.25">
      <c r="A34" s="50" t="str">
        <f>CONCATENATE("Раздел: ",IF(Source!G24&lt;&gt;"Новый раздел", Source!G24, ""))</f>
        <v>Раздел: 1 Водоснабжение и водоотведение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</row>
    <row r="36" spans="1:22" ht="16.5" x14ac:dyDescent="0.25">
      <c r="A36" s="50" t="str">
        <f>CONCATENATE("Подраздел: ",IF(Source!G28&lt;&gt;"Новый подраздел", Source!G28, ""))</f>
        <v>Подраздел: 1.1 Хозяйственно-бытовая канализация К1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</row>
    <row r="37" spans="1:22" ht="42.75" x14ac:dyDescent="0.2">
      <c r="A37" s="18">
        <v>1</v>
      </c>
      <c r="B37" s="18" t="str">
        <f>Source!F35</f>
        <v>1.15-2203-7-2/1</v>
      </c>
      <c r="C37" s="18" t="str">
        <f>Source!G35</f>
        <v>Техническое обслуживание крана шарового латунного никелированного диаметром до 50 мм</v>
      </c>
      <c r="D37" s="19" t="str">
        <f>Source!H35</f>
        <v>10 шт.</v>
      </c>
      <c r="E37" s="9">
        <f>Source!I35</f>
        <v>0.1</v>
      </c>
      <c r="F37" s="21"/>
      <c r="G37" s="20"/>
      <c r="H37" s="9"/>
      <c r="I37" s="9"/>
      <c r="J37" s="21"/>
      <c r="K37" s="21"/>
      <c r="Q37">
        <f>ROUND((Source!BZ35/100)*ROUND((Source!AF35*Source!AV35)*Source!I35, 2), 2)</f>
        <v>26.37</v>
      </c>
      <c r="R37">
        <f>Source!X35</f>
        <v>26.37</v>
      </c>
      <c r="S37">
        <f>ROUND((Source!CA35/100)*ROUND((Source!AF35*Source!AV35)*Source!I35, 2), 2)</f>
        <v>3.77</v>
      </c>
      <c r="T37">
        <f>Source!Y35</f>
        <v>3.77</v>
      </c>
      <c r="U37">
        <f>ROUND((175/100)*ROUND((Source!AE35*Source!AV35)*Source!I35, 2), 2)</f>
        <v>0</v>
      </c>
      <c r="V37">
        <f>ROUND((108/100)*ROUND(Source!CS35*Source!I35, 2), 2)</f>
        <v>0</v>
      </c>
    </row>
    <row r="38" spans="1:22" x14ac:dyDescent="0.2">
      <c r="C38" s="22" t="str">
        <f>"Объем: "&amp;Source!I35&amp;"=1/"&amp;"10"</f>
        <v>Объем: 0,1=1/10</v>
      </c>
    </row>
    <row r="39" spans="1:22" ht="14.25" x14ac:dyDescent="0.2">
      <c r="A39" s="18"/>
      <c r="B39" s="18"/>
      <c r="C39" s="18" t="s">
        <v>746</v>
      </c>
      <c r="D39" s="19"/>
      <c r="E39" s="9"/>
      <c r="F39" s="21">
        <f>Source!AO35</f>
        <v>376.67</v>
      </c>
      <c r="G39" s="20" t="str">
        <f>Source!DG35</f>
        <v/>
      </c>
      <c r="H39" s="9">
        <f>Source!AV35</f>
        <v>1</v>
      </c>
      <c r="I39" s="9">
        <f>IF(Source!BA35&lt;&gt; 0, Source!BA35, 1)</f>
        <v>1</v>
      </c>
      <c r="J39" s="21">
        <f>Source!S35</f>
        <v>37.67</v>
      </c>
      <c r="K39" s="21"/>
    </row>
    <row r="40" spans="1:22" ht="14.25" x14ac:dyDescent="0.2">
      <c r="A40" s="18"/>
      <c r="B40" s="18"/>
      <c r="C40" s="18" t="s">
        <v>747</v>
      </c>
      <c r="D40" s="19" t="s">
        <v>748</v>
      </c>
      <c r="E40" s="9">
        <f>Source!AT35</f>
        <v>70</v>
      </c>
      <c r="F40" s="21"/>
      <c r="G40" s="20"/>
      <c r="H40" s="9"/>
      <c r="I40" s="9"/>
      <c r="J40" s="21">
        <f>SUM(R37:R39)</f>
        <v>26.37</v>
      </c>
      <c r="K40" s="21"/>
    </row>
    <row r="41" spans="1:22" ht="14.25" x14ac:dyDescent="0.2">
      <c r="A41" s="18"/>
      <c r="B41" s="18"/>
      <c r="C41" s="18" t="s">
        <v>749</v>
      </c>
      <c r="D41" s="19" t="s">
        <v>748</v>
      </c>
      <c r="E41" s="9">
        <f>Source!AU35</f>
        <v>10</v>
      </c>
      <c r="F41" s="21"/>
      <c r="G41" s="20"/>
      <c r="H41" s="9"/>
      <c r="I41" s="9"/>
      <c r="J41" s="21">
        <f>SUM(T37:T40)</f>
        <v>3.77</v>
      </c>
      <c r="K41" s="21"/>
    </row>
    <row r="42" spans="1:22" ht="14.25" x14ac:dyDescent="0.2">
      <c r="A42" s="18"/>
      <c r="B42" s="18"/>
      <c r="C42" s="18" t="s">
        <v>750</v>
      </c>
      <c r="D42" s="19" t="s">
        <v>751</v>
      </c>
      <c r="E42" s="9">
        <f>Source!AQ35</f>
        <v>0.61</v>
      </c>
      <c r="F42" s="21"/>
      <c r="G42" s="20" t="str">
        <f>Source!DI35</f>
        <v/>
      </c>
      <c r="H42" s="9">
        <f>Source!AV35</f>
        <v>1</v>
      </c>
      <c r="I42" s="9"/>
      <c r="J42" s="21"/>
      <c r="K42" s="21">
        <f>Source!U35</f>
        <v>6.0999999999999999E-2</v>
      </c>
    </row>
    <row r="43" spans="1:22" ht="15" x14ac:dyDescent="0.25">
      <c r="A43" s="24"/>
      <c r="B43" s="24"/>
      <c r="C43" s="24"/>
      <c r="D43" s="24"/>
      <c r="E43" s="24"/>
      <c r="F43" s="24"/>
      <c r="G43" s="24"/>
      <c r="H43" s="24"/>
      <c r="I43" s="51">
        <f>J39+J40+J41</f>
        <v>67.81</v>
      </c>
      <c r="J43" s="51"/>
      <c r="K43" s="25">
        <f>IF(Source!I35&lt;&gt;0, ROUND(I43/Source!I35, 2), 0)</f>
        <v>678.1</v>
      </c>
      <c r="P43" s="23">
        <f>I43</f>
        <v>67.81</v>
      </c>
    </row>
    <row r="44" spans="1:22" ht="42.75" x14ac:dyDescent="0.2">
      <c r="A44" s="18">
        <v>2</v>
      </c>
      <c r="B44" s="18" t="str">
        <f>Source!F36</f>
        <v>1.15-2203-9-1/1</v>
      </c>
      <c r="C44" s="18" t="str">
        <f>Source!G36</f>
        <v>Техническое обслуживание клапанов обратных фланцевых диаметром 50 мм / прим. Ду 25 мм</v>
      </c>
      <c r="D44" s="19" t="str">
        <f>Source!H36</f>
        <v>шт.</v>
      </c>
      <c r="E44" s="9">
        <f>Source!I36</f>
        <v>4</v>
      </c>
      <c r="F44" s="21"/>
      <c r="G44" s="20"/>
      <c r="H44" s="9"/>
      <c r="I44" s="9"/>
      <c r="J44" s="21"/>
      <c r="K44" s="21"/>
      <c r="Q44">
        <f>ROUND((Source!BZ36/100)*ROUND((Source!AF36*Source!AV36)*Source!I36, 2), 2)</f>
        <v>220.36</v>
      </c>
      <c r="R44">
        <f>Source!X36</f>
        <v>220.36</v>
      </c>
      <c r="S44">
        <f>ROUND((Source!CA36/100)*ROUND((Source!AF36*Source!AV36)*Source!I36, 2), 2)</f>
        <v>31.48</v>
      </c>
      <c r="T44">
        <f>Source!Y36</f>
        <v>31.48</v>
      </c>
      <c r="U44">
        <f>ROUND((175/100)*ROUND((Source!AE36*Source!AV36)*Source!I36, 2), 2)</f>
        <v>0</v>
      </c>
      <c r="V44">
        <f>ROUND((108/100)*ROUND(Source!CS36*Source!I36, 2), 2)</f>
        <v>0</v>
      </c>
    </row>
    <row r="45" spans="1:22" ht="14.25" x14ac:dyDescent="0.2">
      <c r="A45" s="18"/>
      <c r="B45" s="18"/>
      <c r="C45" s="18" t="s">
        <v>746</v>
      </c>
      <c r="D45" s="19"/>
      <c r="E45" s="9"/>
      <c r="F45" s="21">
        <f>Source!AO36</f>
        <v>78.7</v>
      </c>
      <c r="G45" s="20" t="str">
        <f>Source!DG36</f>
        <v/>
      </c>
      <c r="H45" s="9">
        <f>Source!AV36</f>
        <v>1</v>
      </c>
      <c r="I45" s="9">
        <f>IF(Source!BA36&lt;&gt; 0, Source!BA36, 1)</f>
        <v>1</v>
      </c>
      <c r="J45" s="21">
        <f>Source!S36</f>
        <v>314.8</v>
      </c>
      <c r="K45" s="21"/>
    </row>
    <row r="46" spans="1:22" ht="14.25" x14ac:dyDescent="0.2">
      <c r="A46" s="18"/>
      <c r="B46" s="18"/>
      <c r="C46" s="18" t="s">
        <v>752</v>
      </c>
      <c r="D46" s="19"/>
      <c r="E46" s="9"/>
      <c r="F46" s="21">
        <f>Source!AL36</f>
        <v>0.31</v>
      </c>
      <c r="G46" s="20" t="str">
        <f>Source!DD36</f>
        <v/>
      </c>
      <c r="H46" s="9">
        <f>Source!AW36</f>
        <v>1</v>
      </c>
      <c r="I46" s="9">
        <f>IF(Source!BC36&lt;&gt; 0, Source!BC36, 1)</f>
        <v>1</v>
      </c>
      <c r="J46" s="21">
        <f>Source!P36</f>
        <v>1.24</v>
      </c>
      <c r="K46" s="21"/>
    </row>
    <row r="47" spans="1:22" ht="14.25" x14ac:dyDescent="0.2">
      <c r="A47" s="18"/>
      <c r="B47" s="18"/>
      <c r="C47" s="18" t="s">
        <v>747</v>
      </c>
      <c r="D47" s="19" t="s">
        <v>748</v>
      </c>
      <c r="E47" s="9">
        <f>Source!AT36</f>
        <v>70</v>
      </c>
      <c r="F47" s="21"/>
      <c r="G47" s="20"/>
      <c r="H47" s="9"/>
      <c r="I47" s="9"/>
      <c r="J47" s="21">
        <f>SUM(R44:R46)</f>
        <v>220.36</v>
      </c>
      <c r="K47" s="21"/>
    </row>
    <row r="48" spans="1:22" ht="14.25" x14ac:dyDescent="0.2">
      <c r="A48" s="18"/>
      <c r="B48" s="18"/>
      <c r="C48" s="18" t="s">
        <v>749</v>
      </c>
      <c r="D48" s="19" t="s">
        <v>748</v>
      </c>
      <c r="E48" s="9">
        <f>Source!AU36</f>
        <v>10</v>
      </c>
      <c r="F48" s="21"/>
      <c r="G48" s="20"/>
      <c r="H48" s="9"/>
      <c r="I48" s="9"/>
      <c r="J48" s="21">
        <f>SUM(T44:T47)</f>
        <v>31.48</v>
      </c>
      <c r="K48" s="21"/>
    </row>
    <row r="49" spans="1:22" ht="14.25" x14ac:dyDescent="0.2">
      <c r="A49" s="18"/>
      <c r="B49" s="18"/>
      <c r="C49" s="18" t="s">
        <v>750</v>
      </c>
      <c r="D49" s="19" t="s">
        <v>751</v>
      </c>
      <c r="E49" s="9">
        <f>Source!AQ36</f>
        <v>0.14000000000000001</v>
      </c>
      <c r="F49" s="21"/>
      <c r="G49" s="20" t="str">
        <f>Source!DI36</f>
        <v/>
      </c>
      <c r="H49" s="9">
        <f>Source!AV36</f>
        <v>1</v>
      </c>
      <c r="I49" s="9"/>
      <c r="J49" s="21"/>
      <c r="K49" s="21">
        <f>Source!U36</f>
        <v>0.56000000000000005</v>
      </c>
    </row>
    <row r="50" spans="1:22" ht="15" x14ac:dyDescent="0.25">
      <c r="A50" s="24"/>
      <c r="B50" s="24"/>
      <c r="C50" s="24"/>
      <c r="D50" s="24"/>
      <c r="E50" s="24"/>
      <c r="F50" s="24"/>
      <c r="G50" s="24"/>
      <c r="H50" s="24"/>
      <c r="I50" s="51">
        <f>J45+J46+J47+J48</f>
        <v>567.88000000000011</v>
      </c>
      <c r="J50" s="51"/>
      <c r="K50" s="25">
        <f>IF(Source!I36&lt;&gt;0, ROUND(I50/Source!I36, 2), 0)</f>
        <v>141.97</v>
      </c>
      <c r="P50" s="23">
        <f>I50</f>
        <v>567.88000000000011</v>
      </c>
    </row>
    <row r="51" spans="1:22" ht="42.75" x14ac:dyDescent="0.2">
      <c r="A51" s="18">
        <v>3</v>
      </c>
      <c r="B51" s="18" t="str">
        <f>Source!F37</f>
        <v>1.21-2303-24-1/1</v>
      </c>
      <c r="C51" s="18" t="str">
        <f>Source!G37</f>
        <v>Техническое обслуживание электроводонагревателей объемом до 80 литров</v>
      </c>
      <c r="D51" s="19" t="str">
        <f>Source!H37</f>
        <v>шт.</v>
      </c>
      <c r="E51" s="9">
        <f>Source!I37</f>
        <v>1</v>
      </c>
      <c r="F51" s="21"/>
      <c r="G51" s="20"/>
      <c r="H51" s="9"/>
      <c r="I51" s="9"/>
      <c r="J51" s="21"/>
      <c r="K51" s="21"/>
      <c r="Q51">
        <f>ROUND((Source!BZ37/100)*ROUND((Source!AF37*Source!AV37)*Source!I37, 2), 2)</f>
        <v>870.82</v>
      </c>
      <c r="R51">
        <f>Source!X37</f>
        <v>870.82</v>
      </c>
      <c r="S51">
        <f>ROUND((Source!CA37/100)*ROUND((Source!AF37*Source!AV37)*Source!I37, 2), 2)</f>
        <v>124.4</v>
      </c>
      <c r="T51">
        <f>Source!Y37</f>
        <v>124.4</v>
      </c>
      <c r="U51">
        <f>ROUND((175/100)*ROUND((Source!AE37*Source!AV37)*Source!I37, 2), 2)</f>
        <v>1565.85</v>
      </c>
      <c r="V51">
        <f>ROUND((108/100)*ROUND(Source!CS37*Source!I37, 2), 2)</f>
        <v>966.35</v>
      </c>
    </row>
    <row r="52" spans="1:22" ht="14.25" x14ac:dyDescent="0.2">
      <c r="A52" s="18"/>
      <c r="B52" s="18"/>
      <c r="C52" s="18" t="s">
        <v>746</v>
      </c>
      <c r="D52" s="19"/>
      <c r="E52" s="9"/>
      <c r="F52" s="21">
        <f>Source!AO37</f>
        <v>1244.03</v>
      </c>
      <c r="G52" s="20" t="str">
        <f>Source!DG37</f>
        <v/>
      </c>
      <c r="H52" s="9">
        <f>Source!AV37</f>
        <v>1</v>
      </c>
      <c r="I52" s="9">
        <f>IF(Source!BA37&lt;&gt; 0, Source!BA37, 1)</f>
        <v>1</v>
      </c>
      <c r="J52" s="21">
        <f>Source!S37</f>
        <v>1244.03</v>
      </c>
      <c r="K52" s="21"/>
    </row>
    <row r="53" spans="1:22" ht="14.25" x14ac:dyDescent="0.2">
      <c r="A53" s="18"/>
      <c r="B53" s="18"/>
      <c r="C53" s="18" t="s">
        <v>753</v>
      </c>
      <c r="D53" s="19"/>
      <c r="E53" s="9"/>
      <c r="F53" s="21">
        <f>Source!AM37</f>
        <v>1411.16</v>
      </c>
      <c r="G53" s="20" t="str">
        <f>Source!DE37</f>
        <v/>
      </c>
      <c r="H53" s="9">
        <f>Source!AV37</f>
        <v>1</v>
      </c>
      <c r="I53" s="9">
        <f>IF(Source!BB37&lt;&gt; 0, Source!BB37, 1)</f>
        <v>1</v>
      </c>
      <c r="J53" s="21">
        <f>Source!Q37</f>
        <v>1411.16</v>
      </c>
      <c r="K53" s="21"/>
    </row>
    <row r="54" spans="1:22" ht="14.25" x14ac:dyDescent="0.2">
      <c r="A54" s="18"/>
      <c r="B54" s="18"/>
      <c r="C54" s="18" t="s">
        <v>754</v>
      </c>
      <c r="D54" s="19"/>
      <c r="E54" s="9"/>
      <c r="F54" s="21">
        <f>Source!AN37</f>
        <v>894.77</v>
      </c>
      <c r="G54" s="20" t="str">
        <f>Source!DF37</f>
        <v/>
      </c>
      <c r="H54" s="9">
        <f>Source!AV37</f>
        <v>1</v>
      </c>
      <c r="I54" s="9">
        <f>IF(Source!BS37&lt;&gt; 0, Source!BS37, 1)</f>
        <v>1</v>
      </c>
      <c r="J54" s="26">
        <f>Source!R37</f>
        <v>894.77</v>
      </c>
      <c r="K54" s="21"/>
    </row>
    <row r="55" spans="1:22" ht="14.25" x14ac:dyDescent="0.2">
      <c r="A55" s="18"/>
      <c r="B55" s="18"/>
      <c r="C55" s="18" t="s">
        <v>752</v>
      </c>
      <c r="D55" s="19"/>
      <c r="E55" s="9"/>
      <c r="F55" s="21">
        <f>Source!AL37</f>
        <v>0.63</v>
      </c>
      <c r="G55" s="20" t="str">
        <f>Source!DD37</f>
        <v/>
      </c>
      <c r="H55" s="9">
        <f>Source!AW37</f>
        <v>1</v>
      </c>
      <c r="I55" s="9">
        <f>IF(Source!BC37&lt;&gt; 0, Source!BC37, 1)</f>
        <v>1</v>
      </c>
      <c r="J55" s="21">
        <f>Source!P37</f>
        <v>0.63</v>
      </c>
      <c r="K55" s="21"/>
    </row>
    <row r="56" spans="1:22" ht="14.25" x14ac:dyDescent="0.2">
      <c r="A56" s="18"/>
      <c r="B56" s="18"/>
      <c r="C56" s="18" t="s">
        <v>747</v>
      </c>
      <c r="D56" s="19" t="s">
        <v>748</v>
      </c>
      <c r="E56" s="9">
        <f>Source!AT37</f>
        <v>70</v>
      </c>
      <c r="F56" s="21"/>
      <c r="G56" s="20"/>
      <c r="H56" s="9"/>
      <c r="I56" s="9"/>
      <c r="J56" s="21">
        <f>SUM(R51:R55)</f>
        <v>870.82</v>
      </c>
      <c r="K56" s="21"/>
    </row>
    <row r="57" spans="1:22" ht="14.25" x14ac:dyDescent="0.2">
      <c r="A57" s="18"/>
      <c r="B57" s="18"/>
      <c r="C57" s="18" t="s">
        <v>749</v>
      </c>
      <c r="D57" s="19" t="s">
        <v>748</v>
      </c>
      <c r="E57" s="9">
        <f>Source!AU37</f>
        <v>10</v>
      </c>
      <c r="F57" s="21"/>
      <c r="G57" s="20"/>
      <c r="H57" s="9"/>
      <c r="I57" s="9"/>
      <c r="J57" s="21">
        <f>SUM(T51:T56)</f>
        <v>124.4</v>
      </c>
      <c r="K57" s="21"/>
    </row>
    <row r="58" spans="1:22" ht="14.25" x14ac:dyDescent="0.2">
      <c r="A58" s="18"/>
      <c r="B58" s="18"/>
      <c r="C58" s="18" t="s">
        <v>755</v>
      </c>
      <c r="D58" s="19" t="s">
        <v>748</v>
      </c>
      <c r="E58" s="9">
        <f>108</f>
        <v>108</v>
      </c>
      <c r="F58" s="21"/>
      <c r="G58" s="20"/>
      <c r="H58" s="9"/>
      <c r="I58" s="9"/>
      <c r="J58" s="21">
        <f>SUM(V51:V57)</f>
        <v>966.35</v>
      </c>
      <c r="K58" s="21"/>
    </row>
    <row r="59" spans="1:22" ht="14.25" x14ac:dyDescent="0.2">
      <c r="A59" s="18"/>
      <c r="B59" s="18"/>
      <c r="C59" s="18" t="s">
        <v>750</v>
      </c>
      <c r="D59" s="19" t="s">
        <v>751</v>
      </c>
      <c r="E59" s="9">
        <f>Source!AQ37</f>
        <v>1.75</v>
      </c>
      <c r="F59" s="21"/>
      <c r="G59" s="20" t="str">
        <f>Source!DI37</f>
        <v/>
      </c>
      <c r="H59" s="9">
        <f>Source!AV37</f>
        <v>1</v>
      </c>
      <c r="I59" s="9"/>
      <c r="J59" s="21"/>
      <c r="K59" s="21">
        <f>Source!U37</f>
        <v>1.75</v>
      </c>
    </row>
    <row r="60" spans="1:22" ht="15" x14ac:dyDescent="0.25">
      <c r="A60" s="24"/>
      <c r="B60" s="24"/>
      <c r="C60" s="24"/>
      <c r="D60" s="24"/>
      <c r="E60" s="24"/>
      <c r="F60" s="24"/>
      <c r="G60" s="24"/>
      <c r="H60" s="24"/>
      <c r="I60" s="51">
        <f>J52+J53+J55+J56+J57+J58</f>
        <v>4617.3900000000003</v>
      </c>
      <c r="J60" s="51"/>
      <c r="K60" s="25">
        <f>IF(Source!I37&lt;&gt;0, ROUND(I60/Source!I37, 2), 0)</f>
        <v>4617.3900000000003</v>
      </c>
      <c r="P60" s="23">
        <f>I60</f>
        <v>4617.3900000000003</v>
      </c>
    </row>
    <row r="61" spans="1:22" ht="28.5" x14ac:dyDescent="0.2">
      <c r="A61" s="18">
        <v>4</v>
      </c>
      <c r="B61" s="18" t="str">
        <f>Source!F38</f>
        <v>1.17-2103-17-1/1</v>
      </c>
      <c r="C61" s="18" t="str">
        <f>Source!G38</f>
        <v>Техническое обслуживание автоматического воздухоотводчика</v>
      </c>
      <c r="D61" s="19" t="str">
        <f>Source!H38</f>
        <v>10 шт.</v>
      </c>
      <c r="E61" s="9">
        <f>Source!I38</f>
        <v>0.3</v>
      </c>
      <c r="F61" s="21"/>
      <c r="G61" s="20"/>
      <c r="H61" s="9"/>
      <c r="I61" s="9"/>
      <c r="J61" s="21"/>
      <c r="K61" s="21"/>
      <c r="Q61">
        <f>ROUND((Source!BZ38/100)*ROUND((Source!AF38*Source!AV38)*Source!I38, 2), 2)</f>
        <v>197.1</v>
      </c>
      <c r="R61">
        <f>Source!X38</f>
        <v>197.1</v>
      </c>
      <c r="S61">
        <f>ROUND((Source!CA38/100)*ROUND((Source!AF38*Source!AV38)*Source!I38, 2), 2)</f>
        <v>28.16</v>
      </c>
      <c r="T61">
        <f>Source!Y38</f>
        <v>28.16</v>
      </c>
      <c r="U61">
        <f>ROUND((175/100)*ROUND((Source!AE38*Source!AV38)*Source!I38, 2), 2)</f>
        <v>0</v>
      </c>
      <c r="V61">
        <f>ROUND((108/100)*ROUND(Source!CS38*Source!I38, 2), 2)</f>
        <v>0</v>
      </c>
    </row>
    <row r="62" spans="1:22" x14ac:dyDescent="0.2">
      <c r="C62" s="22" t="str">
        <f>"Объем: "&amp;Source!I38&amp;"=(3)/"&amp;"10"</f>
        <v>Объем: 0,3=(3)/10</v>
      </c>
    </row>
    <row r="63" spans="1:22" ht="14.25" x14ac:dyDescent="0.2">
      <c r="A63" s="18"/>
      <c r="B63" s="18"/>
      <c r="C63" s="18" t="s">
        <v>746</v>
      </c>
      <c r="D63" s="19"/>
      <c r="E63" s="9"/>
      <c r="F63" s="21">
        <f>Source!AO38</f>
        <v>938.58</v>
      </c>
      <c r="G63" s="20" t="str">
        <f>Source!DG38</f>
        <v/>
      </c>
      <c r="H63" s="9">
        <f>Source!AV38</f>
        <v>1</v>
      </c>
      <c r="I63" s="9">
        <f>IF(Source!BA38&lt;&gt; 0, Source!BA38, 1)</f>
        <v>1</v>
      </c>
      <c r="J63" s="21">
        <f>Source!S38</f>
        <v>281.57</v>
      </c>
      <c r="K63" s="21"/>
    </row>
    <row r="64" spans="1:22" ht="14.25" x14ac:dyDescent="0.2">
      <c r="A64" s="18"/>
      <c r="B64" s="18"/>
      <c r="C64" s="18" t="s">
        <v>752</v>
      </c>
      <c r="D64" s="19"/>
      <c r="E64" s="9"/>
      <c r="F64" s="21">
        <f>Source!AL38</f>
        <v>0.63</v>
      </c>
      <c r="G64" s="20" t="str">
        <f>Source!DD38</f>
        <v/>
      </c>
      <c r="H64" s="9">
        <f>Source!AW38</f>
        <v>1</v>
      </c>
      <c r="I64" s="9">
        <f>IF(Source!BC38&lt;&gt; 0, Source!BC38, 1)</f>
        <v>1</v>
      </c>
      <c r="J64" s="21">
        <f>Source!P38</f>
        <v>0.19</v>
      </c>
      <c r="K64" s="21"/>
    </row>
    <row r="65" spans="1:22" ht="14.25" x14ac:dyDescent="0.2">
      <c r="A65" s="18"/>
      <c r="B65" s="18"/>
      <c r="C65" s="18" t="s">
        <v>747</v>
      </c>
      <c r="D65" s="19" t="s">
        <v>748</v>
      </c>
      <c r="E65" s="9">
        <f>Source!AT38</f>
        <v>70</v>
      </c>
      <c r="F65" s="21"/>
      <c r="G65" s="20"/>
      <c r="H65" s="9"/>
      <c r="I65" s="9"/>
      <c r="J65" s="21">
        <f>SUM(R61:R64)</f>
        <v>197.1</v>
      </c>
      <c r="K65" s="21"/>
    </row>
    <row r="66" spans="1:22" ht="14.25" x14ac:dyDescent="0.2">
      <c r="A66" s="18"/>
      <c r="B66" s="18"/>
      <c r="C66" s="18" t="s">
        <v>749</v>
      </c>
      <c r="D66" s="19" t="s">
        <v>748</v>
      </c>
      <c r="E66" s="9">
        <f>Source!AU38</f>
        <v>10</v>
      </c>
      <c r="F66" s="21"/>
      <c r="G66" s="20"/>
      <c r="H66" s="9"/>
      <c r="I66" s="9"/>
      <c r="J66" s="21">
        <f>SUM(T61:T65)</f>
        <v>28.16</v>
      </c>
      <c r="K66" s="21"/>
    </row>
    <row r="67" spans="1:22" ht="14.25" x14ac:dyDescent="0.2">
      <c r="A67" s="18"/>
      <c r="B67" s="18"/>
      <c r="C67" s="18" t="s">
        <v>750</v>
      </c>
      <c r="D67" s="19" t="s">
        <v>751</v>
      </c>
      <c r="E67" s="9">
        <f>Source!AQ38</f>
        <v>1.52</v>
      </c>
      <c r="F67" s="21"/>
      <c r="G67" s="20" t="str">
        <f>Source!DI38</f>
        <v/>
      </c>
      <c r="H67" s="9">
        <f>Source!AV38</f>
        <v>1</v>
      </c>
      <c r="I67" s="9"/>
      <c r="J67" s="21"/>
      <c r="K67" s="21">
        <f>Source!U38</f>
        <v>0.45599999999999996</v>
      </c>
    </row>
    <row r="68" spans="1:22" ht="15" x14ac:dyDescent="0.25">
      <c r="A68" s="24"/>
      <c r="B68" s="24"/>
      <c r="C68" s="24"/>
      <c r="D68" s="24"/>
      <c r="E68" s="24"/>
      <c r="F68" s="24"/>
      <c r="G68" s="24"/>
      <c r="H68" s="24"/>
      <c r="I68" s="51">
        <f>J63+J64+J65+J66</f>
        <v>507.02000000000004</v>
      </c>
      <c r="J68" s="51"/>
      <c r="K68" s="25">
        <f>IF(Source!I38&lt;&gt;0, ROUND(I68/Source!I38, 2), 0)</f>
        <v>1690.07</v>
      </c>
      <c r="P68" s="23">
        <f>I68</f>
        <v>507.02000000000004</v>
      </c>
    </row>
    <row r="69" spans="1:22" ht="42.75" x14ac:dyDescent="0.2">
      <c r="A69" s="18">
        <v>5</v>
      </c>
      <c r="B69" s="18" t="str">
        <f>Source!F39</f>
        <v>1.23-2103-41-1/1</v>
      </c>
      <c r="C69" s="18" t="str">
        <f>Source!G39</f>
        <v>Техническое обслуживание регулирующего клапана/ Кран шаровый Ду15 с накидной гайкой</v>
      </c>
      <c r="D69" s="19" t="str">
        <f>Source!H39</f>
        <v>шт.</v>
      </c>
      <c r="E69" s="9">
        <f>Source!I39</f>
        <v>106</v>
      </c>
      <c r="F69" s="21"/>
      <c r="G69" s="20"/>
      <c r="H69" s="9"/>
      <c r="I69" s="9"/>
      <c r="J69" s="21"/>
      <c r="K69" s="21"/>
      <c r="Q69">
        <f>ROUND((Source!BZ39/100)*ROUND((Source!AF39*Source!AV39)*Source!I39, 2), 2)</f>
        <v>15433.6</v>
      </c>
      <c r="R69">
        <f>Source!X39</f>
        <v>15433.6</v>
      </c>
      <c r="S69">
        <f>ROUND((Source!CA39/100)*ROUND((Source!AF39*Source!AV39)*Source!I39, 2), 2)</f>
        <v>2204.8000000000002</v>
      </c>
      <c r="T69">
        <f>Source!Y39</f>
        <v>2204.8000000000002</v>
      </c>
      <c r="U69">
        <f>ROUND((175/100)*ROUND((Source!AE39*Source!AV39)*Source!I39, 2), 2)</f>
        <v>9195.24</v>
      </c>
      <c r="V69">
        <f>ROUND((108/100)*ROUND(Source!CS39*Source!I39, 2), 2)</f>
        <v>5674.77</v>
      </c>
    </row>
    <row r="70" spans="1:22" x14ac:dyDescent="0.2">
      <c r="C70" s="22" t="str">
        <f>"Объем: "&amp;Source!I39&amp;"=103+"&amp;"1+"&amp;"1+"&amp;"1"</f>
        <v>Объем: 106=103+1+1+1</v>
      </c>
    </row>
    <row r="71" spans="1:22" ht="14.25" x14ac:dyDescent="0.2">
      <c r="A71" s="18"/>
      <c r="B71" s="18"/>
      <c r="C71" s="18" t="s">
        <v>746</v>
      </c>
      <c r="D71" s="19"/>
      <c r="E71" s="9"/>
      <c r="F71" s="21">
        <f>Source!AO39</f>
        <v>208</v>
      </c>
      <c r="G71" s="20" t="str">
        <f>Source!DG39</f>
        <v/>
      </c>
      <c r="H71" s="9">
        <f>Source!AV39</f>
        <v>1</v>
      </c>
      <c r="I71" s="9">
        <f>IF(Source!BA39&lt;&gt; 0, Source!BA39, 1)</f>
        <v>1</v>
      </c>
      <c r="J71" s="21">
        <f>Source!S39</f>
        <v>22048</v>
      </c>
      <c r="K71" s="21"/>
    </row>
    <row r="72" spans="1:22" ht="14.25" x14ac:dyDescent="0.2">
      <c r="A72" s="18"/>
      <c r="B72" s="18"/>
      <c r="C72" s="18" t="s">
        <v>753</v>
      </c>
      <c r="D72" s="19"/>
      <c r="E72" s="9"/>
      <c r="F72" s="21">
        <f>Source!AM39</f>
        <v>78.180000000000007</v>
      </c>
      <c r="G72" s="20" t="str">
        <f>Source!DE39</f>
        <v/>
      </c>
      <c r="H72" s="9">
        <f>Source!AV39</f>
        <v>1</v>
      </c>
      <c r="I72" s="9">
        <f>IF(Source!BB39&lt;&gt; 0, Source!BB39, 1)</f>
        <v>1</v>
      </c>
      <c r="J72" s="21">
        <f>Source!Q39</f>
        <v>8287.08</v>
      </c>
      <c r="K72" s="21"/>
    </row>
    <row r="73" spans="1:22" ht="14.25" x14ac:dyDescent="0.2">
      <c r="A73" s="18"/>
      <c r="B73" s="18"/>
      <c r="C73" s="18" t="s">
        <v>754</v>
      </c>
      <c r="D73" s="19"/>
      <c r="E73" s="9"/>
      <c r="F73" s="21">
        <f>Source!AN39</f>
        <v>49.57</v>
      </c>
      <c r="G73" s="20" t="str">
        <f>Source!DF39</f>
        <v/>
      </c>
      <c r="H73" s="9">
        <f>Source!AV39</f>
        <v>1</v>
      </c>
      <c r="I73" s="9">
        <f>IF(Source!BS39&lt;&gt; 0, Source!BS39, 1)</f>
        <v>1</v>
      </c>
      <c r="J73" s="26">
        <f>Source!R39</f>
        <v>5254.42</v>
      </c>
      <c r="K73" s="21"/>
    </row>
    <row r="74" spans="1:22" ht="14.25" x14ac:dyDescent="0.2">
      <c r="A74" s="18"/>
      <c r="B74" s="18"/>
      <c r="C74" s="18" t="s">
        <v>747</v>
      </c>
      <c r="D74" s="19" t="s">
        <v>748</v>
      </c>
      <c r="E74" s="9">
        <f>Source!AT39</f>
        <v>70</v>
      </c>
      <c r="F74" s="21"/>
      <c r="G74" s="20"/>
      <c r="H74" s="9"/>
      <c r="I74" s="9"/>
      <c r="J74" s="21">
        <f>SUM(R69:R73)</f>
        <v>15433.6</v>
      </c>
      <c r="K74" s="21"/>
    </row>
    <row r="75" spans="1:22" ht="14.25" x14ac:dyDescent="0.2">
      <c r="A75" s="18"/>
      <c r="B75" s="18"/>
      <c r="C75" s="18" t="s">
        <v>749</v>
      </c>
      <c r="D75" s="19" t="s">
        <v>748</v>
      </c>
      <c r="E75" s="9">
        <f>Source!AU39</f>
        <v>10</v>
      </c>
      <c r="F75" s="21"/>
      <c r="G75" s="20"/>
      <c r="H75" s="9"/>
      <c r="I75" s="9"/>
      <c r="J75" s="21">
        <f>SUM(T69:T74)</f>
        <v>2204.8000000000002</v>
      </c>
      <c r="K75" s="21"/>
    </row>
    <row r="76" spans="1:22" ht="14.25" x14ac:dyDescent="0.2">
      <c r="A76" s="18"/>
      <c r="B76" s="18"/>
      <c r="C76" s="18" t="s">
        <v>755</v>
      </c>
      <c r="D76" s="19" t="s">
        <v>748</v>
      </c>
      <c r="E76" s="9">
        <f>108</f>
        <v>108</v>
      </c>
      <c r="F76" s="21"/>
      <c r="G76" s="20"/>
      <c r="H76" s="9"/>
      <c r="I76" s="9"/>
      <c r="J76" s="21">
        <f>SUM(V69:V75)</f>
        <v>5674.77</v>
      </c>
      <c r="K76" s="21"/>
    </row>
    <row r="77" spans="1:22" ht="14.25" x14ac:dyDescent="0.2">
      <c r="A77" s="18"/>
      <c r="B77" s="18"/>
      <c r="C77" s="18" t="s">
        <v>750</v>
      </c>
      <c r="D77" s="19" t="s">
        <v>751</v>
      </c>
      <c r="E77" s="9">
        <f>Source!AQ39</f>
        <v>0.37</v>
      </c>
      <c r="F77" s="21"/>
      <c r="G77" s="20" t="str">
        <f>Source!DI39</f>
        <v/>
      </c>
      <c r="H77" s="9">
        <f>Source!AV39</f>
        <v>1</v>
      </c>
      <c r="I77" s="9"/>
      <c r="J77" s="21"/>
      <c r="K77" s="21">
        <f>Source!U39</f>
        <v>39.22</v>
      </c>
    </row>
    <row r="78" spans="1:22" ht="15" x14ac:dyDescent="0.25">
      <c r="A78" s="24"/>
      <c r="B78" s="24"/>
      <c r="C78" s="24"/>
      <c r="D78" s="24"/>
      <c r="E78" s="24"/>
      <c r="F78" s="24"/>
      <c r="G78" s="24"/>
      <c r="H78" s="24"/>
      <c r="I78" s="51">
        <f>J71+J72+J74+J75+J76</f>
        <v>53648.25</v>
      </c>
      <c r="J78" s="51"/>
      <c r="K78" s="25">
        <f>IF(Source!I39&lt;&gt;0, ROUND(I78/Source!I39, 2), 0)</f>
        <v>506.12</v>
      </c>
      <c r="P78" s="23">
        <f>I78</f>
        <v>53648.25</v>
      </c>
    </row>
    <row r="79" spans="1:22" ht="28.5" x14ac:dyDescent="0.2">
      <c r="A79" s="18">
        <v>6</v>
      </c>
      <c r="B79" s="18" t="str">
        <f>Source!F40</f>
        <v>1.15-2303-4-1/1</v>
      </c>
      <c r="C79" s="18" t="str">
        <f>Source!G40</f>
        <v>Прочистка сетчатых фильтров грубой очистки воды диаметром до 25 мм</v>
      </c>
      <c r="D79" s="19" t="str">
        <f>Source!H40</f>
        <v>10 шт.</v>
      </c>
      <c r="E79" s="9">
        <f>Source!I40</f>
        <v>0.2</v>
      </c>
      <c r="F79" s="21"/>
      <c r="G79" s="20"/>
      <c r="H79" s="9"/>
      <c r="I79" s="9"/>
      <c r="J79" s="21"/>
      <c r="K79" s="21"/>
      <c r="Q79">
        <f>ROUND((Source!BZ40/100)*ROUND((Source!AF40*Source!AV40)*Source!I40, 2), 2)</f>
        <v>176.36</v>
      </c>
      <c r="R79">
        <f>Source!X40</f>
        <v>176.36</v>
      </c>
      <c r="S79">
        <f>ROUND((Source!CA40/100)*ROUND((Source!AF40*Source!AV40)*Source!I40, 2), 2)</f>
        <v>25.19</v>
      </c>
      <c r="T79">
        <f>Source!Y40</f>
        <v>25.19</v>
      </c>
      <c r="U79">
        <f>ROUND((175/100)*ROUND((Source!AE40*Source!AV40)*Source!I40, 2), 2)</f>
        <v>0</v>
      </c>
      <c r="V79">
        <f>ROUND((108/100)*ROUND(Source!CS40*Source!I40, 2), 2)</f>
        <v>0</v>
      </c>
    </row>
    <row r="80" spans="1:22" x14ac:dyDescent="0.2">
      <c r="C80" s="22" t="str">
        <f>"Объем: "&amp;Source!I40&amp;"=2/"&amp;"10"</f>
        <v>Объем: 0,2=2/10</v>
      </c>
    </row>
    <row r="81" spans="1:22" ht="14.25" x14ac:dyDescent="0.2">
      <c r="A81" s="18"/>
      <c r="B81" s="18"/>
      <c r="C81" s="18" t="s">
        <v>746</v>
      </c>
      <c r="D81" s="19"/>
      <c r="E81" s="9"/>
      <c r="F81" s="21">
        <f>Source!AO40</f>
        <v>1259.68</v>
      </c>
      <c r="G81" s="20" t="str">
        <f>Source!DG40</f>
        <v/>
      </c>
      <c r="H81" s="9">
        <f>Source!AV40</f>
        <v>1</v>
      </c>
      <c r="I81" s="9">
        <f>IF(Source!BA40&lt;&gt; 0, Source!BA40, 1)</f>
        <v>1</v>
      </c>
      <c r="J81" s="21">
        <f>Source!S40</f>
        <v>251.94</v>
      </c>
      <c r="K81" s="21"/>
    </row>
    <row r="82" spans="1:22" ht="14.25" x14ac:dyDescent="0.2">
      <c r="A82" s="18"/>
      <c r="B82" s="18"/>
      <c r="C82" s="18" t="s">
        <v>747</v>
      </c>
      <c r="D82" s="19" t="s">
        <v>748</v>
      </c>
      <c r="E82" s="9">
        <f>Source!AT40</f>
        <v>70</v>
      </c>
      <c r="F82" s="21"/>
      <c r="G82" s="20"/>
      <c r="H82" s="9"/>
      <c r="I82" s="9"/>
      <c r="J82" s="21">
        <f>SUM(R79:R81)</f>
        <v>176.36</v>
      </c>
      <c r="K82" s="21"/>
    </row>
    <row r="83" spans="1:22" ht="14.25" x14ac:dyDescent="0.2">
      <c r="A83" s="18"/>
      <c r="B83" s="18"/>
      <c r="C83" s="18" t="s">
        <v>749</v>
      </c>
      <c r="D83" s="19" t="s">
        <v>748</v>
      </c>
      <c r="E83" s="9">
        <f>Source!AU40</f>
        <v>10</v>
      </c>
      <c r="F83" s="21"/>
      <c r="G83" s="20"/>
      <c r="H83" s="9"/>
      <c r="I83" s="9"/>
      <c r="J83" s="21">
        <f>SUM(T79:T82)</f>
        <v>25.19</v>
      </c>
      <c r="K83" s="21"/>
    </row>
    <row r="84" spans="1:22" ht="14.25" x14ac:dyDescent="0.2">
      <c r="A84" s="18"/>
      <c r="B84" s="18"/>
      <c r="C84" s="18" t="s">
        <v>750</v>
      </c>
      <c r="D84" s="19" t="s">
        <v>751</v>
      </c>
      <c r="E84" s="9">
        <f>Source!AQ40</f>
        <v>2.04</v>
      </c>
      <c r="F84" s="21"/>
      <c r="G84" s="20" t="str">
        <f>Source!DI40</f>
        <v/>
      </c>
      <c r="H84" s="9">
        <f>Source!AV40</f>
        <v>1</v>
      </c>
      <c r="I84" s="9"/>
      <c r="J84" s="21"/>
      <c r="K84" s="21">
        <f>Source!U40</f>
        <v>0.40800000000000003</v>
      </c>
    </row>
    <row r="85" spans="1:22" ht="15" x14ac:dyDescent="0.25">
      <c r="A85" s="24"/>
      <c r="B85" s="24"/>
      <c r="C85" s="24"/>
      <c r="D85" s="24"/>
      <c r="E85" s="24"/>
      <c r="F85" s="24"/>
      <c r="G85" s="24"/>
      <c r="H85" s="24"/>
      <c r="I85" s="51">
        <f>J81+J82+J83</f>
        <v>453.49</v>
      </c>
      <c r="J85" s="51"/>
      <c r="K85" s="25">
        <f>IF(Source!I40&lt;&gt;0, ROUND(I85/Source!I40, 2), 0)</f>
        <v>2267.4499999999998</v>
      </c>
      <c r="P85" s="23">
        <f>I85</f>
        <v>453.49</v>
      </c>
    </row>
    <row r="87" spans="1:22" ht="15" x14ac:dyDescent="0.25">
      <c r="A87" s="52" t="str">
        <f>CONCATENATE("Итого по подразделу: ",IF(Source!G43&lt;&gt;"Новый подраздел", Source!G43, ""))</f>
        <v>Итого по подразделу: 1.1 Хозяйственно-бытовая канализация К1</v>
      </c>
      <c r="B87" s="52"/>
      <c r="C87" s="52"/>
      <c r="D87" s="52"/>
      <c r="E87" s="52"/>
      <c r="F87" s="52"/>
      <c r="G87" s="52"/>
      <c r="H87" s="52"/>
      <c r="I87" s="53">
        <f>SUM(P36:P86)</f>
        <v>59861.84</v>
      </c>
      <c r="J87" s="54"/>
      <c r="K87" s="27"/>
    </row>
    <row r="90" spans="1:22" ht="16.5" x14ac:dyDescent="0.25">
      <c r="A90" s="50" t="str">
        <f>CONCATENATE("Подраздел: ",IF(Source!G73&lt;&gt;"Новый подраздел", Source!G73, ""))</f>
        <v>Подраздел: 1.2 Сантехприборы и оборудование</v>
      </c>
      <c r="B90" s="50"/>
      <c r="C90" s="50"/>
      <c r="D90" s="50"/>
      <c r="E90" s="50"/>
      <c r="F90" s="50"/>
      <c r="G90" s="50"/>
      <c r="H90" s="50"/>
      <c r="I90" s="50"/>
      <c r="J90" s="50"/>
      <c r="K90" s="50"/>
    </row>
    <row r="91" spans="1:22" ht="28.5" x14ac:dyDescent="0.2">
      <c r="A91" s="18">
        <v>7</v>
      </c>
      <c r="B91" s="18" t="str">
        <f>Source!F81</f>
        <v>1.16-3201-2-1/1</v>
      </c>
      <c r="C91" s="18" t="str">
        <f>Source!G81</f>
        <v>Укрепление расшатавшихся санитарно-технических приборов - умывальники</v>
      </c>
      <c r="D91" s="19" t="str">
        <f>Source!H81</f>
        <v>100 шт.</v>
      </c>
      <c r="E91" s="9">
        <f>Source!I81</f>
        <v>0.32</v>
      </c>
      <c r="F91" s="21"/>
      <c r="G91" s="20"/>
      <c r="H91" s="9"/>
      <c r="I91" s="9"/>
      <c r="J91" s="21"/>
      <c r="K91" s="21"/>
      <c r="Q91">
        <f>ROUND((Source!BZ81/100)*ROUND((Source!AF81*Source!AV81)*Source!I81, 2), 2)</f>
        <v>11857.53</v>
      </c>
      <c r="R91">
        <f>Source!X81</f>
        <v>11857.53</v>
      </c>
      <c r="S91">
        <f>ROUND((Source!CA81/100)*ROUND((Source!AF81*Source!AV81)*Source!I81, 2), 2)</f>
        <v>1693.93</v>
      </c>
      <c r="T91">
        <f>Source!Y81</f>
        <v>1693.93</v>
      </c>
      <c r="U91">
        <f>ROUND((175/100)*ROUND((Source!AE81*Source!AV81)*Source!I81, 2), 2)</f>
        <v>0.39</v>
      </c>
      <c r="V91">
        <f>ROUND((108/100)*ROUND(Source!CS81*Source!I81, 2), 2)</f>
        <v>0.24</v>
      </c>
    </row>
    <row r="92" spans="1:22" x14ac:dyDescent="0.2">
      <c r="C92" s="22" t="str">
        <f>"Объем: "&amp;Source!I81&amp;"=(32)/"&amp;"100"</f>
        <v>Объем: 0,32=(32)/100</v>
      </c>
    </row>
    <row r="93" spans="1:22" ht="14.25" x14ac:dyDescent="0.2">
      <c r="A93" s="18"/>
      <c r="B93" s="18"/>
      <c r="C93" s="18" t="s">
        <v>746</v>
      </c>
      <c r="D93" s="19"/>
      <c r="E93" s="9"/>
      <c r="F93" s="21">
        <f>Source!AO81</f>
        <v>52935.41</v>
      </c>
      <c r="G93" s="20" t="str">
        <f>Source!DG81</f>
        <v/>
      </c>
      <c r="H93" s="9">
        <f>Source!AV81</f>
        <v>1</v>
      </c>
      <c r="I93" s="9">
        <f>IF(Source!BA81&lt;&gt; 0, Source!BA81, 1)</f>
        <v>1</v>
      </c>
      <c r="J93" s="21">
        <f>Source!S81</f>
        <v>16939.330000000002</v>
      </c>
      <c r="K93" s="21"/>
    </row>
    <row r="94" spans="1:22" ht="14.25" x14ac:dyDescent="0.2">
      <c r="A94" s="18"/>
      <c r="B94" s="18"/>
      <c r="C94" s="18" t="s">
        <v>753</v>
      </c>
      <c r="D94" s="19"/>
      <c r="E94" s="9"/>
      <c r="F94" s="21">
        <f>Source!AM81</f>
        <v>61.83</v>
      </c>
      <c r="G94" s="20" t="str">
        <f>Source!DE81</f>
        <v/>
      </c>
      <c r="H94" s="9">
        <f>Source!AV81</f>
        <v>1</v>
      </c>
      <c r="I94" s="9">
        <f>IF(Source!BB81&lt;&gt; 0, Source!BB81, 1)</f>
        <v>1</v>
      </c>
      <c r="J94" s="21">
        <f>Source!Q81</f>
        <v>19.79</v>
      </c>
      <c r="K94" s="21"/>
    </row>
    <row r="95" spans="1:22" ht="14.25" x14ac:dyDescent="0.2">
      <c r="A95" s="18"/>
      <c r="B95" s="18"/>
      <c r="C95" s="18" t="s">
        <v>754</v>
      </c>
      <c r="D95" s="19"/>
      <c r="E95" s="9"/>
      <c r="F95" s="21">
        <f>Source!AN81</f>
        <v>0.7</v>
      </c>
      <c r="G95" s="20" t="str">
        <f>Source!DF81</f>
        <v/>
      </c>
      <c r="H95" s="9">
        <f>Source!AV81</f>
        <v>1</v>
      </c>
      <c r="I95" s="9">
        <f>IF(Source!BS81&lt;&gt; 0, Source!BS81, 1)</f>
        <v>1</v>
      </c>
      <c r="J95" s="26">
        <f>Source!R81</f>
        <v>0.22</v>
      </c>
      <c r="K95" s="21"/>
    </row>
    <row r="96" spans="1:22" ht="14.25" x14ac:dyDescent="0.2">
      <c r="A96" s="18"/>
      <c r="B96" s="18"/>
      <c r="C96" s="18" t="s">
        <v>752</v>
      </c>
      <c r="D96" s="19"/>
      <c r="E96" s="9"/>
      <c r="F96" s="21">
        <f>Source!AL81</f>
        <v>776.55</v>
      </c>
      <c r="G96" s="20" t="str">
        <f>Source!DD81</f>
        <v/>
      </c>
      <c r="H96" s="9">
        <f>Source!AW81</f>
        <v>1</v>
      </c>
      <c r="I96" s="9">
        <f>IF(Source!BC81&lt;&gt; 0, Source!BC81, 1)</f>
        <v>1</v>
      </c>
      <c r="J96" s="21">
        <f>Source!P81</f>
        <v>248.5</v>
      </c>
      <c r="K96" s="21"/>
    </row>
    <row r="97" spans="1:22" ht="14.25" x14ac:dyDescent="0.2">
      <c r="A97" s="18"/>
      <c r="B97" s="18"/>
      <c r="C97" s="18" t="s">
        <v>747</v>
      </c>
      <c r="D97" s="19" t="s">
        <v>748</v>
      </c>
      <c r="E97" s="9">
        <f>Source!AT81</f>
        <v>70</v>
      </c>
      <c r="F97" s="21"/>
      <c r="G97" s="20"/>
      <c r="H97" s="9"/>
      <c r="I97" s="9"/>
      <c r="J97" s="21">
        <f>SUM(R91:R96)</f>
        <v>11857.53</v>
      </c>
      <c r="K97" s="21"/>
    </row>
    <row r="98" spans="1:22" ht="14.25" x14ac:dyDescent="0.2">
      <c r="A98" s="18"/>
      <c r="B98" s="18"/>
      <c r="C98" s="18" t="s">
        <v>749</v>
      </c>
      <c r="D98" s="19" t="s">
        <v>748</v>
      </c>
      <c r="E98" s="9">
        <f>Source!AU81</f>
        <v>10</v>
      </c>
      <c r="F98" s="21"/>
      <c r="G98" s="20"/>
      <c r="H98" s="9"/>
      <c r="I98" s="9"/>
      <c r="J98" s="21">
        <f>SUM(T91:T97)</f>
        <v>1693.93</v>
      </c>
      <c r="K98" s="21"/>
    </row>
    <row r="99" spans="1:22" ht="14.25" x14ac:dyDescent="0.2">
      <c r="A99" s="18"/>
      <c r="B99" s="18"/>
      <c r="C99" s="18" t="s">
        <v>755</v>
      </c>
      <c r="D99" s="19" t="s">
        <v>748</v>
      </c>
      <c r="E99" s="9">
        <f>108</f>
        <v>108</v>
      </c>
      <c r="F99" s="21"/>
      <c r="G99" s="20"/>
      <c r="H99" s="9"/>
      <c r="I99" s="9"/>
      <c r="J99" s="21">
        <f>SUM(V91:V98)</f>
        <v>0.24</v>
      </c>
      <c r="K99" s="21"/>
    </row>
    <row r="100" spans="1:22" ht="14.25" x14ac:dyDescent="0.2">
      <c r="A100" s="18"/>
      <c r="B100" s="18"/>
      <c r="C100" s="18" t="s">
        <v>750</v>
      </c>
      <c r="D100" s="19" t="s">
        <v>751</v>
      </c>
      <c r="E100" s="9">
        <f>Source!AQ81</f>
        <v>104.44</v>
      </c>
      <c r="F100" s="21"/>
      <c r="G100" s="20" t="str">
        <f>Source!DI81</f>
        <v/>
      </c>
      <c r="H100" s="9">
        <f>Source!AV81</f>
        <v>1</v>
      </c>
      <c r="I100" s="9"/>
      <c r="J100" s="21"/>
      <c r="K100" s="21">
        <f>Source!U81</f>
        <v>33.4208</v>
      </c>
    </row>
    <row r="101" spans="1:22" ht="15" x14ac:dyDescent="0.25">
      <c r="A101" s="24"/>
      <c r="B101" s="24"/>
      <c r="C101" s="24"/>
      <c r="D101" s="24"/>
      <c r="E101" s="24"/>
      <c r="F101" s="24"/>
      <c r="G101" s="24"/>
      <c r="H101" s="24"/>
      <c r="I101" s="51">
        <f>J93+J94+J96+J97+J98+J99</f>
        <v>30759.320000000003</v>
      </c>
      <c r="J101" s="51"/>
      <c r="K101" s="25">
        <f>IF(Source!I81&lt;&gt;0, ROUND(I101/Source!I81, 2), 0)</f>
        <v>96122.880000000005</v>
      </c>
      <c r="P101" s="23">
        <f>I101</f>
        <v>30759.320000000003</v>
      </c>
    </row>
    <row r="102" spans="1:22" ht="42.75" x14ac:dyDescent="0.2">
      <c r="A102" s="18">
        <v>8</v>
      </c>
      <c r="B102" s="18" t="str">
        <f>Source!F82</f>
        <v>1.16-3201-2-2/1</v>
      </c>
      <c r="C102" s="18" t="str">
        <f>Source!G82</f>
        <v>Укрепление расшатавшихся санитарно-технических приборов - унитазы и биде</v>
      </c>
      <c r="D102" s="19" t="str">
        <f>Source!H82</f>
        <v>100 шт.</v>
      </c>
      <c r="E102" s="9">
        <f>Source!I82</f>
        <v>0.25</v>
      </c>
      <c r="F102" s="21"/>
      <c r="G102" s="20"/>
      <c r="H102" s="9"/>
      <c r="I102" s="9"/>
      <c r="J102" s="21"/>
      <c r="K102" s="21"/>
      <c r="Q102">
        <f>ROUND((Source!BZ82/100)*ROUND((Source!AF82*Source!AV82)*Source!I82, 2), 2)</f>
        <v>13476</v>
      </c>
      <c r="R102">
        <f>Source!X82</f>
        <v>13476</v>
      </c>
      <c r="S102">
        <f>ROUND((Source!CA82/100)*ROUND((Source!AF82*Source!AV82)*Source!I82, 2), 2)</f>
        <v>1925.14</v>
      </c>
      <c r="T102">
        <f>Source!Y82</f>
        <v>1925.14</v>
      </c>
      <c r="U102">
        <f>ROUND((175/100)*ROUND((Source!AE82*Source!AV82)*Source!I82, 2), 2)</f>
        <v>0.32</v>
      </c>
      <c r="V102">
        <f>ROUND((108/100)*ROUND(Source!CS82*Source!I82, 2), 2)</f>
        <v>0.19</v>
      </c>
    </row>
    <row r="103" spans="1:22" x14ac:dyDescent="0.2">
      <c r="C103" s="22" t="str">
        <f>"Объем: "&amp;Source!I82&amp;"=25/"&amp;"100"</f>
        <v>Объем: 0,25=25/100</v>
      </c>
    </row>
    <row r="104" spans="1:22" ht="14.25" x14ac:dyDescent="0.2">
      <c r="A104" s="18"/>
      <c r="B104" s="18"/>
      <c r="C104" s="18" t="s">
        <v>746</v>
      </c>
      <c r="D104" s="19"/>
      <c r="E104" s="9"/>
      <c r="F104" s="21">
        <f>Source!AO82</f>
        <v>77005.72</v>
      </c>
      <c r="G104" s="20" t="str">
        <f>Source!DG82</f>
        <v/>
      </c>
      <c r="H104" s="9">
        <f>Source!AV82</f>
        <v>1</v>
      </c>
      <c r="I104" s="9">
        <f>IF(Source!BA82&lt;&gt; 0, Source!BA82, 1)</f>
        <v>1</v>
      </c>
      <c r="J104" s="21">
        <f>Source!S82</f>
        <v>19251.43</v>
      </c>
      <c r="K104" s="21"/>
    </row>
    <row r="105" spans="1:22" ht="14.25" x14ac:dyDescent="0.2">
      <c r="A105" s="18"/>
      <c r="B105" s="18"/>
      <c r="C105" s="18" t="s">
        <v>753</v>
      </c>
      <c r="D105" s="19"/>
      <c r="E105" s="9"/>
      <c r="F105" s="21">
        <f>Source!AM82</f>
        <v>61.83</v>
      </c>
      <c r="G105" s="20" t="str">
        <f>Source!DE82</f>
        <v/>
      </c>
      <c r="H105" s="9">
        <f>Source!AV82</f>
        <v>1</v>
      </c>
      <c r="I105" s="9">
        <f>IF(Source!BB82&lt;&gt; 0, Source!BB82, 1)</f>
        <v>1</v>
      </c>
      <c r="J105" s="21">
        <f>Source!Q82</f>
        <v>15.46</v>
      </c>
      <c r="K105" s="21"/>
    </row>
    <row r="106" spans="1:22" ht="14.25" x14ac:dyDescent="0.2">
      <c r="A106" s="18"/>
      <c r="B106" s="18"/>
      <c r="C106" s="18" t="s">
        <v>754</v>
      </c>
      <c r="D106" s="19"/>
      <c r="E106" s="9"/>
      <c r="F106" s="21">
        <f>Source!AN82</f>
        <v>0.7</v>
      </c>
      <c r="G106" s="20" t="str">
        <f>Source!DF82</f>
        <v/>
      </c>
      <c r="H106" s="9">
        <f>Source!AV82</f>
        <v>1</v>
      </c>
      <c r="I106" s="9">
        <f>IF(Source!BS82&lt;&gt; 0, Source!BS82, 1)</f>
        <v>1</v>
      </c>
      <c r="J106" s="26">
        <f>Source!R82</f>
        <v>0.18</v>
      </c>
      <c r="K106" s="21"/>
    </row>
    <row r="107" spans="1:22" ht="14.25" x14ac:dyDescent="0.2">
      <c r="A107" s="18"/>
      <c r="B107" s="18"/>
      <c r="C107" s="18" t="s">
        <v>752</v>
      </c>
      <c r="D107" s="19"/>
      <c r="E107" s="9"/>
      <c r="F107" s="21">
        <f>Source!AL82</f>
        <v>776.55</v>
      </c>
      <c r="G107" s="20" t="str">
        <f>Source!DD82</f>
        <v/>
      </c>
      <c r="H107" s="9">
        <f>Source!AW82</f>
        <v>1</v>
      </c>
      <c r="I107" s="9">
        <f>IF(Source!BC82&lt;&gt; 0, Source!BC82, 1)</f>
        <v>1</v>
      </c>
      <c r="J107" s="21">
        <f>Source!P82</f>
        <v>194.14</v>
      </c>
      <c r="K107" s="21"/>
    </row>
    <row r="108" spans="1:22" ht="14.25" x14ac:dyDescent="0.2">
      <c r="A108" s="18"/>
      <c r="B108" s="18"/>
      <c r="C108" s="18" t="s">
        <v>747</v>
      </c>
      <c r="D108" s="19" t="s">
        <v>748</v>
      </c>
      <c r="E108" s="9">
        <f>Source!AT82</f>
        <v>70</v>
      </c>
      <c r="F108" s="21"/>
      <c r="G108" s="20"/>
      <c r="H108" s="9"/>
      <c r="I108" s="9"/>
      <c r="J108" s="21">
        <f>SUM(R102:R107)</f>
        <v>13476</v>
      </c>
      <c r="K108" s="21"/>
    </row>
    <row r="109" spans="1:22" ht="14.25" x14ac:dyDescent="0.2">
      <c r="A109" s="18"/>
      <c r="B109" s="18"/>
      <c r="C109" s="18" t="s">
        <v>749</v>
      </c>
      <c r="D109" s="19" t="s">
        <v>748</v>
      </c>
      <c r="E109" s="9">
        <f>Source!AU82</f>
        <v>10</v>
      </c>
      <c r="F109" s="21"/>
      <c r="G109" s="20"/>
      <c r="H109" s="9"/>
      <c r="I109" s="9"/>
      <c r="J109" s="21">
        <f>SUM(T102:T108)</f>
        <v>1925.14</v>
      </c>
      <c r="K109" s="21"/>
    </row>
    <row r="110" spans="1:22" ht="14.25" x14ac:dyDescent="0.2">
      <c r="A110" s="18"/>
      <c r="B110" s="18"/>
      <c r="C110" s="18" t="s">
        <v>755</v>
      </c>
      <c r="D110" s="19" t="s">
        <v>748</v>
      </c>
      <c r="E110" s="9">
        <f>108</f>
        <v>108</v>
      </c>
      <c r="F110" s="21"/>
      <c r="G110" s="20"/>
      <c r="H110" s="9"/>
      <c r="I110" s="9"/>
      <c r="J110" s="21">
        <f>SUM(V102:V109)</f>
        <v>0.19</v>
      </c>
      <c r="K110" s="21"/>
    </row>
    <row r="111" spans="1:22" ht="14.25" x14ac:dyDescent="0.2">
      <c r="A111" s="18"/>
      <c r="B111" s="18"/>
      <c r="C111" s="18" t="s">
        <v>750</v>
      </c>
      <c r="D111" s="19" t="s">
        <v>751</v>
      </c>
      <c r="E111" s="9">
        <f>Source!AQ82</f>
        <v>151.93</v>
      </c>
      <c r="F111" s="21"/>
      <c r="G111" s="20" t="str">
        <f>Source!DI82</f>
        <v/>
      </c>
      <c r="H111" s="9">
        <f>Source!AV82</f>
        <v>1</v>
      </c>
      <c r="I111" s="9"/>
      <c r="J111" s="21"/>
      <c r="K111" s="21">
        <f>Source!U82</f>
        <v>37.982500000000002</v>
      </c>
    </row>
    <row r="112" spans="1:22" ht="15" x14ac:dyDescent="0.25">
      <c r="A112" s="24"/>
      <c r="B112" s="24"/>
      <c r="C112" s="24"/>
      <c r="D112" s="24"/>
      <c r="E112" s="24"/>
      <c r="F112" s="24"/>
      <c r="G112" s="24"/>
      <c r="H112" s="24"/>
      <c r="I112" s="51">
        <f>J104+J105+J107+J108+J109+J110</f>
        <v>34862.36</v>
      </c>
      <c r="J112" s="51"/>
      <c r="K112" s="25">
        <f>IF(Source!I82&lt;&gt;0, ROUND(I112/Source!I82, 2), 0)</f>
        <v>139449.44</v>
      </c>
      <c r="P112" s="23">
        <f>I112</f>
        <v>34862.36</v>
      </c>
    </row>
    <row r="113" spans="1:22" ht="28.5" x14ac:dyDescent="0.2">
      <c r="A113" s="18">
        <v>9</v>
      </c>
      <c r="B113" s="18" t="str">
        <f>Source!F83</f>
        <v>1.16-3201-2-3/1</v>
      </c>
      <c r="C113" s="18" t="str">
        <f>Source!G83</f>
        <v>Укрепление расшатавшихся санитарно-технических приборов - писсуары</v>
      </c>
      <c r="D113" s="19" t="str">
        <f>Source!H83</f>
        <v>100 шт.</v>
      </c>
      <c r="E113" s="9">
        <f>Source!I83</f>
        <v>0.02</v>
      </c>
      <c r="F113" s="21"/>
      <c r="G113" s="20"/>
      <c r="H113" s="9"/>
      <c r="I113" s="9"/>
      <c r="J113" s="21"/>
      <c r="K113" s="21"/>
      <c r="Q113">
        <f>ROUND((Source!BZ83/100)*ROUND((Source!AF83*Source!AV83)*Source!I83, 2), 2)</f>
        <v>798.15</v>
      </c>
      <c r="R113">
        <f>Source!X83</f>
        <v>798.15</v>
      </c>
      <c r="S113">
        <f>ROUND((Source!CA83/100)*ROUND((Source!AF83*Source!AV83)*Source!I83, 2), 2)</f>
        <v>114.02</v>
      </c>
      <c r="T113">
        <f>Source!Y83</f>
        <v>114.02</v>
      </c>
      <c r="U113">
        <f>ROUND((175/100)*ROUND((Source!AE83*Source!AV83)*Source!I83, 2), 2)</f>
        <v>0.02</v>
      </c>
      <c r="V113">
        <f>ROUND((108/100)*ROUND(Source!CS83*Source!I83, 2), 2)</f>
        <v>0.01</v>
      </c>
    </row>
    <row r="114" spans="1:22" x14ac:dyDescent="0.2">
      <c r="C114" s="22" t="str">
        <f>"Объем: "&amp;Source!I83&amp;"=2/"&amp;"100"</f>
        <v>Объем: 0,02=2/100</v>
      </c>
    </row>
    <row r="115" spans="1:22" ht="14.25" x14ac:dyDescent="0.2">
      <c r="A115" s="18"/>
      <c r="B115" s="18"/>
      <c r="C115" s="18" t="s">
        <v>746</v>
      </c>
      <c r="D115" s="19"/>
      <c r="E115" s="9"/>
      <c r="F115" s="21">
        <f>Source!AO83</f>
        <v>57010.49</v>
      </c>
      <c r="G115" s="20" t="str">
        <f>Source!DG83</f>
        <v/>
      </c>
      <c r="H115" s="9">
        <f>Source!AV83</f>
        <v>1</v>
      </c>
      <c r="I115" s="9">
        <f>IF(Source!BA83&lt;&gt; 0, Source!BA83, 1)</f>
        <v>1</v>
      </c>
      <c r="J115" s="21">
        <f>Source!S83</f>
        <v>1140.21</v>
      </c>
      <c r="K115" s="21"/>
    </row>
    <row r="116" spans="1:22" ht="14.25" x14ac:dyDescent="0.2">
      <c r="A116" s="18"/>
      <c r="B116" s="18"/>
      <c r="C116" s="18" t="s">
        <v>753</v>
      </c>
      <c r="D116" s="19"/>
      <c r="E116" s="9"/>
      <c r="F116" s="21">
        <f>Source!AM83</f>
        <v>61.83</v>
      </c>
      <c r="G116" s="20" t="str">
        <f>Source!DE83</f>
        <v/>
      </c>
      <c r="H116" s="9">
        <f>Source!AV83</f>
        <v>1</v>
      </c>
      <c r="I116" s="9">
        <f>IF(Source!BB83&lt;&gt; 0, Source!BB83, 1)</f>
        <v>1</v>
      </c>
      <c r="J116" s="21">
        <f>Source!Q83</f>
        <v>1.24</v>
      </c>
      <c r="K116" s="21"/>
    </row>
    <row r="117" spans="1:22" ht="14.25" x14ac:dyDescent="0.2">
      <c r="A117" s="18"/>
      <c r="B117" s="18"/>
      <c r="C117" s="18" t="s">
        <v>754</v>
      </c>
      <c r="D117" s="19"/>
      <c r="E117" s="9"/>
      <c r="F117" s="21">
        <f>Source!AN83</f>
        <v>0.7</v>
      </c>
      <c r="G117" s="20" t="str">
        <f>Source!DF83</f>
        <v/>
      </c>
      <c r="H117" s="9">
        <f>Source!AV83</f>
        <v>1</v>
      </c>
      <c r="I117" s="9">
        <f>IF(Source!BS83&lt;&gt; 0, Source!BS83, 1)</f>
        <v>1</v>
      </c>
      <c r="J117" s="26">
        <f>Source!R83</f>
        <v>0.01</v>
      </c>
      <c r="K117" s="21"/>
    </row>
    <row r="118" spans="1:22" ht="14.25" x14ac:dyDescent="0.2">
      <c r="A118" s="18"/>
      <c r="B118" s="18"/>
      <c r="C118" s="18" t="s">
        <v>752</v>
      </c>
      <c r="D118" s="19"/>
      <c r="E118" s="9"/>
      <c r="F118" s="21">
        <f>Source!AL83</f>
        <v>776.55</v>
      </c>
      <c r="G118" s="20" t="str">
        <f>Source!DD83</f>
        <v/>
      </c>
      <c r="H118" s="9">
        <f>Source!AW83</f>
        <v>1</v>
      </c>
      <c r="I118" s="9">
        <f>IF(Source!BC83&lt;&gt; 0, Source!BC83, 1)</f>
        <v>1</v>
      </c>
      <c r="J118" s="21">
        <f>Source!P83</f>
        <v>15.53</v>
      </c>
      <c r="K118" s="21"/>
    </row>
    <row r="119" spans="1:22" ht="14.25" x14ac:dyDescent="0.2">
      <c r="A119" s="18"/>
      <c r="B119" s="18"/>
      <c r="C119" s="18" t="s">
        <v>747</v>
      </c>
      <c r="D119" s="19" t="s">
        <v>748</v>
      </c>
      <c r="E119" s="9">
        <f>Source!AT83</f>
        <v>70</v>
      </c>
      <c r="F119" s="21"/>
      <c r="G119" s="20"/>
      <c r="H119" s="9"/>
      <c r="I119" s="9"/>
      <c r="J119" s="21">
        <f>SUM(R113:R118)</f>
        <v>798.15</v>
      </c>
      <c r="K119" s="21"/>
    </row>
    <row r="120" spans="1:22" ht="14.25" x14ac:dyDescent="0.2">
      <c r="A120" s="18"/>
      <c r="B120" s="18"/>
      <c r="C120" s="18" t="s">
        <v>749</v>
      </c>
      <c r="D120" s="19" t="s">
        <v>748</v>
      </c>
      <c r="E120" s="9">
        <f>Source!AU83</f>
        <v>10</v>
      </c>
      <c r="F120" s="21"/>
      <c r="G120" s="20"/>
      <c r="H120" s="9"/>
      <c r="I120" s="9"/>
      <c r="J120" s="21">
        <f>SUM(T113:T119)</f>
        <v>114.02</v>
      </c>
      <c r="K120" s="21"/>
    </row>
    <row r="121" spans="1:22" ht="14.25" x14ac:dyDescent="0.2">
      <c r="A121" s="18"/>
      <c r="B121" s="18"/>
      <c r="C121" s="18" t="s">
        <v>755</v>
      </c>
      <c r="D121" s="19" t="s">
        <v>748</v>
      </c>
      <c r="E121" s="9">
        <f>108</f>
        <v>108</v>
      </c>
      <c r="F121" s="21"/>
      <c r="G121" s="20"/>
      <c r="H121" s="9"/>
      <c r="I121" s="9"/>
      <c r="J121" s="21">
        <f>SUM(V113:V120)</f>
        <v>0.01</v>
      </c>
      <c r="K121" s="21"/>
    </row>
    <row r="122" spans="1:22" ht="14.25" x14ac:dyDescent="0.2">
      <c r="A122" s="18"/>
      <c r="B122" s="18"/>
      <c r="C122" s="18" t="s">
        <v>750</v>
      </c>
      <c r="D122" s="19" t="s">
        <v>751</v>
      </c>
      <c r="E122" s="9">
        <f>Source!AQ83</f>
        <v>112.48</v>
      </c>
      <c r="F122" s="21"/>
      <c r="G122" s="20" t="str">
        <f>Source!DI83</f>
        <v/>
      </c>
      <c r="H122" s="9">
        <f>Source!AV83</f>
        <v>1</v>
      </c>
      <c r="I122" s="9"/>
      <c r="J122" s="21"/>
      <c r="K122" s="21">
        <f>Source!U83</f>
        <v>2.2496</v>
      </c>
    </row>
    <row r="123" spans="1:22" ht="15" x14ac:dyDescent="0.25">
      <c r="A123" s="24"/>
      <c r="B123" s="24"/>
      <c r="C123" s="24"/>
      <c r="D123" s="24"/>
      <c r="E123" s="24"/>
      <c r="F123" s="24"/>
      <c r="G123" s="24"/>
      <c r="H123" s="24"/>
      <c r="I123" s="51">
        <f>J115+J116+J118+J119+J120+J121</f>
        <v>2069.1600000000003</v>
      </c>
      <c r="J123" s="51"/>
      <c r="K123" s="25">
        <f>IF(Source!I83&lt;&gt;0, ROUND(I123/Source!I83, 2), 0)</f>
        <v>103458</v>
      </c>
      <c r="P123" s="23">
        <f>I123</f>
        <v>2069.1600000000003</v>
      </c>
    </row>
    <row r="124" spans="1:22" ht="57" x14ac:dyDescent="0.2">
      <c r="A124" s="18">
        <v>10</v>
      </c>
      <c r="B124" s="18" t="str">
        <f>Source!F84</f>
        <v>1.23-2103-41-1/1</v>
      </c>
      <c r="C124" s="18" t="str">
        <f>Source!G84</f>
        <v>Техническое обслуживание регулирующего клапана / кран смесительный для умывальника,  кран смесительный с  душевым изливом</v>
      </c>
      <c r="D124" s="19" t="str">
        <f>Source!H84</f>
        <v>шт.</v>
      </c>
      <c r="E124" s="9">
        <f>Source!I84</f>
        <v>45</v>
      </c>
      <c r="F124" s="21"/>
      <c r="G124" s="20"/>
      <c r="H124" s="9"/>
      <c r="I124" s="9"/>
      <c r="J124" s="21"/>
      <c r="K124" s="21"/>
      <c r="Q124">
        <f>ROUND((Source!BZ84/100)*ROUND((Source!AF84*Source!AV84)*Source!I84, 2), 2)</f>
        <v>6552</v>
      </c>
      <c r="R124">
        <f>Source!X84</f>
        <v>6552</v>
      </c>
      <c r="S124">
        <f>ROUND((Source!CA84/100)*ROUND((Source!AF84*Source!AV84)*Source!I84, 2), 2)</f>
        <v>936</v>
      </c>
      <c r="T124">
        <f>Source!Y84</f>
        <v>936</v>
      </c>
      <c r="U124">
        <f>ROUND((175/100)*ROUND((Source!AE84*Source!AV84)*Source!I84, 2), 2)</f>
        <v>3903.64</v>
      </c>
      <c r="V124">
        <f>ROUND((108/100)*ROUND(Source!CS84*Source!I84, 2), 2)</f>
        <v>2409.1</v>
      </c>
    </row>
    <row r="125" spans="1:22" x14ac:dyDescent="0.2">
      <c r="C125" s="22" t="str">
        <f>"Объем: "&amp;Source!I84&amp;"=32+"&amp;"13"</f>
        <v>Объем: 45=32+13</v>
      </c>
    </row>
    <row r="126" spans="1:22" ht="14.25" x14ac:dyDescent="0.2">
      <c r="A126" s="18"/>
      <c r="B126" s="18"/>
      <c r="C126" s="18" t="s">
        <v>746</v>
      </c>
      <c r="D126" s="19"/>
      <c r="E126" s="9"/>
      <c r="F126" s="21">
        <f>Source!AO84</f>
        <v>208</v>
      </c>
      <c r="G126" s="20" t="str">
        <f>Source!DG84</f>
        <v/>
      </c>
      <c r="H126" s="9">
        <f>Source!AV84</f>
        <v>1</v>
      </c>
      <c r="I126" s="9">
        <f>IF(Source!BA84&lt;&gt; 0, Source!BA84, 1)</f>
        <v>1</v>
      </c>
      <c r="J126" s="21">
        <f>Source!S84</f>
        <v>9360</v>
      </c>
      <c r="K126" s="21"/>
    </row>
    <row r="127" spans="1:22" ht="14.25" x14ac:dyDescent="0.2">
      <c r="A127" s="18"/>
      <c r="B127" s="18"/>
      <c r="C127" s="18" t="s">
        <v>753</v>
      </c>
      <c r="D127" s="19"/>
      <c r="E127" s="9"/>
      <c r="F127" s="21">
        <f>Source!AM84</f>
        <v>78.180000000000007</v>
      </c>
      <c r="G127" s="20" t="str">
        <f>Source!DE84</f>
        <v/>
      </c>
      <c r="H127" s="9">
        <f>Source!AV84</f>
        <v>1</v>
      </c>
      <c r="I127" s="9">
        <f>IF(Source!BB84&lt;&gt; 0, Source!BB84, 1)</f>
        <v>1</v>
      </c>
      <c r="J127" s="21">
        <f>Source!Q84</f>
        <v>3518.1</v>
      </c>
      <c r="K127" s="21"/>
    </row>
    <row r="128" spans="1:22" ht="14.25" x14ac:dyDescent="0.2">
      <c r="A128" s="18"/>
      <c r="B128" s="18"/>
      <c r="C128" s="18" t="s">
        <v>754</v>
      </c>
      <c r="D128" s="19"/>
      <c r="E128" s="9"/>
      <c r="F128" s="21">
        <f>Source!AN84</f>
        <v>49.57</v>
      </c>
      <c r="G128" s="20" t="str">
        <f>Source!DF84</f>
        <v/>
      </c>
      <c r="H128" s="9">
        <f>Source!AV84</f>
        <v>1</v>
      </c>
      <c r="I128" s="9">
        <f>IF(Source!BS84&lt;&gt; 0, Source!BS84, 1)</f>
        <v>1</v>
      </c>
      <c r="J128" s="26">
        <f>Source!R84</f>
        <v>2230.65</v>
      </c>
      <c r="K128" s="21"/>
    </row>
    <row r="129" spans="1:22" ht="14.25" x14ac:dyDescent="0.2">
      <c r="A129" s="18"/>
      <c r="B129" s="18"/>
      <c r="C129" s="18" t="s">
        <v>747</v>
      </c>
      <c r="D129" s="19" t="s">
        <v>748</v>
      </c>
      <c r="E129" s="9">
        <f>Source!AT84</f>
        <v>70</v>
      </c>
      <c r="F129" s="21"/>
      <c r="G129" s="20"/>
      <c r="H129" s="9"/>
      <c r="I129" s="9"/>
      <c r="J129" s="21">
        <f>SUM(R124:R128)</f>
        <v>6552</v>
      </c>
      <c r="K129" s="21"/>
    </row>
    <row r="130" spans="1:22" ht="14.25" x14ac:dyDescent="0.2">
      <c r="A130" s="18"/>
      <c r="B130" s="18"/>
      <c r="C130" s="18" t="s">
        <v>749</v>
      </c>
      <c r="D130" s="19" t="s">
        <v>748</v>
      </c>
      <c r="E130" s="9">
        <f>Source!AU84</f>
        <v>10</v>
      </c>
      <c r="F130" s="21"/>
      <c r="G130" s="20"/>
      <c r="H130" s="9"/>
      <c r="I130" s="9"/>
      <c r="J130" s="21">
        <f>SUM(T124:T129)</f>
        <v>936</v>
      </c>
      <c r="K130" s="21"/>
    </row>
    <row r="131" spans="1:22" ht="14.25" x14ac:dyDescent="0.2">
      <c r="A131" s="18"/>
      <c r="B131" s="18"/>
      <c r="C131" s="18" t="s">
        <v>755</v>
      </c>
      <c r="D131" s="19" t="s">
        <v>748</v>
      </c>
      <c r="E131" s="9">
        <f>108</f>
        <v>108</v>
      </c>
      <c r="F131" s="21"/>
      <c r="G131" s="20"/>
      <c r="H131" s="9"/>
      <c r="I131" s="9"/>
      <c r="J131" s="21">
        <f>SUM(V124:V130)</f>
        <v>2409.1</v>
      </c>
      <c r="K131" s="21"/>
    </row>
    <row r="132" spans="1:22" ht="14.25" x14ac:dyDescent="0.2">
      <c r="A132" s="18"/>
      <c r="B132" s="18"/>
      <c r="C132" s="18" t="s">
        <v>750</v>
      </c>
      <c r="D132" s="19" t="s">
        <v>751</v>
      </c>
      <c r="E132" s="9">
        <f>Source!AQ84</f>
        <v>0.37</v>
      </c>
      <c r="F132" s="21"/>
      <c r="G132" s="20" t="str">
        <f>Source!DI84</f>
        <v/>
      </c>
      <c r="H132" s="9">
        <f>Source!AV84</f>
        <v>1</v>
      </c>
      <c r="I132" s="9"/>
      <c r="J132" s="21"/>
      <c r="K132" s="21">
        <f>Source!U84</f>
        <v>16.649999999999999</v>
      </c>
    </row>
    <row r="133" spans="1:22" ht="15" x14ac:dyDescent="0.25">
      <c r="A133" s="24"/>
      <c r="B133" s="24"/>
      <c r="C133" s="24"/>
      <c r="D133" s="24"/>
      <c r="E133" s="24"/>
      <c r="F133" s="24"/>
      <c r="G133" s="24"/>
      <c r="H133" s="24"/>
      <c r="I133" s="51">
        <f>J126+J127+J129+J130+J131</f>
        <v>22775.199999999997</v>
      </c>
      <c r="J133" s="51"/>
      <c r="K133" s="25">
        <f>IF(Source!I84&lt;&gt;0, ROUND(I133/Source!I84, 2), 0)</f>
        <v>506.12</v>
      </c>
      <c r="P133" s="23">
        <f>I133</f>
        <v>22775.199999999997</v>
      </c>
    </row>
    <row r="134" spans="1:22" ht="28.5" x14ac:dyDescent="0.2">
      <c r="A134" s="18">
        <v>11</v>
      </c>
      <c r="B134" s="18" t="str">
        <f>Source!F85</f>
        <v>1.16-3201-1-1/1</v>
      </c>
      <c r="C134" s="18" t="str">
        <f>Source!G85</f>
        <v>Регулировка смывного бачка</v>
      </c>
      <c r="D134" s="19" t="str">
        <f>Source!H85</f>
        <v>100 приборов</v>
      </c>
      <c r="E134" s="9">
        <f>Source!I85</f>
        <v>0.25</v>
      </c>
      <c r="F134" s="21"/>
      <c r="G134" s="20"/>
      <c r="H134" s="9"/>
      <c r="I134" s="9"/>
      <c r="J134" s="21"/>
      <c r="K134" s="21"/>
      <c r="Q134">
        <f>ROUND((Source!BZ85/100)*ROUND((Source!AF85*Source!AV85)*Source!I85, 2), 2)</f>
        <v>2781.82</v>
      </c>
      <c r="R134">
        <f>Source!X85</f>
        <v>2781.82</v>
      </c>
      <c r="S134">
        <f>ROUND((Source!CA85/100)*ROUND((Source!AF85*Source!AV85)*Source!I85, 2), 2)</f>
        <v>397.4</v>
      </c>
      <c r="T134">
        <f>Source!Y85</f>
        <v>397.4</v>
      </c>
      <c r="U134">
        <f>ROUND((175/100)*ROUND((Source!AE85*Source!AV85)*Source!I85, 2), 2)</f>
        <v>0</v>
      </c>
      <c r="V134">
        <f>ROUND((108/100)*ROUND(Source!CS85*Source!I85, 2), 2)</f>
        <v>0</v>
      </c>
    </row>
    <row r="135" spans="1:22" x14ac:dyDescent="0.2">
      <c r="C135" s="22" t="str">
        <f>"Объем: "&amp;Source!I85&amp;"=25/"&amp;"100"</f>
        <v>Объем: 0,25=25/100</v>
      </c>
    </row>
    <row r="136" spans="1:22" ht="14.25" x14ac:dyDescent="0.2">
      <c r="A136" s="18"/>
      <c r="B136" s="18"/>
      <c r="C136" s="18" t="s">
        <v>746</v>
      </c>
      <c r="D136" s="19"/>
      <c r="E136" s="9"/>
      <c r="F136" s="21">
        <f>Source!AO85</f>
        <v>15896.11</v>
      </c>
      <c r="G136" s="20" t="str">
        <f>Source!DG85</f>
        <v/>
      </c>
      <c r="H136" s="9">
        <f>Source!AV85</f>
        <v>1</v>
      </c>
      <c r="I136" s="9">
        <f>IF(Source!BA85&lt;&gt; 0, Source!BA85, 1)</f>
        <v>1</v>
      </c>
      <c r="J136" s="21">
        <f>Source!S85</f>
        <v>3974.03</v>
      </c>
      <c r="K136" s="21"/>
    </row>
    <row r="137" spans="1:22" ht="14.25" x14ac:dyDescent="0.2">
      <c r="A137" s="18"/>
      <c r="B137" s="18"/>
      <c r="C137" s="18" t="s">
        <v>747</v>
      </c>
      <c r="D137" s="19" t="s">
        <v>748</v>
      </c>
      <c r="E137" s="9">
        <f>Source!AT85</f>
        <v>70</v>
      </c>
      <c r="F137" s="21"/>
      <c r="G137" s="20"/>
      <c r="H137" s="9"/>
      <c r="I137" s="9"/>
      <c r="J137" s="21">
        <f>SUM(R134:R136)</f>
        <v>2781.82</v>
      </c>
      <c r="K137" s="21"/>
    </row>
    <row r="138" spans="1:22" ht="14.25" x14ac:dyDescent="0.2">
      <c r="A138" s="18"/>
      <c r="B138" s="18"/>
      <c r="C138" s="18" t="s">
        <v>749</v>
      </c>
      <c r="D138" s="19" t="s">
        <v>748</v>
      </c>
      <c r="E138" s="9">
        <f>Source!AU85</f>
        <v>10</v>
      </c>
      <c r="F138" s="21"/>
      <c r="G138" s="20"/>
      <c r="H138" s="9"/>
      <c r="I138" s="9"/>
      <c r="J138" s="21">
        <f>SUM(T134:T137)</f>
        <v>397.4</v>
      </c>
      <c r="K138" s="21"/>
    </row>
    <row r="139" spans="1:22" ht="14.25" x14ac:dyDescent="0.2">
      <c r="A139" s="18"/>
      <c r="B139" s="18"/>
      <c r="C139" s="18" t="s">
        <v>750</v>
      </c>
      <c r="D139" s="19" t="s">
        <v>751</v>
      </c>
      <c r="E139" s="9">
        <f>Source!AQ85</f>
        <v>26.7</v>
      </c>
      <c r="F139" s="21"/>
      <c r="G139" s="20" t="str">
        <f>Source!DI85</f>
        <v/>
      </c>
      <c r="H139" s="9">
        <f>Source!AV85</f>
        <v>1</v>
      </c>
      <c r="I139" s="9"/>
      <c r="J139" s="21"/>
      <c r="K139" s="21">
        <f>Source!U85</f>
        <v>6.6749999999999998</v>
      </c>
    </row>
    <row r="140" spans="1:22" ht="15" x14ac:dyDescent="0.25">
      <c r="A140" s="24"/>
      <c r="B140" s="24"/>
      <c r="C140" s="24"/>
      <c r="D140" s="24"/>
      <c r="E140" s="24"/>
      <c r="F140" s="24"/>
      <c r="G140" s="24"/>
      <c r="H140" s="24"/>
      <c r="I140" s="51">
        <f>J136+J137+J138</f>
        <v>7153.25</v>
      </c>
      <c r="J140" s="51"/>
      <c r="K140" s="25">
        <f>IF(Source!I85&lt;&gt;0, ROUND(I140/Source!I85, 2), 0)</f>
        <v>28613</v>
      </c>
      <c r="P140" s="23">
        <f>I140</f>
        <v>7153.25</v>
      </c>
    </row>
    <row r="141" spans="1:22" ht="28.5" x14ac:dyDescent="0.2">
      <c r="A141" s="18">
        <v>12</v>
      </c>
      <c r="B141" s="18" t="str">
        <f>Source!F86</f>
        <v>1.16-2203-1-1/1</v>
      </c>
      <c r="C141" s="18" t="str">
        <f>Source!G86</f>
        <v>Прочистка сифонов</v>
      </c>
      <c r="D141" s="19" t="str">
        <f>Source!H86</f>
        <v>100 шт.</v>
      </c>
      <c r="E141" s="9">
        <f>Source!I86</f>
        <v>0.81</v>
      </c>
      <c r="F141" s="21"/>
      <c r="G141" s="20"/>
      <c r="H141" s="9"/>
      <c r="I141" s="9"/>
      <c r="J141" s="21"/>
      <c r="K141" s="21"/>
      <c r="Q141">
        <f>ROUND((Source!BZ86/100)*ROUND((Source!AF86*Source!AV86)*Source!I86, 2), 2)</f>
        <v>32210</v>
      </c>
      <c r="R141">
        <f>Source!X86</f>
        <v>32210</v>
      </c>
      <c r="S141">
        <f>ROUND((Source!CA86/100)*ROUND((Source!AF86*Source!AV86)*Source!I86, 2), 2)</f>
        <v>4601.43</v>
      </c>
      <c r="T141">
        <f>Source!Y86</f>
        <v>4601.43</v>
      </c>
      <c r="U141">
        <f>ROUND((175/100)*ROUND((Source!AE86*Source!AV86)*Source!I86, 2), 2)</f>
        <v>0</v>
      </c>
      <c r="V141">
        <f>ROUND((108/100)*ROUND(Source!CS86*Source!I86, 2), 2)</f>
        <v>0</v>
      </c>
    </row>
    <row r="142" spans="1:22" x14ac:dyDescent="0.2">
      <c r="C142" s="22" t="str">
        <f>"Объем: "&amp;Source!I86&amp;"=(68+"&amp;"13)/"&amp;"100"</f>
        <v>Объем: 0,81=(68+13)/100</v>
      </c>
    </row>
    <row r="143" spans="1:22" ht="14.25" x14ac:dyDescent="0.2">
      <c r="A143" s="18"/>
      <c r="B143" s="18"/>
      <c r="C143" s="18" t="s">
        <v>746</v>
      </c>
      <c r="D143" s="19"/>
      <c r="E143" s="9"/>
      <c r="F143" s="21">
        <f>Source!AO86</f>
        <v>14201.94</v>
      </c>
      <c r="G143" s="20" t="str">
        <f>Source!DG86</f>
        <v>)*4</v>
      </c>
      <c r="H143" s="9">
        <f>Source!AV86</f>
        <v>1</v>
      </c>
      <c r="I143" s="9">
        <f>IF(Source!BA86&lt;&gt; 0, Source!BA86, 1)</f>
        <v>1</v>
      </c>
      <c r="J143" s="21">
        <f>Source!S86</f>
        <v>46014.29</v>
      </c>
      <c r="K143" s="21"/>
    </row>
    <row r="144" spans="1:22" ht="14.25" x14ac:dyDescent="0.2">
      <c r="A144" s="18"/>
      <c r="B144" s="18"/>
      <c r="C144" s="18" t="s">
        <v>752</v>
      </c>
      <c r="D144" s="19"/>
      <c r="E144" s="9"/>
      <c r="F144" s="21">
        <f>Source!AL86</f>
        <v>243.57</v>
      </c>
      <c r="G144" s="20" t="str">
        <f>Source!DD86</f>
        <v>)*4</v>
      </c>
      <c r="H144" s="9">
        <f>Source!AW86</f>
        <v>1</v>
      </c>
      <c r="I144" s="9">
        <f>IF(Source!BC86&lt;&gt; 0, Source!BC86, 1)</f>
        <v>1</v>
      </c>
      <c r="J144" s="21">
        <f>Source!P86</f>
        <v>789.17</v>
      </c>
      <c r="K144" s="21"/>
    </row>
    <row r="145" spans="1:22" ht="14.25" x14ac:dyDescent="0.2">
      <c r="A145" s="18"/>
      <c r="B145" s="18"/>
      <c r="C145" s="18" t="s">
        <v>747</v>
      </c>
      <c r="D145" s="19" t="s">
        <v>748</v>
      </c>
      <c r="E145" s="9">
        <f>Source!AT86</f>
        <v>70</v>
      </c>
      <c r="F145" s="21"/>
      <c r="G145" s="20"/>
      <c r="H145" s="9"/>
      <c r="I145" s="9"/>
      <c r="J145" s="21">
        <f>SUM(R141:R144)</f>
        <v>32210</v>
      </c>
      <c r="K145" s="21"/>
    </row>
    <row r="146" spans="1:22" ht="14.25" x14ac:dyDescent="0.2">
      <c r="A146" s="18"/>
      <c r="B146" s="18"/>
      <c r="C146" s="18" t="s">
        <v>749</v>
      </c>
      <c r="D146" s="19" t="s">
        <v>748</v>
      </c>
      <c r="E146" s="9">
        <f>Source!AU86</f>
        <v>10</v>
      </c>
      <c r="F146" s="21"/>
      <c r="G146" s="20"/>
      <c r="H146" s="9"/>
      <c r="I146" s="9"/>
      <c r="J146" s="21">
        <f>SUM(T141:T145)</f>
        <v>4601.43</v>
      </c>
      <c r="K146" s="21"/>
    </row>
    <row r="147" spans="1:22" ht="14.25" x14ac:dyDescent="0.2">
      <c r="A147" s="18"/>
      <c r="B147" s="18"/>
      <c r="C147" s="18" t="s">
        <v>750</v>
      </c>
      <c r="D147" s="19" t="s">
        <v>751</v>
      </c>
      <c r="E147" s="9">
        <f>Source!AQ86</f>
        <v>28.02</v>
      </c>
      <c r="F147" s="21"/>
      <c r="G147" s="20" t="str">
        <f>Source!DI86</f>
        <v>)*4</v>
      </c>
      <c r="H147" s="9">
        <f>Source!AV86</f>
        <v>1</v>
      </c>
      <c r="I147" s="9"/>
      <c r="J147" s="21"/>
      <c r="K147" s="21">
        <f>Source!U86</f>
        <v>90.784800000000004</v>
      </c>
    </row>
    <row r="148" spans="1:22" ht="15" x14ac:dyDescent="0.25">
      <c r="A148" s="24"/>
      <c r="B148" s="24"/>
      <c r="C148" s="24"/>
      <c r="D148" s="24"/>
      <c r="E148" s="24"/>
      <c r="F148" s="24"/>
      <c r="G148" s="24"/>
      <c r="H148" s="24"/>
      <c r="I148" s="51">
        <f>J143+J144+J145+J146</f>
        <v>83614.889999999985</v>
      </c>
      <c r="J148" s="51"/>
      <c r="K148" s="25">
        <f>IF(Source!I86&lt;&gt;0, ROUND(I148/Source!I86, 2), 0)</f>
        <v>103228.26</v>
      </c>
      <c r="P148" s="23">
        <f>I148</f>
        <v>83614.889999999985</v>
      </c>
    </row>
    <row r="150" spans="1:22" ht="15" x14ac:dyDescent="0.25">
      <c r="A150" s="52" t="str">
        <f>CONCATENATE("Итого по подразделу: ",IF(Source!G89&lt;&gt;"Новый подраздел", Source!G89, ""))</f>
        <v>Итого по подразделу: 1.2 Сантехприборы и оборудование</v>
      </c>
      <c r="B150" s="52"/>
      <c r="C150" s="52"/>
      <c r="D150" s="52"/>
      <c r="E150" s="52"/>
      <c r="F150" s="52"/>
      <c r="G150" s="52"/>
      <c r="H150" s="52"/>
      <c r="I150" s="53">
        <f>SUM(P90:P149)</f>
        <v>181234.18</v>
      </c>
      <c r="J150" s="54"/>
      <c r="K150" s="27"/>
    </row>
    <row r="153" spans="1:22" ht="15" x14ac:dyDescent="0.25">
      <c r="A153" s="52" t="str">
        <f>CONCATENATE("Итого по разделу: ",IF(Source!G119&lt;&gt;"Новый раздел", Source!G119, ""))</f>
        <v>Итого по разделу: 1 Водоснабжение и водоотведение</v>
      </c>
      <c r="B153" s="52"/>
      <c r="C153" s="52"/>
      <c r="D153" s="52"/>
      <c r="E153" s="52"/>
      <c r="F153" s="52"/>
      <c r="G153" s="52"/>
      <c r="H153" s="52"/>
      <c r="I153" s="53">
        <f>SUM(P34:P152)</f>
        <v>241096.02</v>
      </c>
      <c r="J153" s="54"/>
      <c r="K153" s="27"/>
    </row>
    <row r="156" spans="1:22" ht="16.5" x14ac:dyDescent="0.25">
      <c r="A156" s="50" t="str">
        <f>CONCATENATE("Раздел: ",IF(Source!G149&lt;&gt;"Новый раздел", Source!G149, ""))</f>
        <v>Раздел: 2 Внутренние сети отопления</v>
      </c>
      <c r="B156" s="50"/>
      <c r="C156" s="50"/>
      <c r="D156" s="50"/>
      <c r="E156" s="50"/>
      <c r="F156" s="50"/>
      <c r="G156" s="50"/>
      <c r="H156" s="50"/>
      <c r="I156" s="50"/>
      <c r="J156" s="50"/>
      <c r="K156" s="50"/>
    </row>
    <row r="158" spans="1:22" ht="16.5" x14ac:dyDescent="0.25">
      <c r="A158" s="50" t="str">
        <f>CONCATENATE("Подраздел: ",IF(Source!G153&lt;&gt;"Новый подраздел", Source!G153, ""))</f>
        <v>Подраздел: 2.1 Отопление</v>
      </c>
      <c r="B158" s="50"/>
      <c r="C158" s="50"/>
      <c r="D158" s="50"/>
      <c r="E158" s="50"/>
      <c r="F158" s="50"/>
      <c r="G158" s="50"/>
      <c r="H158" s="50"/>
      <c r="I158" s="50"/>
      <c r="J158" s="50"/>
      <c r="K158" s="50"/>
    </row>
    <row r="159" spans="1:22" ht="57" x14ac:dyDescent="0.2">
      <c r="A159" s="18">
        <v>13</v>
      </c>
      <c r="B159" s="18" t="str">
        <f>Source!F157</f>
        <v>1.21-2303-50-1/1</v>
      </c>
      <c r="C159" s="18" t="str">
        <f>Source!G157</f>
        <v>Техническое обслуживание  конвектора электрического настенного крепления, с механическим термостатом, мощность до 2,0 кВт</v>
      </c>
      <c r="D159" s="19" t="str">
        <f>Source!H157</f>
        <v>шт.</v>
      </c>
      <c r="E159" s="9">
        <f>Source!I157</f>
        <v>2</v>
      </c>
      <c r="F159" s="21"/>
      <c r="G159" s="20"/>
      <c r="H159" s="9"/>
      <c r="I159" s="9"/>
      <c r="J159" s="21"/>
      <c r="K159" s="21"/>
      <c r="Q159">
        <f>ROUND((Source!BZ157/100)*ROUND((Source!AF157*Source!AV157)*Source!I157, 2), 2)</f>
        <v>121.03</v>
      </c>
      <c r="R159">
        <f>Source!X157</f>
        <v>121.03</v>
      </c>
      <c r="S159">
        <f>ROUND((Source!CA157/100)*ROUND((Source!AF157*Source!AV157)*Source!I157, 2), 2)</f>
        <v>17.29</v>
      </c>
      <c r="T159">
        <f>Source!Y157</f>
        <v>17.29</v>
      </c>
      <c r="U159">
        <f>ROUND((175/100)*ROUND((Source!AE157*Source!AV157)*Source!I157, 2), 2)</f>
        <v>0</v>
      </c>
      <c r="V159">
        <f>ROUND((108/100)*ROUND(Source!CS157*Source!I157, 2), 2)</f>
        <v>0</v>
      </c>
    </row>
    <row r="160" spans="1:22" ht="14.25" x14ac:dyDescent="0.2">
      <c r="A160" s="18"/>
      <c r="B160" s="18"/>
      <c r="C160" s="18" t="s">
        <v>746</v>
      </c>
      <c r="D160" s="19"/>
      <c r="E160" s="9"/>
      <c r="F160" s="21">
        <f>Source!AO157</f>
        <v>86.45</v>
      </c>
      <c r="G160" s="20" t="str">
        <f>Source!DG157</f>
        <v/>
      </c>
      <c r="H160" s="9">
        <f>Source!AV157</f>
        <v>1</v>
      </c>
      <c r="I160" s="9">
        <f>IF(Source!BA157&lt;&gt; 0, Source!BA157, 1)</f>
        <v>1</v>
      </c>
      <c r="J160" s="21">
        <f>Source!S157</f>
        <v>172.9</v>
      </c>
      <c r="K160" s="21"/>
    </row>
    <row r="161" spans="1:22" ht="14.25" x14ac:dyDescent="0.2">
      <c r="A161" s="18"/>
      <c r="B161" s="18"/>
      <c r="C161" s="18" t="s">
        <v>753</v>
      </c>
      <c r="D161" s="19"/>
      <c r="E161" s="9"/>
      <c r="F161" s="21">
        <f>Source!AM157</f>
        <v>0.23</v>
      </c>
      <c r="G161" s="20" t="str">
        <f>Source!DE157</f>
        <v/>
      </c>
      <c r="H161" s="9">
        <f>Source!AV157</f>
        <v>1</v>
      </c>
      <c r="I161" s="9">
        <f>IF(Source!BB157&lt;&gt; 0, Source!BB157, 1)</f>
        <v>1</v>
      </c>
      <c r="J161" s="21">
        <f>Source!Q157</f>
        <v>0.46</v>
      </c>
      <c r="K161" s="21"/>
    </row>
    <row r="162" spans="1:22" ht="14.25" x14ac:dyDescent="0.2">
      <c r="A162" s="18"/>
      <c r="B162" s="18"/>
      <c r="C162" s="18" t="s">
        <v>752</v>
      </c>
      <c r="D162" s="19"/>
      <c r="E162" s="9"/>
      <c r="F162" s="21">
        <f>Source!AL157</f>
        <v>2.2000000000000002</v>
      </c>
      <c r="G162" s="20" t="str">
        <f>Source!DD157</f>
        <v/>
      </c>
      <c r="H162" s="9">
        <f>Source!AW157</f>
        <v>1</v>
      </c>
      <c r="I162" s="9">
        <f>IF(Source!BC157&lt;&gt; 0, Source!BC157, 1)</f>
        <v>1</v>
      </c>
      <c r="J162" s="21">
        <f>Source!P157</f>
        <v>4.4000000000000004</v>
      </c>
      <c r="K162" s="21"/>
    </row>
    <row r="163" spans="1:22" ht="14.25" x14ac:dyDescent="0.2">
      <c r="A163" s="18"/>
      <c r="B163" s="18"/>
      <c r="C163" s="18" t="s">
        <v>747</v>
      </c>
      <c r="D163" s="19" t="s">
        <v>748</v>
      </c>
      <c r="E163" s="9">
        <f>Source!AT157</f>
        <v>70</v>
      </c>
      <c r="F163" s="21"/>
      <c r="G163" s="20"/>
      <c r="H163" s="9"/>
      <c r="I163" s="9"/>
      <c r="J163" s="21">
        <f>SUM(R159:R162)</f>
        <v>121.03</v>
      </c>
      <c r="K163" s="21"/>
    </row>
    <row r="164" spans="1:22" ht="14.25" x14ac:dyDescent="0.2">
      <c r="A164" s="18"/>
      <c r="B164" s="18"/>
      <c r="C164" s="18" t="s">
        <v>749</v>
      </c>
      <c r="D164" s="19" t="s">
        <v>748</v>
      </c>
      <c r="E164" s="9">
        <f>Source!AU157</f>
        <v>10</v>
      </c>
      <c r="F164" s="21"/>
      <c r="G164" s="20"/>
      <c r="H164" s="9"/>
      <c r="I164" s="9"/>
      <c r="J164" s="21">
        <f>SUM(T159:T163)</f>
        <v>17.29</v>
      </c>
      <c r="K164" s="21"/>
    </row>
    <row r="165" spans="1:22" ht="14.25" x14ac:dyDescent="0.2">
      <c r="A165" s="18"/>
      <c r="B165" s="18"/>
      <c r="C165" s="18" t="s">
        <v>750</v>
      </c>
      <c r="D165" s="19" t="s">
        <v>751</v>
      </c>
      <c r="E165" s="9">
        <f>Source!AQ157</f>
        <v>0.14000000000000001</v>
      </c>
      <c r="F165" s="21"/>
      <c r="G165" s="20" t="str">
        <f>Source!DI157</f>
        <v/>
      </c>
      <c r="H165" s="9">
        <f>Source!AV157</f>
        <v>1</v>
      </c>
      <c r="I165" s="9"/>
      <c r="J165" s="21"/>
      <c r="K165" s="21">
        <f>Source!U157</f>
        <v>0.28000000000000003</v>
      </c>
    </row>
    <row r="166" spans="1:22" ht="15" x14ac:dyDescent="0.25">
      <c r="A166" s="24"/>
      <c r="B166" s="24"/>
      <c r="C166" s="24"/>
      <c r="D166" s="24"/>
      <c r="E166" s="24"/>
      <c r="F166" s="24"/>
      <c r="G166" s="24"/>
      <c r="H166" s="24"/>
      <c r="I166" s="51">
        <f>J160+J161+J162+J163+J164</f>
        <v>316.08000000000004</v>
      </c>
      <c r="J166" s="51"/>
      <c r="K166" s="25">
        <f>IF(Source!I157&lt;&gt;0, ROUND(I166/Source!I157, 2), 0)</f>
        <v>158.04</v>
      </c>
      <c r="P166" s="23">
        <f>I166</f>
        <v>316.08000000000004</v>
      </c>
    </row>
    <row r="167" spans="1:22" ht="42.75" x14ac:dyDescent="0.2">
      <c r="A167" s="18">
        <v>14</v>
      </c>
      <c r="B167" s="18" t="str">
        <f>Source!F159</f>
        <v>1.17-2103-13-5/1</v>
      </c>
      <c r="C167" s="18" t="str">
        <f>Source!G159</f>
        <v>Техническое обслуживание стальных панельных радиаторов - тип 20, высота 300 мм, длина до 1500 мм</v>
      </c>
      <c r="D167" s="19" t="str">
        <f>Source!H159</f>
        <v>шт.</v>
      </c>
      <c r="E167" s="9">
        <f>Source!I159</f>
        <v>2</v>
      </c>
      <c r="F167" s="21"/>
      <c r="G167" s="20"/>
      <c r="H167" s="9"/>
      <c r="I167" s="9"/>
      <c r="J167" s="21"/>
      <c r="K167" s="21"/>
      <c r="Q167">
        <f>ROUND((Source!BZ159/100)*ROUND((Source!AF159*Source!AV159)*Source!I159, 2), 2)</f>
        <v>299.07</v>
      </c>
      <c r="R167">
        <f>Source!X159</f>
        <v>299.07</v>
      </c>
      <c r="S167">
        <f>ROUND((Source!CA159/100)*ROUND((Source!AF159*Source!AV159)*Source!I159, 2), 2)</f>
        <v>42.72</v>
      </c>
      <c r="T167">
        <f>Source!Y159</f>
        <v>42.72</v>
      </c>
      <c r="U167">
        <f>ROUND((175/100)*ROUND((Source!AE159*Source!AV159)*Source!I159, 2), 2)</f>
        <v>0</v>
      </c>
      <c r="V167">
        <f>ROUND((108/100)*ROUND(Source!CS159*Source!I159, 2), 2)</f>
        <v>0</v>
      </c>
    </row>
    <row r="168" spans="1:22" ht="14.25" x14ac:dyDescent="0.2">
      <c r="A168" s="18"/>
      <c r="B168" s="18"/>
      <c r="C168" s="18" t="s">
        <v>746</v>
      </c>
      <c r="D168" s="19"/>
      <c r="E168" s="9"/>
      <c r="F168" s="21">
        <f>Source!AO159</f>
        <v>213.62</v>
      </c>
      <c r="G168" s="20" t="str">
        <f>Source!DG159</f>
        <v/>
      </c>
      <c r="H168" s="9">
        <f>Source!AV159</f>
        <v>1</v>
      </c>
      <c r="I168" s="9">
        <f>IF(Source!BA159&lt;&gt; 0, Source!BA159, 1)</f>
        <v>1</v>
      </c>
      <c r="J168" s="21">
        <f>Source!S159</f>
        <v>427.24</v>
      </c>
      <c r="K168" s="21"/>
    </row>
    <row r="169" spans="1:22" ht="14.25" x14ac:dyDescent="0.2">
      <c r="A169" s="18"/>
      <c r="B169" s="18"/>
      <c r="C169" s="18" t="s">
        <v>752</v>
      </c>
      <c r="D169" s="19"/>
      <c r="E169" s="9"/>
      <c r="F169" s="21">
        <f>Source!AL159</f>
        <v>0.28000000000000003</v>
      </c>
      <c r="G169" s="20" t="str">
        <f>Source!DD159</f>
        <v/>
      </c>
      <c r="H169" s="9">
        <f>Source!AW159</f>
        <v>1</v>
      </c>
      <c r="I169" s="9">
        <f>IF(Source!BC159&lt;&gt; 0, Source!BC159, 1)</f>
        <v>1</v>
      </c>
      <c r="J169" s="21">
        <f>Source!P159</f>
        <v>0.56000000000000005</v>
      </c>
      <c r="K169" s="21"/>
    </row>
    <row r="170" spans="1:22" ht="14.25" x14ac:dyDescent="0.2">
      <c r="A170" s="18"/>
      <c r="B170" s="18"/>
      <c r="C170" s="18" t="s">
        <v>747</v>
      </c>
      <c r="D170" s="19" t="s">
        <v>748</v>
      </c>
      <c r="E170" s="9">
        <f>Source!AT159</f>
        <v>70</v>
      </c>
      <c r="F170" s="21"/>
      <c r="G170" s="20"/>
      <c r="H170" s="9"/>
      <c r="I170" s="9"/>
      <c r="J170" s="21">
        <f>SUM(R167:R169)</f>
        <v>299.07</v>
      </c>
      <c r="K170" s="21"/>
    </row>
    <row r="171" spans="1:22" ht="14.25" x14ac:dyDescent="0.2">
      <c r="A171" s="18"/>
      <c r="B171" s="18"/>
      <c r="C171" s="18" t="s">
        <v>749</v>
      </c>
      <c r="D171" s="19" t="s">
        <v>748</v>
      </c>
      <c r="E171" s="9">
        <f>Source!AU159</f>
        <v>10</v>
      </c>
      <c r="F171" s="21"/>
      <c r="G171" s="20"/>
      <c r="H171" s="9"/>
      <c r="I171" s="9"/>
      <c r="J171" s="21">
        <f>SUM(T167:T170)</f>
        <v>42.72</v>
      </c>
      <c r="K171" s="21"/>
    </row>
    <row r="172" spans="1:22" ht="14.25" x14ac:dyDescent="0.2">
      <c r="A172" s="18"/>
      <c r="B172" s="18"/>
      <c r="C172" s="18" t="s">
        <v>750</v>
      </c>
      <c r="D172" s="19" t="s">
        <v>751</v>
      </c>
      <c r="E172" s="9">
        <f>Source!AQ159</f>
        <v>0.38</v>
      </c>
      <c r="F172" s="21"/>
      <c r="G172" s="20" t="str">
        <f>Source!DI159</f>
        <v/>
      </c>
      <c r="H172" s="9">
        <f>Source!AV159</f>
        <v>1</v>
      </c>
      <c r="I172" s="9"/>
      <c r="J172" s="21"/>
      <c r="K172" s="21">
        <f>Source!U159</f>
        <v>0.76</v>
      </c>
    </row>
    <row r="173" spans="1:22" ht="15" x14ac:dyDescent="0.25">
      <c r="A173" s="24"/>
      <c r="B173" s="24"/>
      <c r="C173" s="24"/>
      <c r="D173" s="24"/>
      <c r="E173" s="24"/>
      <c r="F173" s="24"/>
      <c r="G173" s="24"/>
      <c r="H173" s="24"/>
      <c r="I173" s="51">
        <f>J168+J169+J170+J171</f>
        <v>769.59</v>
      </c>
      <c r="J173" s="51"/>
      <c r="K173" s="25">
        <f>IF(Source!I159&lt;&gt;0, ROUND(I173/Source!I159, 2), 0)</f>
        <v>384.8</v>
      </c>
      <c r="P173" s="23">
        <f>I173</f>
        <v>769.59</v>
      </c>
    </row>
    <row r="174" spans="1:22" ht="42.75" x14ac:dyDescent="0.2">
      <c r="A174" s="18">
        <v>15</v>
      </c>
      <c r="B174" s="18" t="str">
        <f>Source!F160</f>
        <v>1.17-2103-13-19/1</v>
      </c>
      <c r="C174" s="18" t="str">
        <f>Source!G160</f>
        <v>Техническое обслуживание стальных панельных радиаторов - тип 20, высота 500 мм, длина до 1500 мм</v>
      </c>
      <c r="D174" s="19" t="str">
        <f>Source!H160</f>
        <v>шт.</v>
      </c>
      <c r="E174" s="9">
        <f>Source!I160</f>
        <v>8</v>
      </c>
      <c r="F174" s="21"/>
      <c r="G174" s="20"/>
      <c r="H174" s="9"/>
      <c r="I174" s="9"/>
      <c r="J174" s="21"/>
      <c r="K174" s="21"/>
      <c r="Q174">
        <f>ROUND((Source!BZ160/100)*ROUND((Source!AF160*Source!AV160)*Source!I160, 2), 2)</f>
        <v>1448.16</v>
      </c>
      <c r="R174">
        <f>Source!X160</f>
        <v>1448.16</v>
      </c>
      <c r="S174">
        <f>ROUND((Source!CA160/100)*ROUND((Source!AF160*Source!AV160)*Source!I160, 2), 2)</f>
        <v>206.88</v>
      </c>
      <c r="T174">
        <f>Source!Y160</f>
        <v>206.88</v>
      </c>
      <c r="U174">
        <f>ROUND((175/100)*ROUND((Source!AE160*Source!AV160)*Source!I160, 2), 2)</f>
        <v>0</v>
      </c>
      <c r="V174">
        <f>ROUND((108/100)*ROUND(Source!CS160*Source!I160, 2), 2)</f>
        <v>0</v>
      </c>
    </row>
    <row r="175" spans="1:22" x14ac:dyDescent="0.2">
      <c r="C175" s="22" t="str">
        <f>"Объем: "&amp;Source!I160&amp;"=1+"&amp;"4+"&amp;"3"</f>
        <v>Объем: 8=1+4+3</v>
      </c>
    </row>
    <row r="176" spans="1:22" ht="14.25" x14ac:dyDescent="0.2">
      <c r="A176" s="18"/>
      <c r="B176" s="18"/>
      <c r="C176" s="18" t="s">
        <v>746</v>
      </c>
      <c r="D176" s="19"/>
      <c r="E176" s="9"/>
      <c r="F176" s="21">
        <f>Source!AO160</f>
        <v>258.60000000000002</v>
      </c>
      <c r="G176" s="20" t="str">
        <f>Source!DG160</f>
        <v/>
      </c>
      <c r="H176" s="9">
        <f>Source!AV160</f>
        <v>1</v>
      </c>
      <c r="I176" s="9">
        <f>IF(Source!BA160&lt;&gt; 0, Source!BA160, 1)</f>
        <v>1</v>
      </c>
      <c r="J176" s="21">
        <f>Source!S160</f>
        <v>2068.8000000000002</v>
      </c>
      <c r="K176" s="21"/>
    </row>
    <row r="177" spans="1:22" ht="14.25" x14ac:dyDescent="0.2">
      <c r="A177" s="18"/>
      <c r="B177" s="18"/>
      <c r="C177" s="18" t="s">
        <v>752</v>
      </c>
      <c r="D177" s="19"/>
      <c r="E177" s="9"/>
      <c r="F177" s="21">
        <f>Source!AL160</f>
        <v>0.47</v>
      </c>
      <c r="G177" s="20" t="str">
        <f>Source!DD160</f>
        <v/>
      </c>
      <c r="H177" s="9">
        <f>Source!AW160</f>
        <v>1</v>
      </c>
      <c r="I177" s="9">
        <f>IF(Source!BC160&lt;&gt; 0, Source!BC160, 1)</f>
        <v>1</v>
      </c>
      <c r="J177" s="21">
        <f>Source!P160</f>
        <v>3.76</v>
      </c>
      <c r="K177" s="21"/>
    </row>
    <row r="178" spans="1:22" ht="14.25" x14ac:dyDescent="0.2">
      <c r="A178" s="18"/>
      <c r="B178" s="18"/>
      <c r="C178" s="18" t="s">
        <v>747</v>
      </c>
      <c r="D178" s="19" t="s">
        <v>748</v>
      </c>
      <c r="E178" s="9">
        <f>Source!AT160</f>
        <v>70</v>
      </c>
      <c r="F178" s="21"/>
      <c r="G178" s="20"/>
      <c r="H178" s="9"/>
      <c r="I178" s="9"/>
      <c r="J178" s="21">
        <f>SUM(R174:R177)</f>
        <v>1448.16</v>
      </c>
      <c r="K178" s="21"/>
    </row>
    <row r="179" spans="1:22" ht="14.25" x14ac:dyDescent="0.2">
      <c r="A179" s="18"/>
      <c r="B179" s="18"/>
      <c r="C179" s="18" t="s">
        <v>749</v>
      </c>
      <c r="D179" s="19" t="s">
        <v>748</v>
      </c>
      <c r="E179" s="9">
        <f>Source!AU160</f>
        <v>10</v>
      </c>
      <c r="F179" s="21"/>
      <c r="G179" s="20"/>
      <c r="H179" s="9"/>
      <c r="I179" s="9"/>
      <c r="J179" s="21">
        <f>SUM(T174:T178)</f>
        <v>206.88</v>
      </c>
      <c r="K179" s="21"/>
    </row>
    <row r="180" spans="1:22" ht="14.25" x14ac:dyDescent="0.2">
      <c r="A180" s="18"/>
      <c r="B180" s="18"/>
      <c r="C180" s="18" t="s">
        <v>750</v>
      </c>
      <c r="D180" s="19" t="s">
        <v>751</v>
      </c>
      <c r="E180" s="9">
        <f>Source!AQ160</f>
        <v>0.46</v>
      </c>
      <c r="F180" s="21"/>
      <c r="G180" s="20" t="str">
        <f>Source!DI160</f>
        <v/>
      </c>
      <c r="H180" s="9">
        <f>Source!AV160</f>
        <v>1</v>
      </c>
      <c r="I180" s="9"/>
      <c r="J180" s="21"/>
      <c r="K180" s="21">
        <f>Source!U160</f>
        <v>3.68</v>
      </c>
    </row>
    <row r="181" spans="1:22" ht="15" x14ac:dyDescent="0.25">
      <c r="A181" s="24"/>
      <c r="B181" s="24"/>
      <c r="C181" s="24"/>
      <c r="D181" s="24"/>
      <c r="E181" s="24"/>
      <c r="F181" s="24"/>
      <c r="G181" s="24"/>
      <c r="H181" s="24"/>
      <c r="I181" s="51">
        <f>J176+J177+J178+J179</f>
        <v>3727.6000000000004</v>
      </c>
      <c r="J181" s="51"/>
      <c r="K181" s="25">
        <f>IF(Source!I160&lt;&gt;0, ROUND(I181/Source!I160, 2), 0)</f>
        <v>465.95</v>
      </c>
      <c r="P181" s="23">
        <f>I181</f>
        <v>3727.6000000000004</v>
      </c>
    </row>
    <row r="182" spans="1:22" ht="57" x14ac:dyDescent="0.2">
      <c r="A182" s="18">
        <v>16</v>
      </c>
      <c r="B182" s="18" t="str">
        <f>Source!F161</f>
        <v>1.17-2103-13-20/1</v>
      </c>
      <c r="C182" s="18" t="str">
        <f>Source!G161</f>
        <v>Техническое обслуживание стальных панельных радиаторов - тип 20, высота 500 мм, длина до 3000 мм применительно высота 600 мм</v>
      </c>
      <c r="D182" s="19" t="str">
        <f>Source!H161</f>
        <v>шт.</v>
      </c>
      <c r="E182" s="9">
        <f>Source!I161</f>
        <v>6</v>
      </c>
      <c r="F182" s="21"/>
      <c r="G182" s="20"/>
      <c r="H182" s="9"/>
      <c r="I182" s="9"/>
      <c r="J182" s="21"/>
      <c r="K182" s="21"/>
      <c r="Q182">
        <f>ROUND((Source!BZ161/100)*ROUND((Source!AF161*Source!AV161)*Source!I161, 2), 2)</f>
        <v>1558.33</v>
      </c>
      <c r="R182">
        <f>Source!X161</f>
        <v>1558.33</v>
      </c>
      <c r="S182">
        <f>ROUND((Source!CA161/100)*ROUND((Source!AF161*Source!AV161)*Source!I161, 2), 2)</f>
        <v>222.62</v>
      </c>
      <c r="T182">
        <f>Source!Y161</f>
        <v>222.62</v>
      </c>
      <c r="U182">
        <f>ROUND((175/100)*ROUND((Source!AE161*Source!AV161)*Source!I161, 2), 2)</f>
        <v>0</v>
      </c>
      <c r="V182">
        <f>ROUND((108/100)*ROUND(Source!CS161*Source!I161, 2), 2)</f>
        <v>0</v>
      </c>
    </row>
    <row r="183" spans="1:22" x14ac:dyDescent="0.2">
      <c r="C183" s="22" t="str">
        <f>"Объем: "&amp;Source!I161&amp;"=2+"&amp;"1+"&amp;"3"</f>
        <v>Объем: 6=2+1+3</v>
      </c>
    </row>
    <row r="184" spans="1:22" ht="14.25" x14ac:dyDescent="0.2">
      <c r="A184" s="18"/>
      <c r="B184" s="18"/>
      <c r="C184" s="18" t="s">
        <v>746</v>
      </c>
      <c r="D184" s="19"/>
      <c r="E184" s="9"/>
      <c r="F184" s="21">
        <f>Source!AO161</f>
        <v>371.03</v>
      </c>
      <c r="G184" s="20" t="str">
        <f>Source!DG161</f>
        <v/>
      </c>
      <c r="H184" s="9">
        <f>Source!AV161</f>
        <v>1</v>
      </c>
      <c r="I184" s="9">
        <f>IF(Source!BA161&lt;&gt; 0, Source!BA161, 1)</f>
        <v>1</v>
      </c>
      <c r="J184" s="21">
        <f>Source!S161</f>
        <v>2226.1799999999998</v>
      </c>
      <c r="K184" s="21"/>
    </row>
    <row r="185" spans="1:22" ht="14.25" x14ac:dyDescent="0.2">
      <c r="A185" s="18"/>
      <c r="B185" s="18"/>
      <c r="C185" s="18" t="s">
        <v>752</v>
      </c>
      <c r="D185" s="19"/>
      <c r="E185" s="9"/>
      <c r="F185" s="21">
        <f>Source!AL161</f>
        <v>0.94</v>
      </c>
      <c r="G185" s="20" t="str">
        <f>Source!DD161</f>
        <v/>
      </c>
      <c r="H185" s="9">
        <f>Source!AW161</f>
        <v>1</v>
      </c>
      <c r="I185" s="9">
        <f>IF(Source!BC161&lt;&gt; 0, Source!BC161, 1)</f>
        <v>1</v>
      </c>
      <c r="J185" s="21">
        <f>Source!P161</f>
        <v>5.64</v>
      </c>
      <c r="K185" s="21"/>
    </row>
    <row r="186" spans="1:22" ht="14.25" x14ac:dyDescent="0.2">
      <c r="A186" s="18"/>
      <c r="B186" s="18"/>
      <c r="C186" s="18" t="s">
        <v>747</v>
      </c>
      <c r="D186" s="19" t="s">
        <v>748</v>
      </c>
      <c r="E186" s="9">
        <f>Source!AT161</f>
        <v>70</v>
      </c>
      <c r="F186" s="21"/>
      <c r="G186" s="20"/>
      <c r="H186" s="9"/>
      <c r="I186" s="9"/>
      <c r="J186" s="21">
        <f>SUM(R182:R185)</f>
        <v>1558.33</v>
      </c>
      <c r="K186" s="21"/>
    </row>
    <row r="187" spans="1:22" ht="14.25" x14ac:dyDescent="0.2">
      <c r="A187" s="18"/>
      <c r="B187" s="18"/>
      <c r="C187" s="18" t="s">
        <v>749</v>
      </c>
      <c r="D187" s="19" t="s">
        <v>748</v>
      </c>
      <c r="E187" s="9">
        <f>Source!AU161</f>
        <v>10</v>
      </c>
      <c r="F187" s="21"/>
      <c r="G187" s="20"/>
      <c r="H187" s="9"/>
      <c r="I187" s="9"/>
      <c r="J187" s="21">
        <f>SUM(T182:T186)</f>
        <v>222.62</v>
      </c>
      <c r="K187" s="21"/>
    </row>
    <row r="188" spans="1:22" ht="14.25" x14ac:dyDescent="0.2">
      <c r="A188" s="18"/>
      <c r="B188" s="18"/>
      <c r="C188" s="18" t="s">
        <v>750</v>
      </c>
      <c r="D188" s="19" t="s">
        <v>751</v>
      </c>
      <c r="E188" s="9">
        <f>Source!AQ161</f>
        <v>0.66</v>
      </c>
      <c r="F188" s="21"/>
      <c r="G188" s="20" t="str">
        <f>Source!DI161</f>
        <v/>
      </c>
      <c r="H188" s="9">
        <f>Source!AV161</f>
        <v>1</v>
      </c>
      <c r="I188" s="9"/>
      <c r="J188" s="21"/>
      <c r="K188" s="21">
        <f>Source!U161</f>
        <v>3.96</v>
      </c>
    </row>
    <row r="189" spans="1:22" ht="15" x14ac:dyDescent="0.25">
      <c r="A189" s="24"/>
      <c r="B189" s="24"/>
      <c r="C189" s="24"/>
      <c r="D189" s="24"/>
      <c r="E189" s="24"/>
      <c r="F189" s="24"/>
      <c r="G189" s="24"/>
      <c r="H189" s="24"/>
      <c r="I189" s="51">
        <f>J184+J185+J186+J187</f>
        <v>4012.7699999999995</v>
      </c>
      <c r="J189" s="51"/>
      <c r="K189" s="25">
        <f>IF(Source!I161&lt;&gt;0, ROUND(I189/Source!I161, 2), 0)</f>
        <v>668.8</v>
      </c>
      <c r="P189" s="23">
        <f>I189</f>
        <v>4012.7699999999995</v>
      </c>
    </row>
    <row r="190" spans="1:22" ht="42.75" x14ac:dyDescent="0.2">
      <c r="A190" s="18">
        <v>17</v>
      </c>
      <c r="B190" s="18" t="str">
        <f>Source!F162</f>
        <v>1.17-2103-13-25/1</v>
      </c>
      <c r="C190" s="18" t="str">
        <f>Source!G162</f>
        <v>Техническое обслуживание стальных панельных радиаторов - тип 30, высота 500 мм, длина до 1500 мм</v>
      </c>
      <c r="D190" s="19" t="str">
        <f>Source!H162</f>
        <v>шт.</v>
      </c>
      <c r="E190" s="9">
        <f>Source!I162</f>
        <v>4</v>
      </c>
      <c r="F190" s="21"/>
      <c r="G190" s="20"/>
      <c r="H190" s="9"/>
      <c r="I190" s="9"/>
      <c r="J190" s="21"/>
      <c r="K190" s="21"/>
      <c r="Q190">
        <f>ROUND((Source!BZ162/100)*ROUND((Source!AF162*Source!AV162)*Source!I162, 2), 2)</f>
        <v>755.55</v>
      </c>
      <c r="R190">
        <f>Source!X162</f>
        <v>755.55</v>
      </c>
      <c r="S190">
        <f>ROUND((Source!CA162/100)*ROUND((Source!AF162*Source!AV162)*Source!I162, 2), 2)</f>
        <v>107.94</v>
      </c>
      <c r="T190">
        <f>Source!Y162</f>
        <v>107.94</v>
      </c>
      <c r="U190">
        <f>ROUND((175/100)*ROUND((Source!AE162*Source!AV162)*Source!I162, 2), 2)</f>
        <v>0</v>
      </c>
      <c r="V190">
        <f>ROUND((108/100)*ROUND(Source!CS162*Source!I162, 2), 2)</f>
        <v>0</v>
      </c>
    </row>
    <row r="191" spans="1:22" x14ac:dyDescent="0.2">
      <c r="C191" s="22" t="str">
        <f>"Объем: "&amp;Source!I162&amp;"=1+"&amp;"2+"&amp;"1"</f>
        <v>Объем: 4=1+2+1</v>
      </c>
    </row>
    <row r="192" spans="1:22" ht="14.25" x14ac:dyDescent="0.2">
      <c r="A192" s="18"/>
      <c r="B192" s="18"/>
      <c r="C192" s="18" t="s">
        <v>746</v>
      </c>
      <c r="D192" s="19"/>
      <c r="E192" s="9"/>
      <c r="F192" s="21">
        <f>Source!AO162</f>
        <v>269.83999999999997</v>
      </c>
      <c r="G192" s="20" t="str">
        <f>Source!DG162</f>
        <v/>
      </c>
      <c r="H192" s="9">
        <f>Source!AV162</f>
        <v>1</v>
      </c>
      <c r="I192" s="9">
        <f>IF(Source!BA162&lt;&gt; 0, Source!BA162, 1)</f>
        <v>1</v>
      </c>
      <c r="J192" s="21">
        <f>Source!S162</f>
        <v>1079.3599999999999</v>
      </c>
      <c r="K192" s="21"/>
    </row>
    <row r="193" spans="1:22" ht="14.25" x14ac:dyDescent="0.2">
      <c r="A193" s="18"/>
      <c r="B193" s="18"/>
      <c r="C193" s="18" t="s">
        <v>752</v>
      </c>
      <c r="D193" s="19"/>
      <c r="E193" s="9"/>
      <c r="F193" s="21">
        <f>Source!AL162</f>
        <v>0.47</v>
      </c>
      <c r="G193" s="20" t="str">
        <f>Source!DD162</f>
        <v/>
      </c>
      <c r="H193" s="9">
        <f>Source!AW162</f>
        <v>1</v>
      </c>
      <c r="I193" s="9">
        <f>IF(Source!BC162&lt;&gt; 0, Source!BC162, 1)</f>
        <v>1</v>
      </c>
      <c r="J193" s="21">
        <f>Source!P162</f>
        <v>1.88</v>
      </c>
      <c r="K193" s="21"/>
    </row>
    <row r="194" spans="1:22" ht="14.25" x14ac:dyDescent="0.2">
      <c r="A194" s="18"/>
      <c r="B194" s="18"/>
      <c r="C194" s="18" t="s">
        <v>747</v>
      </c>
      <c r="D194" s="19" t="s">
        <v>748</v>
      </c>
      <c r="E194" s="9">
        <f>Source!AT162</f>
        <v>70</v>
      </c>
      <c r="F194" s="21"/>
      <c r="G194" s="20"/>
      <c r="H194" s="9"/>
      <c r="I194" s="9"/>
      <c r="J194" s="21">
        <f>SUM(R190:R193)</f>
        <v>755.55</v>
      </c>
      <c r="K194" s="21"/>
    </row>
    <row r="195" spans="1:22" ht="14.25" x14ac:dyDescent="0.2">
      <c r="A195" s="18"/>
      <c r="B195" s="18"/>
      <c r="C195" s="18" t="s">
        <v>749</v>
      </c>
      <c r="D195" s="19" t="s">
        <v>748</v>
      </c>
      <c r="E195" s="9">
        <f>Source!AU162</f>
        <v>10</v>
      </c>
      <c r="F195" s="21"/>
      <c r="G195" s="20"/>
      <c r="H195" s="9"/>
      <c r="I195" s="9"/>
      <c r="J195" s="21">
        <f>SUM(T190:T194)</f>
        <v>107.94</v>
      </c>
      <c r="K195" s="21"/>
    </row>
    <row r="196" spans="1:22" ht="14.25" x14ac:dyDescent="0.2">
      <c r="A196" s="18"/>
      <c r="B196" s="18"/>
      <c r="C196" s="18" t="s">
        <v>750</v>
      </c>
      <c r="D196" s="19" t="s">
        <v>751</v>
      </c>
      <c r="E196" s="9">
        <f>Source!AQ162</f>
        <v>0.48</v>
      </c>
      <c r="F196" s="21"/>
      <c r="G196" s="20" t="str">
        <f>Source!DI162</f>
        <v/>
      </c>
      <c r="H196" s="9">
        <f>Source!AV162</f>
        <v>1</v>
      </c>
      <c r="I196" s="9"/>
      <c r="J196" s="21"/>
      <c r="K196" s="21">
        <f>Source!U162</f>
        <v>1.92</v>
      </c>
    </row>
    <row r="197" spans="1:22" ht="15" x14ac:dyDescent="0.25">
      <c r="A197" s="24"/>
      <c r="B197" s="24"/>
      <c r="C197" s="24"/>
      <c r="D197" s="24"/>
      <c r="E197" s="24"/>
      <c r="F197" s="24"/>
      <c r="G197" s="24"/>
      <c r="H197" s="24"/>
      <c r="I197" s="51">
        <f>J192+J193+J194+J195</f>
        <v>1944.73</v>
      </c>
      <c r="J197" s="51"/>
      <c r="K197" s="25">
        <f>IF(Source!I162&lt;&gt;0, ROUND(I197/Source!I162, 2), 0)</f>
        <v>486.18</v>
      </c>
      <c r="P197" s="23">
        <f>I197</f>
        <v>1944.73</v>
      </c>
    </row>
    <row r="198" spans="1:22" ht="57" x14ac:dyDescent="0.2">
      <c r="A198" s="18">
        <v>18</v>
      </c>
      <c r="B198" s="18" t="str">
        <f>Source!F163</f>
        <v>1.17-2103-13-25/1</v>
      </c>
      <c r="C198" s="18" t="str">
        <f>Source!G163</f>
        <v>Техническое обслуживание стальных панельных радиаторов - тип 30, высота 500 мм, длина до 1500 мм применительно высота 600 мм</v>
      </c>
      <c r="D198" s="19" t="str">
        <f>Source!H163</f>
        <v>шт.</v>
      </c>
      <c r="E198" s="9">
        <f>Source!I163</f>
        <v>8</v>
      </c>
      <c r="F198" s="21"/>
      <c r="G198" s="20"/>
      <c r="H198" s="9"/>
      <c r="I198" s="9"/>
      <c r="J198" s="21"/>
      <c r="K198" s="21"/>
      <c r="Q198">
        <f>ROUND((Source!BZ163/100)*ROUND((Source!AF163*Source!AV163)*Source!I163, 2), 2)</f>
        <v>1511.1</v>
      </c>
      <c r="R198">
        <f>Source!X163</f>
        <v>1511.1</v>
      </c>
      <c r="S198">
        <f>ROUND((Source!CA163/100)*ROUND((Source!AF163*Source!AV163)*Source!I163, 2), 2)</f>
        <v>215.87</v>
      </c>
      <c r="T198">
        <f>Source!Y163</f>
        <v>215.87</v>
      </c>
      <c r="U198">
        <f>ROUND((175/100)*ROUND((Source!AE163*Source!AV163)*Source!I163, 2), 2)</f>
        <v>0</v>
      </c>
      <c r="V198">
        <f>ROUND((108/100)*ROUND(Source!CS163*Source!I163, 2), 2)</f>
        <v>0</v>
      </c>
    </row>
    <row r="199" spans="1:22" x14ac:dyDescent="0.2">
      <c r="C199" s="22" t="str">
        <f>"Объем: "&amp;Source!I163&amp;"=3+"&amp;"1+"&amp;"2+"&amp;"2"</f>
        <v>Объем: 8=3+1+2+2</v>
      </c>
    </row>
    <row r="200" spans="1:22" ht="14.25" x14ac:dyDescent="0.2">
      <c r="A200" s="18"/>
      <c r="B200" s="18"/>
      <c r="C200" s="18" t="s">
        <v>746</v>
      </c>
      <c r="D200" s="19"/>
      <c r="E200" s="9"/>
      <c r="F200" s="21">
        <f>Source!AO163</f>
        <v>269.83999999999997</v>
      </c>
      <c r="G200" s="20" t="str">
        <f>Source!DG163</f>
        <v/>
      </c>
      <c r="H200" s="9">
        <f>Source!AV163</f>
        <v>1</v>
      </c>
      <c r="I200" s="9">
        <f>IF(Source!BA163&lt;&gt; 0, Source!BA163, 1)</f>
        <v>1</v>
      </c>
      <c r="J200" s="21">
        <f>Source!S163</f>
        <v>2158.7199999999998</v>
      </c>
      <c r="K200" s="21"/>
    </row>
    <row r="201" spans="1:22" ht="14.25" x14ac:dyDescent="0.2">
      <c r="A201" s="18"/>
      <c r="B201" s="18"/>
      <c r="C201" s="18" t="s">
        <v>752</v>
      </c>
      <c r="D201" s="19"/>
      <c r="E201" s="9"/>
      <c r="F201" s="21">
        <f>Source!AL163</f>
        <v>0.47</v>
      </c>
      <c r="G201" s="20" t="str">
        <f>Source!DD163</f>
        <v/>
      </c>
      <c r="H201" s="9">
        <f>Source!AW163</f>
        <v>1</v>
      </c>
      <c r="I201" s="9">
        <f>IF(Source!BC163&lt;&gt; 0, Source!BC163, 1)</f>
        <v>1</v>
      </c>
      <c r="J201" s="21">
        <f>Source!P163</f>
        <v>3.76</v>
      </c>
      <c r="K201" s="21"/>
    </row>
    <row r="202" spans="1:22" ht="14.25" x14ac:dyDescent="0.2">
      <c r="A202" s="18"/>
      <c r="B202" s="18"/>
      <c r="C202" s="18" t="s">
        <v>747</v>
      </c>
      <c r="D202" s="19" t="s">
        <v>748</v>
      </c>
      <c r="E202" s="9">
        <f>Source!AT163</f>
        <v>70</v>
      </c>
      <c r="F202" s="21"/>
      <c r="G202" s="20"/>
      <c r="H202" s="9"/>
      <c r="I202" s="9"/>
      <c r="J202" s="21">
        <f>SUM(R198:R201)</f>
        <v>1511.1</v>
      </c>
      <c r="K202" s="21"/>
    </row>
    <row r="203" spans="1:22" ht="14.25" x14ac:dyDescent="0.2">
      <c r="A203" s="18"/>
      <c r="B203" s="18"/>
      <c r="C203" s="18" t="s">
        <v>749</v>
      </c>
      <c r="D203" s="19" t="s">
        <v>748</v>
      </c>
      <c r="E203" s="9">
        <f>Source!AU163</f>
        <v>10</v>
      </c>
      <c r="F203" s="21"/>
      <c r="G203" s="20"/>
      <c r="H203" s="9"/>
      <c r="I203" s="9"/>
      <c r="J203" s="21">
        <f>SUM(T198:T202)</f>
        <v>215.87</v>
      </c>
      <c r="K203" s="21"/>
    </row>
    <row r="204" spans="1:22" ht="14.25" x14ac:dyDescent="0.2">
      <c r="A204" s="18"/>
      <c r="B204" s="18"/>
      <c r="C204" s="18" t="s">
        <v>750</v>
      </c>
      <c r="D204" s="19" t="s">
        <v>751</v>
      </c>
      <c r="E204" s="9">
        <f>Source!AQ163</f>
        <v>0.48</v>
      </c>
      <c r="F204" s="21"/>
      <c r="G204" s="20" t="str">
        <f>Source!DI163</f>
        <v/>
      </c>
      <c r="H204" s="9">
        <f>Source!AV163</f>
        <v>1</v>
      </c>
      <c r="I204" s="9"/>
      <c r="J204" s="21"/>
      <c r="K204" s="21">
        <f>Source!U163</f>
        <v>3.84</v>
      </c>
    </row>
    <row r="205" spans="1:22" ht="15" x14ac:dyDescent="0.25">
      <c r="A205" s="24"/>
      <c r="B205" s="24"/>
      <c r="C205" s="24"/>
      <c r="D205" s="24"/>
      <c r="E205" s="24"/>
      <c r="F205" s="24"/>
      <c r="G205" s="24"/>
      <c r="H205" s="24"/>
      <c r="I205" s="51">
        <f>J200+J201+J202+J203</f>
        <v>3889.45</v>
      </c>
      <c r="J205" s="51"/>
      <c r="K205" s="25">
        <f>IF(Source!I163&lt;&gt;0, ROUND(I205/Source!I163, 2), 0)</f>
        <v>486.18</v>
      </c>
      <c r="P205" s="23">
        <f>I205</f>
        <v>3889.45</v>
      </c>
    </row>
    <row r="206" spans="1:22" ht="42.75" x14ac:dyDescent="0.2">
      <c r="A206" s="18">
        <v>19</v>
      </c>
      <c r="B206" s="18" t="str">
        <f>Source!F164</f>
        <v>1.17-2103-13-26/1</v>
      </c>
      <c r="C206" s="18" t="str">
        <f>Source!G164</f>
        <v>Техническое обслуживание стальных панельных радиаторов - тип 30, высота 500 мм, длина до 3000 мм</v>
      </c>
      <c r="D206" s="19" t="str">
        <f>Source!H164</f>
        <v>шт.</v>
      </c>
      <c r="E206" s="9">
        <f>Source!I164</f>
        <v>5</v>
      </c>
      <c r="F206" s="21"/>
      <c r="G206" s="20"/>
      <c r="H206" s="9"/>
      <c r="I206" s="9"/>
      <c r="J206" s="21"/>
      <c r="K206" s="21"/>
      <c r="Q206">
        <f>ROUND((Source!BZ164/100)*ROUND((Source!AF164*Source!AV164)*Source!I164, 2), 2)</f>
        <v>1377.32</v>
      </c>
      <c r="R206">
        <f>Source!X164</f>
        <v>1377.32</v>
      </c>
      <c r="S206">
        <f>ROUND((Source!CA164/100)*ROUND((Source!AF164*Source!AV164)*Source!I164, 2), 2)</f>
        <v>196.76</v>
      </c>
      <c r="T206">
        <f>Source!Y164</f>
        <v>196.76</v>
      </c>
      <c r="U206">
        <f>ROUND((175/100)*ROUND((Source!AE164*Source!AV164)*Source!I164, 2), 2)</f>
        <v>0</v>
      </c>
      <c r="V206">
        <f>ROUND((108/100)*ROUND(Source!CS164*Source!I164, 2), 2)</f>
        <v>0</v>
      </c>
    </row>
    <row r="207" spans="1:22" ht="14.25" x14ac:dyDescent="0.2">
      <c r="A207" s="18"/>
      <c r="B207" s="18"/>
      <c r="C207" s="18" t="s">
        <v>746</v>
      </c>
      <c r="D207" s="19"/>
      <c r="E207" s="9"/>
      <c r="F207" s="21">
        <f>Source!AO164</f>
        <v>393.52</v>
      </c>
      <c r="G207" s="20" t="str">
        <f>Source!DG164</f>
        <v/>
      </c>
      <c r="H207" s="9">
        <f>Source!AV164</f>
        <v>1</v>
      </c>
      <c r="I207" s="9">
        <f>IF(Source!BA164&lt;&gt; 0, Source!BA164, 1)</f>
        <v>1</v>
      </c>
      <c r="J207" s="21">
        <f>Source!S164</f>
        <v>1967.6</v>
      </c>
      <c r="K207" s="21"/>
    </row>
    <row r="208" spans="1:22" ht="14.25" x14ac:dyDescent="0.2">
      <c r="A208" s="18"/>
      <c r="B208" s="18"/>
      <c r="C208" s="18" t="s">
        <v>752</v>
      </c>
      <c r="D208" s="19"/>
      <c r="E208" s="9"/>
      <c r="F208" s="21">
        <f>Source!AL164</f>
        <v>0.94</v>
      </c>
      <c r="G208" s="20" t="str">
        <f>Source!DD164</f>
        <v/>
      </c>
      <c r="H208" s="9">
        <f>Source!AW164</f>
        <v>1</v>
      </c>
      <c r="I208" s="9">
        <f>IF(Source!BC164&lt;&gt; 0, Source!BC164, 1)</f>
        <v>1</v>
      </c>
      <c r="J208" s="21">
        <f>Source!P164</f>
        <v>4.7</v>
      </c>
      <c r="K208" s="21"/>
    </row>
    <row r="209" spans="1:22" ht="14.25" x14ac:dyDescent="0.2">
      <c r="A209" s="18"/>
      <c r="B209" s="18"/>
      <c r="C209" s="18" t="s">
        <v>747</v>
      </c>
      <c r="D209" s="19" t="s">
        <v>748</v>
      </c>
      <c r="E209" s="9">
        <f>Source!AT164</f>
        <v>70</v>
      </c>
      <c r="F209" s="21"/>
      <c r="G209" s="20"/>
      <c r="H209" s="9"/>
      <c r="I209" s="9"/>
      <c r="J209" s="21">
        <f>SUM(R206:R208)</f>
        <v>1377.32</v>
      </c>
      <c r="K209" s="21"/>
    </row>
    <row r="210" spans="1:22" ht="14.25" x14ac:dyDescent="0.2">
      <c r="A210" s="18"/>
      <c r="B210" s="18"/>
      <c r="C210" s="18" t="s">
        <v>749</v>
      </c>
      <c r="D210" s="19" t="s">
        <v>748</v>
      </c>
      <c r="E210" s="9">
        <f>Source!AU164</f>
        <v>10</v>
      </c>
      <c r="F210" s="21"/>
      <c r="G210" s="20"/>
      <c r="H210" s="9"/>
      <c r="I210" s="9"/>
      <c r="J210" s="21">
        <f>SUM(T206:T209)</f>
        <v>196.76</v>
      </c>
      <c r="K210" s="21"/>
    </row>
    <row r="211" spans="1:22" ht="14.25" x14ac:dyDescent="0.2">
      <c r="A211" s="18"/>
      <c r="B211" s="18"/>
      <c r="C211" s="18" t="s">
        <v>750</v>
      </c>
      <c r="D211" s="19" t="s">
        <v>751</v>
      </c>
      <c r="E211" s="9">
        <f>Source!AQ164</f>
        <v>0.7</v>
      </c>
      <c r="F211" s="21"/>
      <c r="G211" s="20" t="str">
        <f>Source!DI164</f>
        <v/>
      </c>
      <c r="H211" s="9">
        <f>Source!AV164</f>
        <v>1</v>
      </c>
      <c r="I211" s="9"/>
      <c r="J211" s="21"/>
      <c r="K211" s="21">
        <f>Source!U164</f>
        <v>3.5</v>
      </c>
    </row>
    <row r="212" spans="1:22" ht="15" x14ac:dyDescent="0.25">
      <c r="A212" s="24"/>
      <c r="B212" s="24"/>
      <c r="C212" s="24"/>
      <c r="D212" s="24"/>
      <c r="E212" s="24"/>
      <c r="F212" s="24"/>
      <c r="G212" s="24"/>
      <c r="H212" s="24"/>
      <c r="I212" s="51">
        <f>J207+J208+J209+J210</f>
        <v>3546.38</v>
      </c>
      <c r="J212" s="51"/>
      <c r="K212" s="25">
        <f>IF(Source!I164&lt;&gt;0, ROUND(I212/Source!I164, 2), 0)</f>
        <v>709.28</v>
      </c>
      <c r="P212" s="23">
        <f>I212</f>
        <v>3546.38</v>
      </c>
    </row>
    <row r="213" spans="1:22" ht="57" x14ac:dyDescent="0.2">
      <c r="A213" s="18">
        <v>20</v>
      </c>
      <c r="B213" s="18" t="str">
        <f>Source!F165</f>
        <v>1.17-2103-13-26/1</v>
      </c>
      <c r="C213" s="18" t="str">
        <f>Source!G165</f>
        <v>Техническое обслуживание стальных панельных радиаторов - тип 30, высота 500 мм, длина до 3000 мм применительно высота 600 мм</v>
      </c>
      <c r="D213" s="19" t="str">
        <f>Source!H165</f>
        <v>шт.</v>
      </c>
      <c r="E213" s="9">
        <f>Source!I165</f>
        <v>2</v>
      </c>
      <c r="F213" s="21"/>
      <c r="G213" s="20"/>
      <c r="H213" s="9"/>
      <c r="I213" s="9"/>
      <c r="J213" s="21"/>
      <c r="K213" s="21"/>
      <c r="Q213">
        <f>ROUND((Source!BZ165/100)*ROUND((Source!AF165*Source!AV165)*Source!I165, 2), 2)</f>
        <v>550.92999999999995</v>
      </c>
      <c r="R213">
        <f>Source!X165</f>
        <v>550.92999999999995</v>
      </c>
      <c r="S213">
        <f>ROUND((Source!CA165/100)*ROUND((Source!AF165*Source!AV165)*Source!I165, 2), 2)</f>
        <v>78.7</v>
      </c>
      <c r="T213">
        <f>Source!Y165</f>
        <v>78.7</v>
      </c>
      <c r="U213">
        <f>ROUND((175/100)*ROUND((Source!AE165*Source!AV165)*Source!I165, 2), 2)</f>
        <v>0</v>
      </c>
      <c r="V213">
        <f>ROUND((108/100)*ROUND(Source!CS165*Source!I165, 2), 2)</f>
        <v>0</v>
      </c>
    </row>
    <row r="214" spans="1:22" ht="14.25" x14ac:dyDescent="0.2">
      <c r="A214" s="18"/>
      <c r="B214" s="18"/>
      <c r="C214" s="18" t="s">
        <v>746</v>
      </c>
      <c r="D214" s="19"/>
      <c r="E214" s="9"/>
      <c r="F214" s="21">
        <f>Source!AO165</f>
        <v>393.52</v>
      </c>
      <c r="G214" s="20" t="str">
        <f>Source!DG165</f>
        <v/>
      </c>
      <c r="H214" s="9">
        <f>Source!AV165</f>
        <v>1</v>
      </c>
      <c r="I214" s="9">
        <f>IF(Source!BA165&lt;&gt; 0, Source!BA165, 1)</f>
        <v>1</v>
      </c>
      <c r="J214" s="21">
        <f>Source!S165</f>
        <v>787.04</v>
      </c>
      <c r="K214" s="21"/>
    </row>
    <row r="215" spans="1:22" ht="14.25" x14ac:dyDescent="0.2">
      <c r="A215" s="18"/>
      <c r="B215" s="18"/>
      <c r="C215" s="18" t="s">
        <v>752</v>
      </c>
      <c r="D215" s="19"/>
      <c r="E215" s="9"/>
      <c r="F215" s="21">
        <f>Source!AL165</f>
        <v>0.94</v>
      </c>
      <c r="G215" s="20" t="str">
        <f>Source!DD165</f>
        <v/>
      </c>
      <c r="H215" s="9">
        <f>Source!AW165</f>
        <v>1</v>
      </c>
      <c r="I215" s="9">
        <f>IF(Source!BC165&lt;&gt; 0, Source!BC165, 1)</f>
        <v>1</v>
      </c>
      <c r="J215" s="21">
        <f>Source!P165</f>
        <v>1.88</v>
      </c>
      <c r="K215" s="21"/>
    </row>
    <row r="216" spans="1:22" ht="14.25" x14ac:dyDescent="0.2">
      <c r="A216" s="18"/>
      <c r="B216" s="18"/>
      <c r="C216" s="18" t="s">
        <v>747</v>
      </c>
      <c r="D216" s="19" t="s">
        <v>748</v>
      </c>
      <c r="E216" s="9">
        <f>Source!AT165</f>
        <v>70</v>
      </c>
      <c r="F216" s="21"/>
      <c r="G216" s="20"/>
      <c r="H216" s="9"/>
      <c r="I216" s="9"/>
      <c r="J216" s="21">
        <f>SUM(R213:R215)</f>
        <v>550.92999999999995</v>
      </c>
      <c r="K216" s="21"/>
    </row>
    <row r="217" spans="1:22" ht="14.25" x14ac:dyDescent="0.2">
      <c r="A217" s="18"/>
      <c r="B217" s="18"/>
      <c r="C217" s="18" t="s">
        <v>749</v>
      </c>
      <c r="D217" s="19" t="s">
        <v>748</v>
      </c>
      <c r="E217" s="9">
        <f>Source!AU165</f>
        <v>10</v>
      </c>
      <c r="F217" s="21"/>
      <c r="G217" s="20"/>
      <c r="H217" s="9"/>
      <c r="I217" s="9"/>
      <c r="J217" s="21">
        <f>SUM(T213:T216)</f>
        <v>78.7</v>
      </c>
      <c r="K217" s="21"/>
    </row>
    <row r="218" spans="1:22" ht="14.25" x14ac:dyDescent="0.2">
      <c r="A218" s="18"/>
      <c r="B218" s="18"/>
      <c r="C218" s="18" t="s">
        <v>750</v>
      </c>
      <c r="D218" s="19" t="s">
        <v>751</v>
      </c>
      <c r="E218" s="9">
        <f>Source!AQ165</f>
        <v>0.7</v>
      </c>
      <c r="F218" s="21"/>
      <c r="G218" s="20" t="str">
        <f>Source!DI165</f>
        <v/>
      </c>
      <c r="H218" s="9">
        <f>Source!AV165</f>
        <v>1</v>
      </c>
      <c r="I218" s="9"/>
      <c r="J218" s="21"/>
      <c r="K218" s="21">
        <f>Source!U165</f>
        <v>1.4</v>
      </c>
    </row>
    <row r="219" spans="1:22" ht="15" x14ac:dyDescent="0.25">
      <c r="A219" s="24"/>
      <c r="B219" s="24"/>
      <c r="C219" s="24"/>
      <c r="D219" s="24"/>
      <c r="E219" s="24"/>
      <c r="F219" s="24"/>
      <c r="G219" s="24"/>
      <c r="H219" s="24"/>
      <c r="I219" s="51">
        <f>J214+J215+J216+J217</f>
        <v>1418.55</v>
      </c>
      <c r="J219" s="51"/>
      <c r="K219" s="25">
        <f>IF(Source!I165&lt;&gt;0, ROUND(I219/Source!I165, 2), 0)</f>
        <v>709.28</v>
      </c>
      <c r="P219" s="23">
        <f>I219</f>
        <v>1418.55</v>
      </c>
    </row>
    <row r="220" spans="1:22" ht="28.5" x14ac:dyDescent="0.2">
      <c r="A220" s="18">
        <v>21</v>
      </c>
      <c r="B220" s="18" t="str">
        <f>Source!F166</f>
        <v>1.17-2103-17-1/1</v>
      </c>
      <c r="C220" s="18" t="str">
        <f>Source!G166</f>
        <v>Техническое обслуживание автоматического воздухоотводчика</v>
      </c>
      <c r="D220" s="19" t="str">
        <f>Source!H166</f>
        <v>10 шт.</v>
      </c>
      <c r="E220" s="9">
        <f>Source!I166</f>
        <v>1</v>
      </c>
      <c r="F220" s="21"/>
      <c r="G220" s="20"/>
      <c r="H220" s="9"/>
      <c r="I220" s="9"/>
      <c r="J220" s="21"/>
      <c r="K220" s="21"/>
      <c r="Q220">
        <f>ROUND((Source!BZ166/100)*ROUND((Source!AF166*Source!AV166)*Source!I166, 2), 2)</f>
        <v>657.01</v>
      </c>
      <c r="R220">
        <f>Source!X166</f>
        <v>657.01</v>
      </c>
      <c r="S220">
        <f>ROUND((Source!CA166/100)*ROUND((Source!AF166*Source!AV166)*Source!I166, 2), 2)</f>
        <v>93.86</v>
      </c>
      <c r="T220">
        <f>Source!Y166</f>
        <v>93.86</v>
      </c>
      <c r="U220">
        <f>ROUND((175/100)*ROUND((Source!AE166*Source!AV166)*Source!I166, 2), 2)</f>
        <v>0</v>
      </c>
      <c r="V220">
        <f>ROUND((108/100)*ROUND(Source!CS166*Source!I166, 2), 2)</f>
        <v>0</v>
      </c>
    </row>
    <row r="221" spans="1:22" x14ac:dyDescent="0.2">
      <c r="C221" s="22" t="str">
        <f>"Объем: "&amp;Source!I166&amp;"=(10)/"&amp;"10"</f>
        <v>Объем: 1=(10)/10</v>
      </c>
    </row>
    <row r="222" spans="1:22" ht="14.25" x14ac:dyDescent="0.2">
      <c r="A222" s="18"/>
      <c r="B222" s="18"/>
      <c r="C222" s="18" t="s">
        <v>746</v>
      </c>
      <c r="D222" s="19"/>
      <c r="E222" s="9"/>
      <c r="F222" s="21">
        <f>Source!AO166</f>
        <v>938.58</v>
      </c>
      <c r="G222" s="20" t="str">
        <f>Source!DG166</f>
        <v/>
      </c>
      <c r="H222" s="9">
        <f>Source!AV166</f>
        <v>1</v>
      </c>
      <c r="I222" s="9">
        <f>IF(Source!BA166&lt;&gt; 0, Source!BA166, 1)</f>
        <v>1</v>
      </c>
      <c r="J222" s="21">
        <f>Source!S166</f>
        <v>938.58</v>
      </c>
      <c r="K222" s="21"/>
    </row>
    <row r="223" spans="1:22" ht="14.25" x14ac:dyDescent="0.2">
      <c r="A223" s="18"/>
      <c r="B223" s="18"/>
      <c r="C223" s="18" t="s">
        <v>752</v>
      </c>
      <c r="D223" s="19"/>
      <c r="E223" s="9"/>
      <c r="F223" s="21">
        <f>Source!AL166</f>
        <v>0.63</v>
      </c>
      <c r="G223" s="20" t="str">
        <f>Source!DD166</f>
        <v/>
      </c>
      <c r="H223" s="9">
        <f>Source!AW166</f>
        <v>1</v>
      </c>
      <c r="I223" s="9">
        <f>IF(Source!BC166&lt;&gt; 0, Source!BC166, 1)</f>
        <v>1</v>
      </c>
      <c r="J223" s="21">
        <f>Source!P166</f>
        <v>0.63</v>
      </c>
      <c r="K223" s="21"/>
    </row>
    <row r="224" spans="1:22" ht="14.25" x14ac:dyDescent="0.2">
      <c r="A224" s="18"/>
      <c r="B224" s="18"/>
      <c r="C224" s="18" t="s">
        <v>747</v>
      </c>
      <c r="D224" s="19" t="s">
        <v>748</v>
      </c>
      <c r="E224" s="9">
        <f>Source!AT166</f>
        <v>70</v>
      </c>
      <c r="F224" s="21"/>
      <c r="G224" s="20"/>
      <c r="H224" s="9"/>
      <c r="I224" s="9"/>
      <c r="J224" s="21">
        <f>SUM(R220:R223)</f>
        <v>657.01</v>
      </c>
      <c r="K224" s="21"/>
    </row>
    <row r="225" spans="1:22" ht="14.25" x14ac:dyDescent="0.2">
      <c r="A225" s="18"/>
      <c r="B225" s="18"/>
      <c r="C225" s="18" t="s">
        <v>749</v>
      </c>
      <c r="D225" s="19" t="s">
        <v>748</v>
      </c>
      <c r="E225" s="9">
        <f>Source!AU166</f>
        <v>10</v>
      </c>
      <c r="F225" s="21"/>
      <c r="G225" s="20"/>
      <c r="H225" s="9"/>
      <c r="I225" s="9"/>
      <c r="J225" s="21">
        <f>SUM(T220:T224)</f>
        <v>93.86</v>
      </c>
      <c r="K225" s="21"/>
    </row>
    <row r="226" spans="1:22" ht="14.25" x14ac:dyDescent="0.2">
      <c r="A226" s="18"/>
      <c r="B226" s="18"/>
      <c r="C226" s="18" t="s">
        <v>750</v>
      </c>
      <c r="D226" s="19" t="s">
        <v>751</v>
      </c>
      <c r="E226" s="9">
        <f>Source!AQ166</f>
        <v>1.52</v>
      </c>
      <c r="F226" s="21"/>
      <c r="G226" s="20" t="str">
        <f>Source!DI166</f>
        <v/>
      </c>
      <c r="H226" s="9">
        <f>Source!AV166</f>
        <v>1</v>
      </c>
      <c r="I226" s="9"/>
      <c r="J226" s="21"/>
      <c r="K226" s="21">
        <f>Source!U166</f>
        <v>1.52</v>
      </c>
    </row>
    <row r="227" spans="1:22" ht="15" x14ac:dyDescent="0.25">
      <c r="A227" s="24"/>
      <c r="B227" s="24"/>
      <c r="C227" s="24"/>
      <c r="D227" s="24"/>
      <c r="E227" s="24"/>
      <c r="F227" s="24"/>
      <c r="G227" s="24"/>
      <c r="H227" s="24"/>
      <c r="I227" s="51">
        <f>J222+J223+J224+J225</f>
        <v>1690.08</v>
      </c>
      <c r="J227" s="51"/>
      <c r="K227" s="25">
        <f>IF(Source!I166&lt;&gt;0, ROUND(I227/Source!I166, 2), 0)</f>
        <v>1690.08</v>
      </c>
      <c r="P227" s="23">
        <f>I227</f>
        <v>1690.08</v>
      </c>
    </row>
    <row r="228" spans="1:22" ht="57" x14ac:dyDescent="0.2">
      <c r="A228" s="18">
        <v>22</v>
      </c>
      <c r="B228" s="18" t="str">
        <f>Source!F168</f>
        <v>1.21-2303-24-1/1</v>
      </c>
      <c r="C228" s="18" t="str">
        <f>Source!G168</f>
        <v>Техническое обслуживание электроводонагревателей объемом до 80 литров / применительно котел одноконтурный электрический 54кВт</v>
      </c>
      <c r="D228" s="19" t="str">
        <f>Source!H168</f>
        <v>шт.</v>
      </c>
      <c r="E228" s="9">
        <f>Source!I168</f>
        <v>2</v>
      </c>
      <c r="F228" s="21"/>
      <c r="G228" s="20"/>
      <c r="H228" s="9"/>
      <c r="I228" s="9"/>
      <c r="J228" s="21"/>
      <c r="K228" s="21"/>
      <c r="Q228">
        <f>ROUND((Source!BZ168/100)*ROUND((Source!AF168*Source!AV168)*Source!I168, 2), 2)</f>
        <v>1741.64</v>
      </c>
      <c r="R228">
        <f>Source!X168</f>
        <v>1741.64</v>
      </c>
      <c r="S228">
        <f>ROUND((Source!CA168/100)*ROUND((Source!AF168*Source!AV168)*Source!I168, 2), 2)</f>
        <v>248.81</v>
      </c>
      <c r="T228">
        <f>Source!Y168</f>
        <v>248.81</v>
      </c>
      <c r="U228">
        <f>ROUND((175/100)*ROUND((Source!AE168*Source!AV168)*Source!I168, 2), 2)</f>
        <v>3131.7</v>
      </c>
      <c r="V228">
        <f>ROUND((108/100)*ROUND(Source!CS168*Source!I168, 2), 2)</f>
        <v>1932.7</v>
      </c>
    </row>
    <row r="229" spans="1:22" ht="14.25" x14ac:dyDescent="0.2">
      <c r="A229" s="18"/>
      <c r="B229" s="18"/>
      <c r="C229" s="18" t="s">
        <v>746</v>
      </c>
      <c r="D229" s="19"/>
      <c r="E229" s="9"/>
      <c r="F229" s="21">
        <f>Source!AO168</f>
        <v>1244.03</v>
      </c>
      <c r="G229" s="20" t="str">
        <f>Source!DG168</f>
        <v/>
      </c>
      <c r="H229" s="9">
        <f>Source!AV168</f>
        <v>1</v>
      </c>
      <c r="I229" s="9">
        <f>IF(Source!BA168&lt;&gt; 0, Source!BA168, 1)</f>
        <v>1</v>
      </c>
      <c r="J229" s="21">
        <f>Source!S168</f>
        <v>2488.06</v>
      </c>
      <c r="K229" s="21"/>
    </row>
    <row r="230" spans="1:22" ht="14.25" x14ac:dyDescent="0.2">
      <c r="A230" s="18"/>
      <c r="B230" s="18"/>
      <c r="C230" s="18" t="s">
        <v>753</v>
      </c>
      <c r="D230" s="19"/>
      <c r="E230" s="9"/>
      <c r="F230" s="21">
        <f>Source!AM168</f>
        <v>1411.16</v>
      </c>
      <c r="G230" s="20" t="str">
        <f>Source!DE168</f>
        <v/>
      </c>
      <c r="H230" s="9">
        <f>Source!AV168</f>
        <v>1</v>
      </c>
      <c r="I230" s="9">
        <f>IF(Source!BB168&lt;&gt; 0, Source!BB168, 1)</f>
        <v>1</v>
      </c>
      <c r="J230" s="21">
        <f>Source!Q168</f>
        <v>2822.32</v>
      </c>
      <c r="K230" s="21"/>
    </row>
    <row r="231" spans="1:22" ht="14.25" x14ac:dyDescent="0.2">
      <c r="A231" s="18"/>
      <c r="B231" s="18"/>
      <c r="C231" s="18" t="s">
        <v>754</v>
      </c>
      <c r="D231" s="19"/>
      <c r="E231" s="9"/>
      <c r="F231" s="21">
        <f>Source!AN168</f>
        <v>894.77</v>
      </c>
      <c r="G231" s="20" t="str">
        <f>Source!DF168</f>
        <v/>
      </c>
      <c r="H231" s="9">
        <f>Source!AV168</f>
        <v>1</v>
      </c>
      <c r="I231" s="9">
        <f>IF(Source!BS168&lt;&gt; 0, Source!BS168, 1)</f>
        <v>1</v>
      </c>
      <c r="J231" s="26">
        <f>Source!R168</f>
        <v>1789.54</v>
      </c>
      <c r="K231" s="21"/>
    </row>
    <row r="232" spans="1:22" ht="14.25" x14ac:dyDescent="0.2">
      <c r="A232" s="18"/>
      <c r="B232" s="18"/>
      <c r="C232" s="18" t="s">
        <v>752</v>
      </c>
      <c r="D232" s="19"/>
      <c r="E232" s="9"/>
      <c r="F232" s="21">
        <f>Source!AL168</f>
        <v>0.63</v>
      </c>
      <c r="G232" s="20" t="str">
        <f>Source!DD168</f>
        <v/>
      </c>
      <c r="H232" s="9">
        <f>Source!AW168</f>
        <v>1</v>
      </c>
      <c r="I232" s="9">
        <f>IF(Source!BC168&lt;&gt; 0, Source!BC168, 1)</f>
        <v>1</v>
      </c>
      <c r="J232" s="21">
        <f>Source!P168</f>
        <v>1.26</v>
      </c>
      <c r="K232" s="21"/>
    </row>
    <row r="233" spans="1:22" ht="14.25" x14ac:dyDescent="0.2">
      <c r="A233" s="18"/>
      <c r="B233" s="18"/>
      <c r="C233" s="18" t="s">
        <v>747</v>
      </c>
      <c r="D233" s="19" t="s">
        <v>748</v>
      </c>
      <c r="E233" s="9">
        <f>Source!AT168</f>
        <v>70</v>
      </c>
      <c r="F233" s="21"/>
      <c r="G233" s="20"/>
      <c r="H233" s="9"/>
      <c r="I233" s="9"/>
      <c r="J233" s="21">
        <f>SUM(R228:R232)</f>
        <v>1741.64</v>
      </c>
      <c r="K233" s="21"/>
    </row>
    <row r="234" spans="1:22" ht="14.25" x14ac:dyDescent="0.2">
      <c r="A234" s="18"/>
      <c r="B234" s="18"/>
      <c r="C234" s="18" t="s">
        <v>749</v>
      </c>
      <c r="D234" s="19" t="s">
        <v>748</v>
      </c>
      <c r="E234" s="9">
        <f>Source!AU168</f>
        <v>10</v>
      </c>
      <c r="F234" s="21"/>
      <c r="G234" s="20"/>
      <c r="H234" s="9"/>
      <c r="I234" s="9"/>
      <c r="J234" s="21">
        <f>SUM(T228:T233)</f>
        <v>248.81</v>
      </c>
      <c r="K234" s="21"/>
    </row>
    <row r="235" spans="1:22" ht="14.25" x14ac:dyDescent="0.2">
      <c r="A235" s="18"/>
      <c r="B235" s="18"/>
      <c r="C235" s="18" t="s">
        <v>755</v>
      </c>
      <c r="D235" s="19" t="s">
        <v>748</v>
      </c>
      <c r="E235" s="9">
        <f>108</f>
        <v>108</v>
      </c>
      <c r="F235" s="21"/>
      <c r="G235" s="20"/>
      <c r="H235" s="9"/>
      <c r="I235" s="9"/>
      <c r="J235" s="21">
        <f>SUM(V228:V234)</f>
        <v>1932.7</v>
      </c>
      <c r="K235" s="21"/>
    </row>
    <row r="236" spans="1:22" ht="14.25" x14ac:dyDescent="0.2">
      <c r="A236" s="18"/>
      <c r="B236" s="18"/>
      <c r="C236" s="18" t="s">
        <v>750</v>
      </c>
      <c r="D236" s="19" t="s">
        <v>751</v>
      </c>
      <c r="E236" s="9">
        <f>Source!AQ168</f>
        <v>1.75</v>
      </c>
      <c r="F236" s="21"/>
      <c r="G236" s="20" t="str">
        <f>Source!DI168</f>
        <v/>
      </c>
      <c r="H236" s="9">
        <f>Source!AV168</f>
        <v>1</v>
      </c>
      <c r="I236" s="9"/>
      <c r="J236" s="21"/>
      <c r="K236" s="21">
        <f>Source!U168</f>
        <v>3.5</v>
      </c>
    </row>
    <row r="237" spans="1:22" ht="15" x14ac:dyDescent="0.25">
      <c r="A237" s="24"/>
      <c r="B237" s="24"/>
      <c r="C237" s="24"/>
      <c r="D237" s="24"/>
      <c r="E237" s="24"/>
      <c r="F237" s="24"/>
      <c r="G237" s="24"/>
      <c r="H237" s="24"/>
      <c r="I237" s="51">
        <f>J229+J230+J232+J233+J234+J235</f>
        <v>9234.7900000000009</v>
      </c>
      <c r="J237" s="51"/>
      <c r="K237" s="25">
        <f>IF(Source!I168&lt;&gt;0, ROUND(I237/Source!I168, 2), 0)</f>
        <v>4617.3999999999996</v>
      </c>
      <c r="P237" s="23">
        <f>I237</f>
        <v>9234.7900000000009</v>
      </c>
    </row>
    <row r="239" spans="1:22" ht="15" x14ac:dyDescent="0.25">
      <c r="A239" s="52" t="str">
        <f>CONCATENATE("Итого по подразделу: ",IF(Source!G178&lt;&gt;"Новый подраздел", Source!G178, ""))</f>
        <v>Итого по подразделу: 2.1 Отопление</v>
      </c>
      <c r="B239" s="52"/>
      <c r="C239" s="52"/>
      <c r="D239" s="52"/>
      <c r="E239" s="52"/>
      <c r="F239" s="52"/>
      <c r="G239" s="52"/>
      <c r="H239" s="52"/>
      <c r="I239" s="53">
        <f>SUM(P158:P238)</f>
        <v>30550.020000000004</v>
      </c>
      <c r="J239" s="54"/>
      <c r="K239" s="27"/>
    </row>
    <row r="242" spans="1:22" ht="15" x14ac:dyDescent="0.25">
      <c r="A242" s="52" t="str">
        <f>CONCATENATE("Итого по разделу: ",IF(Source!G208&lt;&gt;"Новый раздел", Source!G208, ""))</f>
        <v>Итого по разделу: 2 Внутренние сети отопления</v>
      </c>
      <c r="B242" s="52"/>
      <c r="C242" s="52"/>
      <c r="D242" s="52"/>
      <c r="E242" s="52"/>
      <c r="F242" s="52"/>
      <c r="G242" s="52"/>
      <c r="H242" s="52"/>
      <c r="I242" s="53">
        <f>SUM(P156:P241)</f>
        <v>30550.020000000004</v>
      </c>
      <c r="J242" s="54"/>
      <c r="K242" s="27"/>
    </row>
    <row r="245" spans="1:22" ht="16.5" x14ac:dyDescent="0.25">
      <c r="A245" s="50" t="str">
        <f>CONCATENATE("Раздел: ",IF(Source!G238&lt;&gt;"Новый раздел", Source!G238, ""))</f>
        <v>Раздел: 3 Вентиляция и кондиционирование</v>
      </c>
      <c r="B245" s="50"/>
      <c r="C245" s="50"/>
      <c r="D245" s="50"/>
      <c r="E245" s="50"/>
      <c r="F245" s="50"/>
      <c r="G245" s="50"/>
      <c r="H245" s="50"/>
      <c r="I245" s="50"/>
      <c r="J245" s="50"/>
      <c r="K245" s="50"/>
    </row>
    <row r="247" spans="1:22" ht="16.5" x14ac:dyDescent="0.25">
      <c r="A247" s="50" t="str">
        <f>CONCATENATE("Подраздел: ",IF(Source!G242&lt;&gt;"Новый подраздел", Source!G242, ""))</f>
        <v>Подраздел: 3.1  Вентиляция</v>
      </c>
      <c r="B247" s="50"/>
      <c r="C247" s="50"/>
      <c r="D247" s="50"/>
      <c r="E247" s="50"/>
      <c r="F247" s="50"/>
      <c r="G247" s="50"/>
      <c r="H247" s="50"/>
      <c r="I247" s="50"/>
      <c r="J247" s="50"/>
      <c r="K247" s="50"/>
    </row>
    <row r="249" spans="1:22" ht="15" x14ac:dyDescent="0.25">
      <c r="B249" s="55" t="str">
        <f>Source!G246</f>
        <v>Вентустановка П1 В:</v>
      </c>
      <c r="C249" s="55"/>
      <c r="D249" s="55"/>
      <c r="E249" s="55"/>
      <c r="F249" s="55"/>
      <c r="G249" s="55"/>
      <c r="H249" s="55"/>
      <c r="I249" s="55"/>
      <c r="J249" s="55"/>
    </row>
    <row r="250" spans="1:22" ht="42.75" x14ac:dyDescent="0.2">
      <c r="A250" s="18">
        <v>23</v>
      </c>
      <c r="B250" s="18" t="str">
        <f>Source!F250</f>
        <v>1.18-2403-21-4/1</v>
      </c>
      <c r="C250" s="18" t="str">
        <f>Source!G250</f>
        <v>Техническое обслуживание приточных установок производительностью до 5000 м3/ч - ежеквартальное</v>
      </c>
      <c r="D250" s="19" t="str">
        <f>Source!H250</f>
        <v>установка</v>
      </c>
      <c r="E250" s="9">
        <f>Source!I250</f>
        <v>1</v>
      </c>
      <c r="F250" s="21"/>
      <c r="G250" s="20"/>
      <c r="H250" s="9"/>
      <c r="I250" s="9"/>
      <c r="J250" s="21"/>
      <c r="K250" s="21"/>
      <c r="Q250">
        <f>ROUND((Source!BZ250/100)*ROUND((Source!AF250*Source!AV250)*Source!I250, 2), 2)</f>
        <v>2917.08</v>
      </c>
      <c r="R250">
        <f>Source!X250</f>
        <v>2917.08</v>
      </c>
      <c r="S250">
        <f>ROUND((Source!CA250/100)*ROUND((Source!AF250*Source!AV250)*Source!I250, 2), 2)</f>
        <v>416.73</v>
      </c>
      <c r="T250">
        <f>Source!Y250</f>
        <v>416.73</v>
      </c>
      <c r="U250">
        <f>ROUND((175/100)*ROUND((Source!AE250*Source!AV250)*Source!I250, 2), 2)</f>
        <v>7.0000000000000007E-2</v>
      </c>
      <c r="V250">
        <f>ROUND((108/100)*ROUND(Source!CS250*Source!I250, 2), 2)</f>
        <v>0.04</v>
      </c>
    </row>
    <row r="251" spans="1:22" ht="14.25" x14ac:dyDescent="0.2">
      <c r="A251" s="18"/>
      <c r="B251" s="18"/>
      <c r="C251" s="18" t="s">
        <v>746</v>
      </c>
      <c r="D251" s="19"/>
      <c r="E251" s="9"/>
      <c r="F251" s="21">
        <f>Source!AO250</f>
        <v>2083.63</v>
      </c>
      <c r="G251" s="20" t="str">
        <f>Source!DG250</f>
        <v>)*2</v>
      </c>
      <c r="H251" s="9">
        <f>Source!AV250</f>
        <v>1</v>
      </c>
      <c r="I251" s="9">
        <f>IF(Source!BA250&lt;&gt; 0, Source!BA250, 1)</f>
        <v>1</v>
      </c>
      <c r="J251" s="21">
        <f>Source!S250</f>
        <v>4167.26</v>
      </c>
      <c r="K251" s="21"/>
    </row>
    <row r="252" spans="1:22" ht="14.25" x14ac:dyDescent="0.2">
      <c r="A252" s="18"/>
      <c r="B252" s="18"/>
      <c r="C252" s="18" t="s">
        <v>753</v>
      </c>
      <c r="D252" s="19"/>
      <c r="E252" s="9"/>
      <c r="F252" s="21">
        <f>Source!AM250</f>
        <v>1.79</v>
      </c>
      <c r="G252" s="20" t="str">
        <f>Source!DE250</f>
        <v>)*2</v>
      </c>
      <c r="H252" s="9">
        <f>Source!AV250</f>
        <v>1</v>
      </c>
      <c r="I252" s="9">
        <f>IF(Source!BB250&lt;&gt; 0, Source!BB250, 1)</f>
        <v>1</v>
      </c>
      <c r="J252" s="21">
        <f>Source!Q250</f>
        <v>3.58</v>
      </c>
      <c r="K252" s="21"/>
    </row>
    <row r="253" spans="1:22" ht="14.25" x14ac:dyDescent="0.2">
      <c r="A253" s="18"/>
      <c r="B253" s="18"/>
      <c r="C253" s="18" t="s">
        <v>754</v>
      </c>
      <c r="D253" s="19"/>
      <c r="E253" s="9"/>
      <c r="F253" s="21">
        <f>Source!AN250</f>
        <v>0.02</v>
      </c>
      <c r="G253" s="20" t="str">
        <f>Source!DF250</f>
        <v>)*2</v>
      </c>
      <c r="H253" s="9">
        <f>Source!AV250</f>
        <v>1</v>
      </c>
      <c r="I253" s="9">
        <f>IF(Source!BS250&lt;&gt; 0, Source!BS250, 1)</f>
        <v>1</v>
      </c>
      <c r="J253" s="26">
        <f>Source!R250</f>
        <v>0.04</v>
      </c>
      <c r="K253" s="21"/>
    </row>
    <row r="254" spans="1:22" ht="14.25" x14ac:dyDescent="0.2">
      <c r="A254" s="18"/>
      <c r="B254" s="18"/>
      <c r="C254" s="18" t="s">
        <v>752</v>
      </c>
      <c r="D254" s="19"/>
      <c r="E254" s="9"/>
      <c r="F254" s="21">
        <f>Source!AL250</f>
        <v>10.08</v>
      </c>
      <c r="G254" s="20" t="str">
        <f>Source!DD250</f>
        <v>)*2</v>
      </c>
      <c r="H254" s="9">
        <f>Source!AW250</f>
        <v>1</v>
      </c>
      <c r="I254" s="9">
        <f>IF(Source!BC250&lt;&gt; 0, Source!BC250, 1)</f>
        <v>1</v>
      </c>
      <c r="J254" s="21">
        <f>Source!P250</f>
        <v>20.16</v>
      </c>
      <c r="K254" s="21"/>
    </row>
    <row r="255" spans="1:22" ht="14.25" x14ac:dyDescent="0.2">
      <c r="A255" s="18"/>
      <c r="B255" s="18"/>
      <c r="C255" s="18" t="s">
        <v>747</v>
      </c>
      <c r="D255" s="19" t="s">
        <v>748</v>
      </c>
      <c r="E255" s="9">
        <f>Source!AT250</f>
        <v>70</v>
      </c>
      <c r="F255" s="21"/>
      <c r="G255" s="20"/>
      <c r="H255" s="9"/>
      <c r="I255" s="9"/>
      <c r="J255" s="21">
        <f>SUM(R250:R254)</f>
        <v>2917.08</v>
      </c>
      <c r="K255" s="21"/>
    </row>
    <row r="256" spans="1:22" ht="14.25" x14ac:dyDescent="0.2">
      <c r="A256" s="18"/>
      <c r="B256" s="18"/>
      <c r="C256" s="18" t="s">
        <v>749</v>
      </c>
      <c r="D256" s="19" t="s">
        <v>748</v>
      </c>
      <c r="E256" s="9">
        <f>Source!AU250</f>
        <v>10</v>
      </c>
      <c r="F256" s="21"/>
      <c r="G256" s="20"/>
      <c r="H256" s="9"/>
      <c r="I256" s="9"/>
      <c r="J256" s="21">
        <f>SUM(T250:T255)</f>
        <v>416.73</v>
      </c>
      <c r="K256" s="21"/>
    </row>
    <row r="257" spans="1:22" ht="14.25" x14ac:dyDescent="0.2">
      <c r="A257" s="18"/>
      <c r="B257" s="18"/>
      <c r="C257" s="18" t="s">
        <v>755</v>
      </c>
      <c r="D257" s="19" t="s">
        <v>748</v>
      </c>
      <c r="E257" s="9">
        <f>108</f>
        <v>108</v>
      </c>
      <c r="F257" s="21"/>
      <c r="G257" s="20"/>
      <c r="H257" s="9"/>
      <c r="I257" s="9"/>
      <c r="J257" s="21">
        <f>SUM(V250:V256)</f>
        <v>0.04</v>
      </c>
      <c r="K257" s="21"/>
    </row>
    <row r="258" spans="1:22" ht="14.25" x14ac:dyDescent="0.2">
      <c r="A258" s="18"/>
      <c r="B258" s="18"/>
      <c r="C258" s="18" t="s">
        <v>750</v>
      </c>
      <c r="D258" s="19" t="s">
        <v>751</v>
      </c>
      <c r="E258" s="9">
        <f>Source!AQ250</f>
        <v>3.14</v>
      </c>
      <c r="F258" s="21"/>
      <c r="G258" s="20" t="str">
        <f>Source!DI250</f>
        <v>)*2</v>
      </c>
      <c r="H258" s="9">
        <f>Source!AV250</f>
        <v>1</v>
      </c>
      <c r="I258" s="9"/>
      <c r="J258" s="21"/>
      <c r="K258" s="21">
        <f>Source!U250</f>
        <v>6.28</v>
      </c>
    </row>
    <row r="259" spans="1:22" ht="15" x14ac:dyDescent="0.25">
      <c r="A259" s="24"/>
      <c r="B259" s="24"/>
      <c r="C259" s="24"/>
      <c r="D259" s="24"/>
      <c r="E259" s="24"/>
      <c r="F259" s="24"/>
      <c r="G259" s="24"/>
      <c r="H259" s="24"/>
      <c r="I259" s="51">
        <f>J251+J252+J254+J255+J256+J257</f>
        <v>7524.8499999999995</v>
      </c>
      <c r="J259" s="51"/>
      <c r="K259" s="25">
        <f>IF(Source!I250&lt;&gt;0, ROUND(I259/Source!I250, 2), 0)</f>
        <v>7524.85</v>
      </c>
      <c r="P259" s="23">
        <f>I259</f>
        <v>7524.8499999999995</v>
      </c>
    </row>
    <row r="260" spans="1:22" ht="42.75" x14ac:dyDescent="0.2">
      <c r="A260" s="18">
        <v>24</v>
      </c>
      <c r="B260" s="18" t="str">
        <f>Source!F252</f>
        <v>1.18-2403-20-3/1</v>
      </c>
      <c r="C260" s="18" t="str">
        <f>Source!G252</f>
        <v>Техническое обслуживание вытяжных установок производительностью до 5000 м3/ч - ежеквартальное</v>
      </c>
      <c r="D260" s="19" t="str">
        <f>Source!H252</f>
        <v>установка</v>
      </c>
      <c r="E260" s="9">
        <f>Source!I252</f>
        <v>1</v>
      </c>
      <c r="F260" s="21"/>
      <c r="G260" s="20"/>
      <c r="H260" s="9"/>
      <c r="I260" s="9"/>
      <c r="J260" s="21"/>
      <c r="K260" s="21"/>
      <c r="Q260">
        <f>ROUND((Source!BZ252/100)*ROUND((Source!AF252*Source!AV252)*Source!I252, 2), 2)</f>
        <v>2211.0300000000002</v>
      </c>
      <c r="R260">
        <f>Source!X252</f>
        <v>2211.0300000000002</v>
      </c>
      <c r="S260">
        <f>ROUND((Source!CA252/100)*ROUND((Source!AF252*Source!AV252)*Source!I252, 2), 2)</f>
        <v>315.86</v>
      </c>
      <c r="T260">
        <f>Source!Y252</f>
        <v>315.86</v>
      </c>
      <c r="U260">
        <f>ROUND((175/100)*ROUND((Source!AE252*Source!AV252)*Source!I252, 2), 2)</f>
        <v>0</v>
      </c>
      <c r="V260">
        <f>ROUND((108/100)*ROUND(Source!CS252*Source!I252, 2), 2)</f>
        <v>0</v>
      </c>
    </row>
    <row r="261" spans="1:22" ht="14.25" x14ac:dyDescent="0.2">
      <c r="A261" s="18"/>
      <c r="B261" s="18"/>
      <c r="C261" s="18" t="s">
        <v>746</v>
      </c>
      <c r="D261" s="19"/>
      <c r="E261" s="9"/>
      <c r="F261" s="21">
        <f>Source!AO252</f>
        <v>1579.31</v>
      </c>
      <c r="G261" s="20" t="str">
        <f>Source!DG252</f>
        <v>)*2</v>
      </c>
      <c r="H261" s="9">
        <f>Source!AV252</f>
        <v>1</v>
      </c>
      <c r="I261" s="9">
        <f>IF(Source!BA252&lt;&gt; 0, Source!BA252, 1)</f>
        <v>1</v>
      </c>
      <c r="J261" s="21">
        <f>Source!S252</f>
        <v>3158.62</v>
      </c>
      <c r="K261" s="21"/>
    </row>
    <row r="262" spans="1:22" ht="14.25" x14ac:dyDescent="0.2">
      <c r="A262" s="18"/>
      <c r="B262" s="18"/>
      <c r="C262" s="18" t="s">
        <v>752</v>
      </c>
      <c r="D262" s="19"/>
      <c r="E262" s="9"/>
      <c r="F262" s="21">
        <f>Source!AL252</f>
        <v>0.03</v>
      </c>
      <c r="G262" s="20" t="str">
        <f>Source!DD252</f>
        <v>)*2</v>
      </c>
      <c r="H262" s="9">
        <f>Source!AW252</f>
        <v>1</v>
      </c>
      <c r="I262" s="9">
        <f>IF(Source!BC252&lt;&gt; 0, Source!BC252, 1)</f>
        <v>1</v>
      </c>
      <c r="J262" s="21">
        <f>Source!P252</f>
        <v>0.06</v>
      </c>
      <c r="K262" s="21"/>
    </row>
    <row r="263" spans="1:22" ht="14.25" x14ac:dyDescent="0.2">
      <c r="A263" s="18"/>
      <c r="B263" s="18"/>
      <c r="C263" s="18" t="s">
        <v>747</v>
      </c>
      <c r="D263" s="19" t="s">
        <v>748</v>
      </c>
      <c r="E263" s="9">
        <f>Source!AT252</f>
        <v>70</v>
      </c>
      <c r="F263" s="21"/>
      <c r="G263" s="20"/>
      <c r="H263" s="9"/>
      <c r="I263" s="9"/>
      <c r="J263" s="21">
        <f>SUM(R260:R262)</f>
        <v>2211.0300000000002</v>
      </c>
      <c r="K263" s="21"/>
    </row>
    <row r="264" spans="1:22" ht="14.25" x14ac:dyDescent="0.2">
      <c r="A264" s="18"/>
      <c r="B264" s="18"/>
      <c r="C264" s="18" t="s">
        <v>749</v>
      </c>
      <c r="D264" s="19" t="s">
        <v>748</v>
      </c>
      <c r="E264" s="9">
        <f>Source!AU252</f>
        <v>10</v>
      </c>
      <c r="F264" s="21"/>
      <c r="G264" s="20"/>
      <c r="H264" s="9"/>
      <c r="I264" s="9"/>
      <c r="J264" s="21">
        <f>SUM(T260:T263)</f>
        <v>315.86</v>
      </c>
      <c r="K264" s="21"/>
    </row>
    <row r="265" spans="1:22" ht="14.25" x14ac:dyDescent="0.2">
      <c r="A265" s="18"/>
      <c r="B265" s="18"/>
      <c r="C265" s="18" t="s">
        <v>750</v>
      </c>
      <c r="D265" s="19" t="s">
        <v>751</v>
      </c>
      <c r="E265" s="9">
        <f>Source!AQ252</f>
        <v>2.38</v>
      </c>
      <c r="F265" s="21"/>
      <c r="G265" s="20" t="str">
        <f>Source!DI252</f>
        <v>)*2</v>
      </c>
      <c r="H265" s="9">
        <f>Source!AV252</f>
        <v>1</v>
      </c>
      <c r="I265" s="9"/>
      <c r="J265" s="21"/>
      <c r="K265" s="21">
        <f>Source!U252</f>
        <v>4.76</v>
      </c>
    </row>
    <row r="266" spans="1:22" ht="15" x14ac:dyDescent="0.25">
      <c r="A266" s="24"/>
      <c r="B266" s="24"/>
      <c r="C266" s="24"/>
      <c r="D266" s="24"/>
      <c r="E266" s="24"/>
      <c r="F266" s="24"/>
      <c r="G266" s="24"/>
      <c r="H266" s="24"/>
      <c r="I266" s="51">
        <f>J261+J262+J263+J264</f>
        <v>5685.57</v>
      </c>
      <c r="J266" s="51"/>
      <c r="K266" s="25">
        <f>IF(Source!I252&lt;&gt;0, ROUND(I266/Source!I252, 2), 0)</f>
        <v>5685.57</v>
      </c>
      <c r="P266" s="23">
        <f>I266</f>
        <v>5685.57</v>
      </c>
    </row>
    <row r="267" spans="1:22" ht="71.25" x14ac:dyDescent="0.2">
      <c r="A267" s="18">
        <v>25</v>
      </c>
      <c r="B267" s="18" t="str">
        <f>Source!F253</f>
        <v>1.23-2103-27-1/1</v>
      </c>
      <c r="C267" s="18" t="str">
        <f>Source!G253</f>
        <v>Техническое обслуживание преобразователя давления МТ100 и аналогов (Датчик перепада давления 500 Pa LF32-500 (дпд на прит. вентилятора))</v>
      </c>
      <c r="D267" s="19" t="str">
        <f>Source!H253</f>
        <v>10 шт.</v>
      </c>
      <c r="E267" s="9">
        <f>Source!I253</f>
        <v>0.1</v>
      </c>
      <c r="F267" s="21"/>
      <c r="G267" s="20"/>
      <c r="H267" s="9"/>
      <c r="I267" s="9"/>
      <c r="J267" s="21"/>
      <c r="K267" s="21"/>
      <c r="Q267">
        <f>ROUND((Source!BZ253/100)*ROUND((Source!AF253*Source!AV253)*Source!I253, 2), 2)</f>
        <v>1241.9100000000001</v>
      </c>
      <c r="R267">
        <f>Source!X253</f>
        <v>1241.9100000000001</v>
      </c>
      <c r="S267">
        <f>ROUND((Source!CA253/100)*ROUND((Source!AF253*Source!AV253)*Source!I253, 2), 2)</f>
        <v>177.42</v>
      </c>
      <c r="T267">
        <f>Source!Y253</f>
        <v>177.42</v>
      </c>
      <c r="U267">
        <f>ROUND((175/100)*ROUND((Source!AE253*Source!AV253)*Source!I253, 2), 2)</f>
        <v>0</v>
      </c>
      <c r="V267">
        <f>ROUND((108/100)*ROUND(Source!CS253*Source!I253, 2), 2)</f>
        <v>0</v>
      </c>
    </row>
    <row r="268" spans="1:22" x14ac:dyDescent="0.2">
      <c r="C268" s="22" t="str">
        <f>"Объем: "&amp;Source!I253&amp;"=(1)/"&amp;"10"</f>
        <v>Объем: 0,1=(1)/10</v>
      </c>
    </row>
    <row r="269" spans="1:22" ht="14.25" x14ac:dyDescent="0.2">
      <c r="A269" s="18"/>
      <c r="B269" s="18"/>
      <c r="C269" s="18" t="s">
        <v>746</v>
      </c>
      <c r="D269" s="19"/>
      <c r="E269" s="9"/>
      <c r="F269" s="21">
        <f>Source!AO253</f>
        <v>8870.75</v>
      </c>
      <c r="G269" s="20" t="str">
        <f>Source!DG253</f>
        <v>)*2</v>
      </c>
      <c r="H269" s="9">
        <f>Source!AV253</f>
        <v>1</v>
      </c>
      <c r="I269" s="9">
        <f>IF(Source!BA253&lt;&gt; 0, Source!BA253, 1)</f>
        <v>1</v>
      </c>
      <c r="J269" s="21">
        <f>Source!S253</f>
        <v>1774.15</v>
      </c>
      <c r="K269" s="21"/>
    </row>
    <row r="270" spans="1:22" ht="14.25" x14ac:dyDescent="0.2">
      <c r="A270" s="18"/>
      <c r="B270" s="18"/>
      <c r="C270" s="18" t="s">
        <v>752</v>
      </c>
      <c r="D270" s="19"/>
      <c r="E270" s="9"/>
      <c r="F270" s="21">
        <f>Source!AL253</f>
        <v>17.39</v>
      </c>
      <c r="G270" s="20" t="str">
        <f>Source!DD253</f>
        <v>)*2</v>
      </c>
      <c r="H270" s="9">
        <f>Source!AW253</f>
        <v>1</v>
      </c>
      <c r="I270" s="9">
        <f>IF(Source!BC253&lt;&gt; 0, Source!BC253, 1)</f>
        <v>1</v>
      </c>
      <c r="J270" s="21">
        <f>Source!P253</f>
        <v>3.48</v>
      </c>
      <c r="K270" s="21"/>
    </row>
    <row r="271" spans="1:22" ht="14.25" x14ac:dyDescent="0.2">
      <c r="A271" s="18"/>
      <c r="B271" s="18"/>
      <c r="C271" s="18" t="s">
        <v>747</v>
      </c>
      <c r="D271" s="19" t="s">
        <v>748</v>
      </c>
      <c r="E271" s="9">
        <f>Source!AT253</f>
        <v>70</v>
      </c>
      <c r="F271" s="21"/>
      <c r="G271" s="20"/>
      <c r="H271" s="9"/>
      <c r="I271" s="9"/>
      <c r="J271" s="21">
        <f>SUM(R267:R270)</f>
        <v>1241.9100000000001</v>
      </c>
      <c r="K271" s="21"/>
    </row>
    <row r="272" spans="1:22" ht="14.25" x14ac:dyDescent="0.2">
      <c r="A272" s="18"/>
      <c r="B272" s="18"/>
      <c r="C272" s="18" t="s">
        <v>749</v>
      </c>
      <c r="D272" s="19" t="s">
        <v>748</v>
      </c>
      <c r="E272" s="9">
        <f>Source!AU253</f>
        <v>10</v>
      </c>
      <c r="F272" s="21"/>
      <c r="G272" s="20"/>
      <c r="H272" s="9"/>
      <c r="I272" s="9"/>
      <c r="J272" s="21">
        <f>SUM(T267:T271)</f>
        <v>177.42</v>
      </c>
      <c r="K272" s="21"/>
    </row>
    <row r="273" spans="1:22" ht="14.25" x14ac:dyDescent="0.2">
      <c r="A273" s="18"/>
      <c r="B273" s="18"/>
      <c r="C273" s="18" t="s">
        <v>750</v>
      </c>
      <c r="D273" s="19" t="s">
        <v>751</v>
      </c>
      <c r="E273" s="9">
        <f>Source!AQ253</f>
        <v>12.5</v>
      </c>
      <c r="F273" s="21"/>
      <c r="G273" s="20" t="str">
        <f>Source!DI253</f>
        <v>)*2</v>
      </c>
      <c r="H273" s="9">
        <f>Source!AV253</f>
        <v>1</v>
      </c>
      <c r="I273" s="9"/>
      <c r="J273" s="21"/>
      <c r="K273" s="21">
        <f>Source!U253</f>
        <v>2.5</v>
      </c>
    </row>
    <row r="274" spans="1:22" ht="15" x14ac:dyDescent="0.25">
      <c r="A274" s="24"/>
      <c r="B274" s="24"/>
      <c r="C274" s="24"/>
      <c r="D274" s="24"/>
      <c r="E274" s="24"/>
      <c r="F274" s="24"/>
      <c r="G274" s="24"/>
      <c r="H274" s="24"/>
      <c r="I274" s="51">
        <f>J269+J270+J271+J272</f>
        <v>3196.96</v>
      </c>
      <c r="J274" s="51"/>
      <c r="K274" s="25">
        <f>IF(Source!I253&lt;&gt;0, ROUND(I274/Source!I253, 2), 0)</f>
        <v>31969.599999999999</v>
      </c>
      <c r="P274" s="23">
        <f>I274</f>
        <v>3196.96</v>
      </c>
    </row>
    <row r="275" spans="1:22" ht="42.75" x14ac:dyDescent="0.2">
      <c r="A275" s="18">
        <v>26</v>
      </c>
      <c r="B275" s="18" t="str">
        <f>Source!F254</f>
        <v>1.23-2103-41-1/1</v>
      </c>
      <c r="C275" s="18" t="str">
        <f>Source!G254</f>
        <v>Техническое обслуживание регулирующего клапана/Регулятор скорости SHUUTNIK VEMAX</v>
      </c>
      <c r="D275" s="19" t="str">
        <f>Source!H254</f>
        <v>шт.</v>
      </c>
      <c r="E275" s="9">
        <f>Source!I254</f>
        <v>1</v>
      </c>
      <c r="F275" s="21"/>
      <c r="G275" s="20"/>
      <c r="H275" s="9"/>
      <c r="I275" s="9"/>
      <c r="J275" s="21"/>
      <c r="K275" s="21"/>
      <c r="Q275">
        <f>ROUND((Source!BZ254/100)*ROUND((Source!AF254*Source!AV254)*Source!I254, 2), 2)</f>
        <v>145.6</v>
      </c>
      <c r="R275">
        <f>Source!X254</f>
        <v>145.6</v>
      </c>
      <c r="S275">
        <f>ROUND((Source!CA254/100)*ROUND((Source!AF254*Source!AV254)*Source!I254, 2), 2)</f>
        <v>20.8</v>
      </c>
      <c r="T275">
        <f>Source!Y254</f>
        <v>20.8</v>
      </c>
      <c r="U275">
        <f>ROUND((175/100)*ROUND((Source!AE254*Source!AV254)*Source!I254, 2), 2)</f>
        <v>86.75</v>
      </c>
      <c r="V275">
        <f>ROUND((108/100)*ROUND(Source!CS254*Source!I254, 2), 2)</f>
        <v>53.54</v>
      </c>
    </row>
    <row r="276" spans="1:22" ht="14.25" x14ac:dyDescent="0.2">
      <c r="A276" s="18"/>
      <c r="B276" s="18"/>
      <c r="C276" s="18" t="s">
        <v>746</v>
      </c>
      <c r="D276" s="19"/>
      <c r="E276" s="9"/>
      <c r="F276" s="21">
        <f>Source!AO254</f>
        <v>208</v>
      </c>
      <c r="G276" s="20" t="str">
        <f>Source!DG254</f>
        <v/>
      </c>
      <c r="H276" s="9">
        <f>Source!AV254</f>
        <v>1</v>
      </c>
      <c r="I276" s="9">
        <f>IF(Source!BA254&lt;&gt; 0, Source!BA254, 1)</f>
        <v>1</v>
      </c>
      <c r="J276" s="21">
        <f>Source!S254</f>
        <v>208</v>
      </c>
      <c r="K276" s="21"/>
    </row>
    <row r="277" spans="1:22" ht="14.25" x14ac:dyDescent="0.2">
      <c r="A277" s="18"/>
      <c r="B277" s="18"/>
      <c r="C277" s="18" t="s">
        <v>753</v>
      </c>
      <c r="D277" s="19"/>
      <c r="E277" s="9"/>
      <c r="F277" s="21">
        <f>Source!AM254</f>
        <v>78.180000000000007</v>
      </c>
      <c r="G277" s="20" t="str">
        <f>Source!DE254</f>
        <v/>
      </c>
      <c r="H277" s="9">
        <f>Source!AV254</f>
        <v>1</v>
      </c>
      <c r="I277" s="9">
        <f>IF(Source!BB254&lt;&gt; 0, Source!BB254, 1)</f>
        <v>1</v>
      </c>
      <c r="J277" s="21">
        <f>Source!Q254</f>
        <v>78.180000000000007</v>
      </c>
      <c r="K277" s="21"/>
    </row>
    <row r="278" spans="1:22" ht="14.25" x14ac:dyDescent="0.2">
      <c r="A278" s="18"/>
      <c r="B278" s="18"/>
      <c r="C278" s="18" t="s">
        <v>754</v>
      </c>
      <c r="D278" s="19"/>
      <c r="E278" s="9"/>
      <c r="F278" s="21">
        <f>Source!AN254</f>
        <v>49.57</v>
      </c>
      <c r="G278" s="20" t="str">
        <f>Source!DF254</f>
        <v/>
      </c>
      <c r="H278" s="9">
        <f>Source!AV254</f>
        <v>1</v>
      </c>
      <c r="I278" s="9">
        <f>IF(Source!BS254&lt;&gt; 0, Source!BS254, 1)</f>
        <v>1</v>
      </c>
      <c r="J278" s="26">
        <f>Source!R254</f>
        <v>49.57</v>
      </c>
      <c r="K278" s="21"/>
    </row>
    <row r="279" spans="1:22" ht="14.25" x14ac:dyDescent="0.2">
      <c r="A279" s="18"/>
      <c r="B279" s="18"/>
      <c r="C279" s="18" t="s">
        <v>747</v>
      </c>
      <c r="D279" s="19" t="s">
        <v>748</v>
      </c>
      <c r="E279" s="9">
        <f>Source!AT254</f>
        <v>70</v>
      </c>
      <c r="F279" s="21"/>
      <c r="G279" s="20"/>
      <c r="H279" s="9"/>
      <c r="I279" s="9"/>
      <c r="J279" s="21">
        <f>SUM(R275:R278)</f>
        <v>145.6</v>
      </c>
      <c r="K279" s="21"/>
    </row>
    <row r="280" spans="1:22" ht="14.25" x14ac:dyDescent="0.2">
      <c r="A280" s="18"/>
      <c r="B280" s="18"/>
      <c r="C280" s="18" t="s">
        <v>749</v>
      </c>
      <c r="D280" s="19" t="s">
        <v>748</v>
      </c>
      <c r="E280" s="9">
        <f>Source!AU254</f>
        <v>10</v>
      </c>
      <c r="F280" s="21"/>
      <c r="G280" s="20"/>
      <c r="H280" s="9"/>
      <c r="I280" s="9"/>
      <c r="J280" s="21">
        <f>SUM(T275:T279)</f>
        <v>20.8</v>
      </c>
      <c r="K280" s="21"/>
    </row>
    <row r="281" spans="1:22" ht="14.25" x14ac:dyDescent="0.2">
      <c r="A281" s="18"/>
      <c r="B281" s="18"/>
      <c r="C281" s="18" t="s">
        <v>755</v>
      </c>
      <c r="D281" s="19" t="s">
        <v>748</v>
      </c>
      <c r="E281" s="9">
        <f>108</f>
        <v>108</v>
      </c>
      <c r="F281" s="21"/>
      <c r="G281" s="20"/>
      <c r="H281" s="9"/>
      <c r="I281" s="9"/>
      <c r="J281" s="21">
        <f>SUM(V275:V280)</f>
        <v>53.54</v>
      </c>
      <c r="K281" s="21"/>
    </row>
    <row r="282" spans="1:22" ht="14.25" x14ac:dyDescent="0.2">
      <c r="A282" s="18"/>
      <c r="B282" s="18"/>
      <c r="C282" s="18" t="s">
        <v>750</v>
      </c>
      <c r="D282" s="19" t="s">
        <v>751</v>
      </c>
      <c r="E282" s="9">
        <f>Source!AQ254</f>
        <v>0.37</v>
      </c>
      <c r="F282" s="21"/>
      <c r="G282" s="20" t="str">
        <f>Source!DI254</f>
        <v/>
      </c>
      <c r="H282" s="9">
        <f>Source!AV254</f>
        <v>1</v>
      </c>
      <c r="I282" s="9"/>
      <c r="J282" s="21"/>
      <c r="K282" s="21">
        <f>Source!U254</f>
        <v>0.37</v>
      </c>
    </row>
    <row r="283" spans="1:22" ht="15" x14ac:dyDescent="0.25">
      <c r="A283" s="24"/>
      <c r="B283" s="24"/>
      <c r="C283" s="24"/>
      <c r="D283" s="24"/>
      <c r="E283" s="24"/>
      <c r="F283" s="24"/>
      <c r="G283" s="24"/>
      <c r="H283" s="24"/>
      <c r="I283" s="51">
        <f>J276+J277+J279+J280+J281</f>
        <v>506.12</v>
      </c>
      <c r="J283" s="51"/>
      <c r="K283" s="25">
        <f>IF(Source!I254&lt;&gt;0, ROUND(I283/Source!I254, 2), 0)</f>
        <v>506.12</v>
      </c>
      <c r="P283" s="23">
        <f>I283</f>
        <v>506.12</v>
      </c>
    </row>
    <row r="284" spans="1:22" ht="71.25" x14ac:dyDescent="0.2">
      <c r="A284" s="18">
        <v>27</v>
      </c>
      <c r="B284" s="18" t="str">
        <f>Source!F255</f>
        <v>1.23-2103-9-7/1</v>
      </c>
      <c r="C284" s="18" t="str">
        <f>Source!G255</f>
        <v>Техническое обслуживание приборов для измерения температуры - регуляторы температуры дилатометрические тип ТУДЭ /Датчик температуры канальный PT-1000-250</v>
      </c>
      <c r="D284" s="19" t="str">
        <f>Source!H255</f>
        <v>шт.</v>
      </c>
      <c r="E284" s="9">
        <f>Source!I255</f>
        <v>1</v>
      </c>
      <c r="F284" s="21"/>
      <c r="G284" s="20"/>
      <c r="H284" s="9"/>
      <c r="I284" s="9"/>
      <c r="J284" s="21"/>
      <c r="K284" s="21"/>
      <c r="Q284">
        <f>ROUND((Source!BZ255/100)*ROUND((Source!AF255*Source!AV255)*Source!I255, 2), 2)</f>
        <v>691.59</v>
      </c>
      <c r="R284">
        <f>Source!X255</f>
        <v>691.59</v>
      </c>
      <c r="S284">
        <f>ROUND((Source!CA255/100)*ROUND((Source!AF255*Source!AV255)*Source!I255, 2), 2)</f>
        <v>98.8</v>
      </c>
      <c r="T284">
        <f>Source!Y255</f>
        <v>98.8</v>
      </c>
      <c r="U284">
        <f>ROUND((175/100)*ROUND((Source!AE255*Source!AV255)*Source!I255, 2), 2)</f>
        <v>0</v>
      </c>
      <c r="V284">
        <f>ROUND((108/100)*ROUND(Source!CS255*Source!I255, 2), 2)</f>
        <v>0</v>
      </c>
    </row>
    <row r="285" spans="1:22" ht="14.25" x14ac:dyDescent="0.2">
      <c r="A285" s="18"/>
      <c r="B285" s="18"/>
      <c r="C285" s="18" t="s">
        <v>746</v>
      </c>
      <c r="D285" s="19"/>
      <c r="E285" s="9"/>
      <c r="F285" s="21">
        <f>Source!AO255</f>
        <v>493.99</v>
      </c>
      <c r="G285" s="20" t="str">
        <f>Source!DG255</f>
        <v>)*2</v>
      </c>
      <c r="H285" s="9">
        <f>Source!AV255</f>
        <v>1</v>
      </c>
      <c r="I285" s="9">
        <f>IF(Source!BA255&lt;&gt; 0, Source!BA255, 1)</f>
        <v>1</v>
      </c>
      <c r="J285" s="21">
        <f>Source!S255</f>
        <v>987.98</v>
      </c>
      <c r="K285" s="21"/>
    </row>
    <row r="286" spans="1:22" ht="14.25" x14ac:dyDescent="0.2">
      <c r="A286" s="18"/>
      <c r="B286" s="18"/>
      <c r="C286" s="18" t="s">
        <v>747</v>
      </c>
      <c r="D286" s="19" t="s">
        <v>748</v>
      </c>
      <c r="E286" s="9">
        <f>Source!AT255</f>
        <v>70</v>
      </c>
      <c r="F286" s="21"/>
      <c r="G286" s="20"/>
      <c r="H286" s="9"/>
      <c r="I286" s="9"/>
      <c r="J286" s="21">
        <f>SUM(R284:R285)</f>
        <v>691.59</v>
      </c>
      <c r="K286" s="21"/>
    </row>
    <row r="287" spans="1:22" ht="14.25" x14ac:dyDescent="0.2">
      <c r="A287" s="18"/>
      <c r="B287" s="18"/>
      <c r="C287" s="18" t="s">
        <v>749</v>
      </c>
      <c r="D287" s="19" t="s">
        <v>748</v>
      </c>
      <c r="E287" s="9">
        <f>Source!AU255</f>
        <v>10</v>
      </c>
      <c r="F287" s="21"/>
      <c r="G287" s="20"/>
      <c r="H287" s="9"/>
      <c r="I287" s="9"/>
      <c r="J287" s="21">
        <f>SUM(T284:T286)</f>
        <v>98.8</v>
      </c>
      <c r="K287" s="21"/>
    </row>
    <row r="288" spans="1:22" ht="14.25" x14ac:dyDescent="0.2">
      <c r="A288" s="18"/>
      <c r="B288" s="18"/>
      <c r="C288" s="18" t="s">
        <v>750</v>
      </c>
      <c r="D288" s="19" t="s">
        <v>751</v>
      </c>
      <c r="E288" s="9">
        <f>Source!AQ255</f>
        <v>0.8</v>
      </c>
      <c r="F288" s="21"/>
      <c r="G288" s="20" t="str">
        <f>Source!DI255</f>
        <v>)*2</v>
      </c>
      <c r="H288" s="9">
        <f>Source!AV255</f>
        <v>1</v>
      </c>
      <c r="I288" s="9"/>
      <c r="J288" s="21"/>
      <c r="K288" s="21">
        <f>Source!U255</f>
        <v>1.6</v>
      </c>
    </row>
    <row r="289" spans="1:22" ht="15" x14ac:dyDescent="0.25">
      <c r="A289" s="24"/>
      <c r="B289" s="24"/>
      <c r="C289" s="24"/>
      <c r="D289" s="24"/>
      <c r="E289" s="24"/>
      <c r="F289" s="24"/>
      <c r="G289" s="24"/>
      <c r="H289" s="24"/>
      <c r="I289" s="51">
        <f>J285+J286+J287</f>
        <v>1778.3700000000001</v>
      </c>
      <c r="J289" s="51"/>
      <c r="K289" s="25">
        <f>IF(Source!I255&lt;&gt;0, ROUND(I289/Source!I255, 2), 0)</f>
        <v>1778.37</v>
      </c>
      <c r="P289" s="23">
        <f>I289</f>
        <v>1778.3700000000001</v>
      </c>
    </row>
    <row r="290" spans="1:22" ht="71.25" x14ac:dyDescent="0.2">
      <c r="A290" s="18">
        <v>28</v>
      </c>
      <c r="B290" s="18" t="str">
        <f>Source!F256</f>
        <v>1.23-2103-9-7/1</v>
      </c>
      <c r="C290" s="18" t="str">
        <f>Source!G256</f>
        <v>Техническое обслуживание приборов для измерения температуры - регуляторы температуры дилатометрические тип ТУДЭ/Датчик наружной температуры PT-1000-250</v>
      </c>
      <c r="D290" s="19" t="str">
        <f>Source!H256</f>
        <v>шт.</v>
      </c>
      <c r="E290" s="9">
        <f>Source!I256</f>
        <v>1</v>
      </c>
      <c r="F290" s="21"/>
      <c r="G290" s="20"/>
      <c r="H290" s="9"/>
      <c r="I290" s="9"/>
      <c r="J290" s="21"/>
      <c r="K290" s="21"/>
      <c r="Q290">
        <f>ROUND((Source!BZ256/100)*ROUND((Source!AF256*Source!AV256)*Source!I256, 2), 2)</f>
        <v>691.59</v>
      </c>
      <c r="R290">
        <f>Source!X256</f>
        <v>691.59</v>
      </c>
      <c r="S290">
        <f>ROUND((Source!CA256/100)*ROUND((Source!AF256*Source!AV256)*Source!I256, 2), 2)</f>
        <v>98.8</v>
      </c>
      <c r="T290">
        <f>Source!Y256</f>
        <v>98.8</v>
      </c>
      <c r="U290">
        <f>ROUND((175/100)*ROUND((Source!AE256*Source!AV256)*Source!I256, 2), 2)</f>
        <v>0</v>
      </c>
      <c r="V290">
        <f>ROUND((108/100)*ROUND(Source!CS256*Source!I256, 2), 2)</f>
        <v>0</v>
      </c>
    </row>
    <row r="291" spans="1:22" ht="14.25" x14ac:dyDescent="0.2">
      <c r="A291" s="18"/>
      <c r="B291" s="18"/>
      <c r="C291" s="18" t="s">
        <v>746</v>
      </c>
      <c r="D291" s="19"/>
      <c r="E291" s="9"/>
      <c r="F291" s="21">
        <f>Source!AO256</f>
        <v>493.99</v>
      </c>
      <c r="G291" s="20" t="str">
        <f>Source!DG256</f>
        <v>)*2</v>
      </c>
      <c r="H291" s="9">
        <f>Source!AV256</f>
        <v>1</v>
      </c>
      <c r="I291" s="9">
        <f>IF(Source!BA256&lt;&gt; 0, Source!BA256, 1)</f>
        <v>1</v>
      </c>
      <c r="J291" s="21">
        <f>Source!S256</f>
        <v>987.98</v>
      </c>
      <c r="K291" s="21"/>
    </row>
    <row r="292" spans="1:22" ht="14.25" x14ac:dyDescent="0.2">
      <c r="A292" s="18"/>
      <c r="B292" s="18"/>
      <c r="C292" s="18" t="s">
        <v>747</v>
      </c>
      <c r="D292" s="19" t="s">
        <v>748</v>
      </c>
      <c r="E292" s="9">
        <f>Source!AT256</f>
        <v>70</v>
      </c>
      <c r="F292" s="21"/>
      <c r="G292" s="20"/>
      <c r="H292" s="9"/>
      <c r="I292" s="9"/>
      <c r="J292" s="21">
        <f>SUM(R290:R291)</f>
        <v>691.59</v>
      </c>
      <c r="K292" s="21"/>
    </row>
    <row r="293" spans="1:22" ht="14.25" x14ac:dyDescent="0.2">
      <c r="A293" s="18"/>
      <c r="B293" s="18"/>
      <c r="C293" s="18" t="s">
        <v>749</v>
      </c>
      <c r="D293" s="19" t="s">
        <v>748</v>
      </c>
      <c r="E293" s="9">
        <f>Source!AU256</f>
        <v>10</v>
      </c>
      <c r="F293" s="21"/>
      <c r="G293" s="20"/>
      <c r="H293" s="9"/>
      <c r="I293" s="9"/>
      <c r="J293" s="21">
        <f>SUM(T290:T292)</f>
        <v>98.8</v>
      </c>
      <c r="K293" s="21"/>
    </row>
    <row r="294" spans="1:22" ht="14.25" x14ac:dyDescent="0.2">
      <c r="A294" s="18"/>
      <c r="B294" s="18"/>
      <c r="C294" s="18" t="s">
        <v>750</v>
      </c>
      <c r="D294" s="19" t="s">
        <v>751</v>
      </c>
      <c r="E294" s="9">
        <f>Source!AQ256</f>
        <v>0.8</v>
      </c>
      <c r="F294" s="21"/>
      <c r="G294" s="20" t="str">
        <f>Source!DI256</f>
        <v>)*2</v>
      </c>
      <c r="H294" s="9">
        <f>Source!AV256</f>
        <v>1</v>
      </c>
      <c r="I294" s="9"/>
      <c r="J294" s="21"/>
      <c r="K294" s="21">
        <f>Source!U256</f>
        <v>1.6</v>
      </c>
    </row>
    <row r="295" spans="1:22" ht="15" x14ac:dyDescent="0.25">
      <c r="A295" s="24"/>
      <c r="B295" s="24"/>
      <c r="C295" s="24"/>
      <c r="D295" s="24"/>
      <c r="E295" s="24"/>
      <c r="F295" s="24"/>
      <c r="G295" s="24"/>
      <c r="H295" s="24"/>
      <c r="I295" s="51">
        <f>J291+J292+J293</f>
        <v>1778.3700000000001</v>
      </c>
      <c r="J295" s="51"/>
      <c r="K295" s="25">
        <f>IF(Source!I256&lt;&gt;0, ROUND(I295/Source!I256, 2), 0)</f>
        <v>1778.37</v>
      </c>
      <c r="P295" s="23">
        <f>I295</f>
        <v>1778.3700000000001</v>
      </c>
    </row>
    <row r="296" spans="1:22" ht="57" x14ac:dyDescent="0.2">
      <c r="A296" s="18">
        <v>29</v>
      </c>
      <c r="B296" s="18" t="str">
        <f>Source!F257</f>
        <v>1.23-2103-41-1/1</v>
      </c>
      <c r="C296" s="18" t="str">
        <f>Source!G257</f>
        <v>Техническое обслуживание регулирующего клапана/ Электропривод воздушный заслонки AC-230-5-S</v>
      </c>
      <c r="D296" s="19" t="str">
        <f>Source!H257</f>
        <v>шт.</v>
      </c>
      <c r="E296" s="9">
        <f>Source!I257</f>
        <v>1</v>
      </c>
      <c r="F296" s="21"/>
      <c r="G296" s="20"/>
      <c r="H296" s="9"/>
      <c r="I296" s="9"/>
      <c r="J296" s="21"/>
      <c r="K296" s="21"/>
      <c r="Q296">
        <f>ROUND((Source!BZ257/100)*ROUND((Source!AF257*Source!AV257)*Source!I257, 2), 2)</f>
        <v>291.2</v>
      </c>
      <c r="R296">
        <f>Source!X257</f>
        <v>291.2</v>
      </c>
      <c r="S296">
        <f>ROUND((Source!CA257/100)*ROUND((Source!AF257*Source!AV257)*Source!I257, 2), 2)</f>
        <v>41.6</v>
      </c>
      <c r="T296">
        <f>Source!Y257</f>
        <v>41.6</v>
      </c>
      <c r="U296">
        <f>ROUND((175/100)*ROUND((Source!AE257*Source!AV257)*Source!I257, 2), 2)</f>
        <v>173.5</v>
      </c>
      <c r="V296">
        <f>ROUND((108/100)*ROUND(Source!CS257*Source!I257, 2), 2)</f>
        <v>107.07</v>
      </c>
    </row>
    <row r="297" spans="1:22" ht="14.25" x14ac:dyDescent="0.2">
      <c r="A297" s="18"/>
      <c r="B297" s="18"/>
      <c r="C297" s="18" t="s">
        <v>746</v>
      </c>
      <c r="D297" s="19"/>
      <c r="E297" s="9"/>
      <c r="F297" s="21">
        <f>Source!AO257</f>
        <v>208</v>
      </c>
      <c r="G297" s="20" t="str">
        <f>Source!DG257</f>
        <v>)*2</v>
      </c>
      <c r="H297" s="9">
        <f>Source!AV257</f>
        <v>1</v>
      </c>
      <c r="I297" s="9">
        <f>IF(Source!BA257&lt;&gt; 0, Source!BA257, 1)</f>
        <v>1</v>
      </c>
      <c r="J297" s="21">
        <f>Source!S257</f>
        <v>416</v>
      </c>
      <c r="K297" s="21"/>
    </row>
    <row r="298" spans="1:22" ht="14.25" x14ac:dyDescent="0.2">
      <c r="A298" s="18"/>
      <c r="B298" s="18"/>
      <c r="C298" s="18" t="s">
        <v>753</v>
      </c>
      <c r="D298" s="19"/>
      <c r="E298" s="9"/>
      <c r="F298" s="21">
        <f>Source!AM257</f>
        <v>78.180000000000007</v>
      </c>
      <c r="G298" s="20" t="str">
        <f>Source!DE257</f>
        <v>)*2</v>
      </c>
      <c r="H298" s="9">
        <f>Source!AV257</f>
        <v>1</v>
      </c>
      <c r="I298" s="9">
        <f>IF(Source!BB257&lt;&gt; 0, Source!BB257, 1)</f>
        <v>1</v>
      </c>
      <c r="J298" s="21">
        <f>Source!Q257</f>
        <v>156.36000000000001</v>
      </c>
      <c r="K298" s="21"/>
    </row>
    <row r="299" spans="1:22" ht="14.25" x14ac:dyDescent="0.2">
      <c r="A299" s="18"/>
      <c r="B299" s="18"/>
      <c r="C299" s="18" t="s">
        <v>754</v>
      </c>
      <c r="D299" s="19"/>
      <c r="E299" s="9"/>
      <c r="F299" s="21">
        <f>Source!AN257</f>
        <v>49.57</v>
      </c>
      <c r="G299" s="20" t="str">
        <f>Source!DF257</f>
        <v>)*2</v>
      </c>
      <c r="H299" s="9">
        <f>Source!AV257</f>
        <v>1</v>
      </c>
      <c r="I299" s="9">
        <f>IF(Source!BS257&lt;&gt; 0, Source!BS257, 1)</f>
        <v>1</v>
      </c>
      <c r="J299" s="26">
        <f>Source!R257</f>
        <v>99.14</v>
      </c>
      <c r="K299" s="21"/>
    </row>
    <row r="300" spans="1:22" ht="14.25" x14ac:dyDescent="0.2">
      <c r="A300" s="18"/>
      <c r="B300" s="18"/>
      <c r="C300" s="18" t="s">
        <v>747</v>
      </c>
      <c r="D300" s="19" t="s">
        <v>748</v>
      </c>
      <c r="E300" s="9">
        <f>Source!AT257</f>
        <v>70</v>
      </c>
      <c r="F300" s="21"/>
      <c r="G300" s="20"/>
      <c r="H300" s="9"/>
      <c r="I300" s="9"/>
      <c r="J300" s="21">
        <f>SUM(R296:R299)</f>
        <v>291.2</v>
      </c>
      <c r="K300" s="21"/>
    </row>
    <row r="301" spans="1:22" ht="14.25" x14ac:dyDescent="0.2">
      <c r="A301" s="18"/>
      <c r="B301" s="18"/>
      <c r="C301" s="18" t="s">
        <v>749</v>
      </c>
      <c r="D301" s="19" t="s">
        <v>748</v>
      </c>
      <c r="E301" s="9">
        <f>Source!AU257</f>
        <v>10</v>
      </c>
      <c r="F301" s="21"/>
      <c r="G301" s="20"/>
      <c r="H301" s="9"/>
      <c r="I301" s="9"/>
      <c r="J301" s="21">
        <f>SUM(T296:T300)</f>
        <v>41.6</v>
      </c>
      <c r="K301" s="21"/>
    </row>
    <row r="302" spans="1:22" ht="14.25" x14ac:dyDescent="0.2">
      <c r="A302" s="18"/>
      <c r="B302" s="18"/>
      <c r="C302" s="18" t="s">
        <v>755</v>
      </c>
      <c r="D302" s="19" t="s">
        <v>748</v>
      </c>
      <c r="E302" s="9">
        <f>108</f>
        <v>108</v>
      </c>
      <c r="F302" s="21"/>
      <c r="G302" s="20"/>
      <c r="H302" s="9"/>
      <c r="I302" s="9"/>
      <c r="J302" s="21">
        <f>SUM(V296:V301)</f>
        <v>107.07</v>
      </c>
      <c r="K302" s="21"/>
    </row>
    <row r="303" spans="1:22" ht="14.25" x14ac:dyDescent="0.2">
      <c r="A303" s="18"/>
      <c r="B303" s="18"/>
      <c r="C303" s="18" t="s">
        <v>750</v>
      </c>
      <c r="D303" s="19" t="s">
        <v>751</v>
      </c>
      <c r="E303" s="9">
        <f>Source!AQ257</f>
        <v>0.37</v>
      </c>
      <c r="F303" s="21"/>
      <c r="G303" s="20" t="str">
        <f>Source!DI257</f>
        <v>)*2</v>
      </c>
      <c r="H303" s="9">
        <f>Source!AV257</f>
        <v>1</v>
      </c>
      <c r="I303" s="9"/>
      <c r="J303" s="21"/>
      <c r="K303" s="21">
        <f>Source!U257</f>
        <v>0.74</v>
      </c>
    </row>
    <row r="304" spans="1:22" ht="15" x14ac:dyDescent="0.25">
      <c r="A304" s="24"/>
      <c r="B304" s="24"/>
      <c r="C304" s="24"/>
      <c r="D304" s="24"/>
      <c r="E304" s="24"/>
      <c r="F304" s="24"/>
      <c r="G304" s="24"/>
      <c r="H304" s="24"/>
      <c r="I304" s="51">
        <f>J297+J298+J300+J301+J302</f>
        <v>1012.23</v>
      </c>
      <c r="J304" s="51"/>
      <c r="K304" s="25">
        <f>IF(Source!I257&lt;&gt;0, ROUND(I304/Source!I257, 2), 0)</f>
        <v>1012.23</v>
      </c>
      <c r="P304" s="23">
        <f>I304</f>
        <v>1012.23</v>
      </c>
    </row>
    <row r="306" spans="1:22" ht="15" x14ac:dyDescent="0.25">
      <c r="B306" s="55" t="str">
        <f>Source!G258</f>
        <v>Вентустановка П2-В2:</v>
      </c>
      <c r="C306" s="55"/>
      <c r="D306" s="55"/>
      <c r="E306" s="55"/>
      <c r="F306" s="55"/>
      <c r="G306" s="55"/>
      <c r="H306" s="55"/>
      <c r="I306" s="55"/>
      <c r="J306" s="55"/>
    </row>
    <row r="307" spans="1:22" ht="42.75" x14ac:dyDescent="0.2">
      <c r="A307" s="18">
        <v>30</v>
      </c>
      <c r="B307" s="18" t="str">
        <f>Source!F262</f>
        <v>1.18-2403-21-4/1</v>
      </c>
      <c r="C307" s="18" t="str">
        <f>Source!G262</f>
        <v>Техническое обслуживание приточных установок производительностью до 5000 м3/ч - ежеквартальное</v>
      </c>
      <c r="D307" s="19" t="str">
        <f>Source!H262</f>
        <v>установка</v>
      </c>
      <c r="E307" s="9">
        <f>Source!I262</f>
        <v>1</v>
      </c>
      <c r="F307" s="21"/>
      <c r="G307" s="20"/>
      <c r="H307" s="9"/>
      <c r="I307" s="9"/>
      <c r="J307" s="21"/>
      <c r="K307" s="21"/>
      <c r="Q307">
        <f>ROUND((Source!BZ262/100)*ROUND((Source!AF262*Source!AV262)*Source!I262, 2), 2)</f>
        <v>2917.08</v>
      </c>
      <c r="R307">
        <f>Source!X262</f>
        <v>2917.08</v>
      </c>
      <c r="S307">
        <f>ROUND((Source!CA262/100)*ROUND((Source!AF262*Source!AV262)*Source!I262, 2), 2)</f>
        <v>416.73</v>
      </c>
      <c r="T307">
        <f>Source!Y262</f>
        <v>416.73</v>
      </c>
      <c r="U307">
        <f>ROUND((175/100)*ROUND((Source!AE262*Source!AV262)*Source!I262, 2), 2)</f>
        <v>7.0000000000000007E-2</v>
      </c>
      <c r="V307">
        <f>ROUND((108/100)*ROUND(Source!CS262*Source!I262, 2), 2)</f>
        <v>0.04</v>
      </c>
    </row>
    <row r="308" spans="1:22" ht="14.25" x14ac:dyDescent="0.2">
      <c r="A308" s="18"/>
      <c r="B308" s="18"/>
      <c r="C308" s="18" t="s">
        <v>746</v>
      </c>
      <c r="D308" s="19"/>
      <c r="E308" s="9"/>
      <c r="F308" s="21">
        <f>Source!AO262</f>
        <v>2083.63</v>
      </c>
      <c r="G308" s="20" t="str">
        <f>Source!DG262</f>
        <v>)*2</v>
      </c>
      <c r="H308" s="9">
        <f>Source!AV262</f>
        <v>1</v>
      </c>
      <c r="I308" s="9">
        <f>IF(Source!BA262&lt;&gt; 0, Source!BA262, 1)</f>
        <v>1</v>
      </c>
      <c r="J308" s="21">
        <f>Source!S262</f>
        <v>4167.26</v>
      </c>
      <c r="K308" s="21"/>
    </row>
    <row r="309" spans="1:22" ht="14.25" x14ac:dyDescent="0.2">
      <c r="A309" s="18"/>
      <c r="B309" s="18"/>
      <c r="C309" s="18" t="s">
        <v>753</v>
      </c>
      <c r="D309" s="19"/>
      <c r="E309" s="9"/>
      <c r="F309" s="21">
        <f>Source!AM262</f>
        <v>1.79</v>
      </c>
      <c r="G309" s="20" t="str">
        <f>Source!DE262</f>
        <v>)*2</v>
      </c>
      <c r="H309" s="9">
        <f>Source!AV262</f>
        <v>1</v>
      </c>
      <c r="I309" s="9">
        <f>IF(Source!BB262&lt;&gt; 0, Source!BB262, 1)</f>
        <v>1</v>
      </c>
      <c r="J309" s="21">
        <f>Source!Q262</f>
        <v>3.58</v>
      </c>
      <c r="K309" s="21"/>
    </row>
    <row r="310" spans="1:22" ht="14.25" x14ac:dyDescent="0.2">
      <c r="A310" s="18"/>
      <c r="B310" s="18"/>
      <c r="C310" s="18" t="s">
        <v>754</v>
      </c>
      <c r="D310" s="19"/>
      <c r="E310" s="9"/>
      <c r="F310" s="21">
        <f>Source!AN262</f>
        <v>0.02</v>
      </c>
      <c r="G310" s="20" t="str">
        <f>Source!DF262</f>
        <v>)*2</v>
      </c>
      <c r="H310" s="9">
        <f>Source!AV262</f>
        <v>1</v>
      </c>
      <c r="I310" s="9">
        <f>IF(Source!BS262&lt;&gt; 0, Source!BS262, 1)</f>
        <v>1</v>
      </c>
      <c r="J310" s="26">
        <f>Source!R262</f>
        <v>0.04</v>
      </c>
      <c r="K310" s="21"/>
    </row>
    <row r="311" spans="1:22" ht="14.25" x14ac:dyDescent="0.2">
      <c r="A311" s="18"/>
      <c r="B311" s="18"/>
      <c r="C311" s="18" t="s">
        <v>752</v>
      </c>
      <c r="D311" s="19"/>
      <c r="E311" s="9"/>
      <c r="F311" s="21">
        <f>Source!AL262</f>
        <v>10.08</v>
      </c>
      <c r="G311" s="20" t="str">
        <f>Source!DD262</f>
        <v>)*2</v>
      </c>
      <c r="H311" s="9">
        <f>Source!AW262</f>
        <v>1</v>
      </c>
      <c r="I311" s="9">
        <f>IF(Source!BC262&lt;&gt; 0, Source!BC262, 1)</f>
        <v>1</v>
      </c>
      <c r="J311" s="21">
        <f>Source!P262</f>
        <v>20.16</v>
      </c>
      <c r="K311" s="21"/>
    </row>
    <row r="312" spans="1:22" ht="14.25" x14ac:dyDescent="0.2">
      <c r="A312" s="18"/>
      <c r="B312" s="18"/>
      <c r="C312" s="18" t="s">
        <v>747</v>
      </c>
      <c r="D312" s="19" t="s">
        <v>748</v>
      </c>
      <c r="E312" s="9">
        <f>Source!AT262</f>
        <v>70</v>
      </c>
      <c r="F312" s="21"/>
      <c r="G312" s="20"/>
      <c r="H312" s="9"/>
      <c r="I312" s="9"/>
      <c r="J312" s="21">
        <f>SUM(R307:R311)</f>
        <v>2917.08</v>
      </c>
      <c r="K312" s="21"/>
    </row>
    <row r="313" spans="1:22" ht="14.25" x14ac:dyDescent="0.2">
      <c r="A313" s="18"/>
      <c r="B313" s="18"/>
      <c r="C313" s="18" t="s">
        <v>749</v>
      </c>
      <c r="D313" s="19" t="s">
        <v>748</v>
      </c>
      <c r="E313" s="9">
        <f>Source!AU262</f>
        <v>10</v>
      </c>
      <c r="F313" s="21"/>
      <c r="G313" s="20"/>
      <c r="H313" s="9"/>
      <c r="I313" s="9"/>
      <c r="J313" s="21">
        <f>SUM(T307:T312)</f>
        <v>416.73</v>
      </c>
      <c r="K313" s="21"/>
    </row>
    <row r="314" spans="1:22" ht="14.25" x14ac:dyDescent="0.2">
      <c r="A314" s="18"/>
      <c r="B314" s="18"/>
      <c r="C314" s="18" t="s">
        <v>755</v>
      </c>
      <c r="D314" s="19" t="s">
        <v>748</v>
      </c>
      <c r="E314" s="9">
        <f>108</f>
        <v>108</v>
      </c>
      <c r="F314" s="21"/>
      <c r="G314" s="20"/>
      <c r="H314" s="9"/>
      <c r="I314" s="9"/>
      <c r="J314" s="21">
        <f>SUM(V307:V313)</f>
        <v>0.04</v>
      </c>
      <c r="K314" s="21"/>
    </row>
    <row r="315" spans="1:22" ht="14.25" x14ac:dyDescent="0.2">
      <c r="A315" s="18"/>
      <c r="B315" s="18"/>
      <c r="C315" s="18" t="s">
        <v>750</v>
      </c>
      <c r="D315" s="19" t="s">
        <v>751</v>
      </c>
      <c r="E315" s="9">
        <f>Source!AQ262</f>
        <v>3.14</v>
      </c>
      <c r="F315" s="21"/>
      <c r="G315" s="20" t="str">
        <f>Source!DI262</f>
        <v>)*2</v>
      </c>
      <c r="H315" s="9">
        <f>Source!AV262</f>
        <v>1</v>
      </c>
      <c r="I315" s="9"/>
      <c r="J315" s="21"/>
      <c r="K315" s="21">
        <f>Source!U262</f>
        <v>6.28</v>
      </c>
    </row>
    <row r="316" spans="1:22" ht="15" x14ac:dyDescent="0.25">
      <c r="A316" s="24"/>
      <c r="B316" s="24"/>
      <c r="C316" s="24"/>
      <c r="D316" s="24"/>
      <c r="E316" s="24"/>
      <c r="F316" s="24"/>
      <c r="G316" s="24"/>
      <c r="H316" s="24"/>
      <c r="I316" s="51">
        <f>J308+J309+J311+J312+J313+J314</f>
        <v>7524.8499999999995</v>
      </c>
      <c r="J316" s="51"/>
      <c r="K316" s="25">
        <f>IF(Source!I262&lt;&gt;0, ROUND(I316/Source!I262, 2), 0)</f>
        <v>7524.85</v>
      </c>
      <c r="P316" s="23">
        <f>I316</f>
        <v>7524.8499999999995</v>
      </c>
    </row>
    <row r="317" spans="1:22" ht="42.75" x14ac:dyDescent="0.2">
      <c r="A317" s="18">
        <v>31</v>
      </c>
      <c r="B317" s="18" t="str">
        <f>Source!F264</f>
        <v>1.18-2403-20-3/1</v>
      </c>
      <c r="C317" s="18" t="str">
        <f>Source!G264</f>
        <v>Техническое обслуживание вытяжных установок производительностью до 5000 м3/ч - ежеквартальное</v>
      </c>
      <c r="D317" s="19" t="str">
        <f>Source!H264</f>
        <v>установка</v>
      </c>
      <c r="E317" s="9">
        <f>Source!I264</f>
        <v>1</v>
      </c>
      <c r="F317" s="21"/>
      <c r="G317" s="20"/>
      <c r="H317" s="9"/>
      <c r="I317" s="9"/>
      <c r="J317" s="21"/>
      <c r="K317" s="21"/>
      <c r="Q317">
        <f>ROUND((Source!BZ264/100)*ROUND((Source!AF264*Source!AV264)*Source!I264, 2), 2)</f>
        <v>2211.0300000000002</v>
      </c>
      <c r="R317">
        <f>Source!X264</f>
        <v>2211.0300000000002</v>
      </c>
      <c r="S317">
        <f>ROUND((Source!CA264/100)*ROUND((Source!AF264*Source!AV264)*Source!I264, 2), 2)</f>
        <v>315.86</v>
      </c>
      <c r="T317">
        <f>Source!Y264</f>
        <v>315.86</v>
      </c>
      <c r="U317">
        <f>ROUND((175/100)*ROUND((Source!AE264*Source!AV264)*Source!I264, 2), 2)</f>
        <v>0</v>
      </c>
      <c r="V317">
        <f>ROUND((108/100)*ROUND(Source!CS264*Source!I264, 2), 2)</f>
        <v>0</v>
      </c>
    </row>
    <row r="318" spans="1:22" ht="14.25" x14ac:dyDescent="0.2">
      <c r="A318" s="18"/>
      <c r="B318" s="18"/>
      <c r="C318" s="18" t="s">
        <v>746</v>
      </c>
      <c r="D318" s="19"/>
      <c r="E318" s="9"/>
      <c r="F318" s="21">
        <f>Source!AO264</f>
        <v>1579.31</v>
      </c>
      <c r="G318" s="20" t="str">
        <f>Source!DG264</f>
        <v>)*2</v>
      </c>
      <c r="H318" s="9">
        <f>Source!AV264</f>
        <v>1</v>
      </c>
      <c r="I318" s="9">
        <f>IF(Source!BA264&lt;&gt; 0, Source!BA264, 1)</f>
        <v>1</v>
      </c>
      <c r="J318" s="21">
        <f>Source!S264</f>
        <v>3158.62</v>
      </c>
      <c r="K318" s="21"/>
    </row>
    <row r="319" spans="1:22" ht="14.25" x14ac:dyDescent="0.2">
      <c r="A319" s="18"/>
      <c r="B319" s="18"/>
      <c r="C319" s="18" t="s">
        <v>752</v>
      </c>
      <c r="D319" s="19"/>
      <c r="E319" s="9"/>
      <c r="F319" s="21">
        <f>Source!AL264</f>
        <v>0.03</v>
      </c>
      <c r="G319" s="20" t="str">
        <f>Source!DD264</f>
        <v>)*2</v>
      </c>
      <c r="H319" s="9">
        <f>Source!AW264</f>
        <v>1</v>
      </c>
      <c r="I319" s="9">
        <f>IF(Source!BC264&lt;&gt; 0, Source!BC264, 1)</f>
        <v>1</v>
      </c>
      <c r="J319" s="21">
        <f>Source!P264</f>
        <v>0.06</v>
      </c>
      <c r="K319" s="21"/>
    </row>
    <row r="320" spans="1:22" ht="14.25" x14ac:dyDescent="0.2">
      <c r="A320" s="18"/>
      <c r="B320" s="18"/>
      <c r="C320" s="18" t="s">
        <v>747</v>
      </c>
      <c r="D320" s="19" t="s">
        <v>748</v>
      </c>
      <c r="E320" s="9">
        <f>Source!AT264</f>
        <v>70</v>
      </c>
      <c r="F320" s="21"/>
      <c r="G320" s="20"/>
      <c r="H320" s="9"/>
      <c r="I320" s="9"/>
      <c r="J320" s="21">
        <f>SUM(R317:R319)</f>
        <v>2211.0300000000002</v>
      </c>
      <c r="K320" s="21"/>
    </row>
    <row r="321" spans="1:22" ht="14.25" x14ac:dyDescent="0.2">
      <c r="A321" s="18"/>
      <c r="B321" s="18"/>
      <c r="C321" s="18" t="s">
        <v>749</v>
      </c>
      <c r="D321" s="19" t="s">
        <v>748</v>
      </c>
      <c r="E321" s="9">
        <f>Source!AU264</f>
        <v>10</v>
      </c>
      <c r="F321" s="21"/>
      <c r="G321" s="20"/>
      <c r="H321" s="9"/>
      <c r="I321" s="9"/>
      <c r="J321" s="21">
        <f>SUM(T317:T320)</f>
        <v>315.86</v>
      </c>
      <c r="K321" s="21"/>
    </row>
    <row r="322" spans="1:22" ht="14.25" x14ac:dyDescent="0.2">
      <c r="A322" s="18"/>
      <c r="B322" s="18"/>
      <c r="C322" s="18" t="s">
        <v>750</v>
      </c>
      <c r="D322" s="19" t="s">
        <v>751</v>
      </c>
      <c r="E322" s="9">
        <f>Source!AQ264</f>
        <v>2.38</v>
      </c>
      <c r="F322" s="21"/>
      <c r="G322" s="20" t="str">
        <f>Source!DI264</f>
        <v>)*2</v>
      </c>
      <c r="H322" s="9">
        <f>Source!AV264</f>
        <v>1</v>
      </c>
      <c r="I322" s="9"/>
      <c r="J322" s="21"/>
      <c r="K322" s="21">
        <f>Source!U264</f>
        <v>4.76</v>
      </c>
    </row>
    <row r="323" spans="1:22" ht="15" x14ac:dyDescent="0.25">
      <c r="A323" s="24"/>
      <c r="B323" s="24"/>
      <c r="C323" s="24"/>
      <c r="D323" s="24"/>
      <c r="E323" s="24"/>
      <c r="F323" s="24"/>
      <c r="G323" s="24"/>
      <c r="H323" s="24"/>
      <c r="I323" s="51">
        <f>J318+J319+J320+J321</f>
        <v>5685.57</v>
      </c>
      <c r="J323" s="51"/>
      <c r="K323" s="25">
        <f>IF(Source!I264&lt;&gt;0, ROUND(I323/Source!I264, 2), 0)</f>
        <v>5685.57</v>
      </c>
      <c r="P323" s="23">
        <f>I323</f>
        <v>5685.57</v>
      </c>
    </row>
    <row r="324" spans="1:22" ht="99.75" x14ac:dyDescent="0.2">
      <c r="A324" s="18">
        <v>32</v>
      </c>
      <c r="B324" s="18" t="str">
        <f>Source!F267</f>
        <v>1.23-2103-27-1/1</v>
      </c>
      <c r="C324" s="18" t="str">
        <f>Source!G267</f>
        <v>Техническое обслуживание преобразователя давления МТ100 и аналогов (Датчик перепада давления 500 Pa LF32-500 (дпд на прит. фильтр;Датчик перепада давления 500 Pa LF32-500 (дпд на двиг.прит. вентилятора))</v>
      </c>
      <c r="D324" s="19" t="str">
        <f>Source!H267</f>
        <v>10 шт.</v>
      </c>
      <c r="E324" s="9">
        <f>Source!I267</f>
        <v>0.4</v>
      </c>
      <c r="F324" s="21"/>
      <c r="G324" s="20"/>
      <c r="H324" s="9"/>
      <c r="I324" s="9"/>
      <c r="J324" s="21"/>
      <c r="K324" s="21"/>
      <c r="Q324">
        <f>ROUND((Source!BZ267/100)*ROUND((Source!AF267*Source!AV267)*Source!I267, 2), 2)</f>
        <v>4967.62</v>
      </c>
      <c r="R324">
        <f>Source!X267</f>
        <v>4967.62</v>
      </c>
      <c r="S324">
        <f>ROUND((Source!CA267/100)*ROUND((Source!AF267*Source!AV267)*Source!I267, 2), 2)</f>
        <v>709.66</v>
      </c>
      <c r="T324">
        <f>Source!Y267</f>
        <v>709.66</v>
      </c>
      <c r="U324">
        <f>ROUND((175/100)*ROUND((Source!AE267*Source!AV267)*Source!I267, 2), 2)</f>
        <v>0</v>
      </c>
      <c r="V324">
        <f>ROUND((108/100)*ROUND(Source!CS267*Source!I267, 2), 2)</f>
        <v>0</v>
      </c>
    </row>
    <row r="325" spans="1:22" x14ac:dyDescent="0.2">
      <c r="C325" s="22" t="str">
        <f>"Объем: "&amp;Source!I267&amp;"=(2+"&amp;"2)/"&amp;"10"</f>
        <v>Объем: 0,4=(2+2)/10</v>
      </c>
    </row>
    <row r="326" spans="1:22" ht="14.25" x14ac:dyDescent="0.2">
      <c r="A326" s="18"/>
      <c r="B326" s="18"/>
      <c r="C326" s="18" t="s">
        <v>746</v>
      </c>
      <c r="D326" s="19"/>
      <c r="E326" s="9"/>
      <c r="F326" s="21">
        <f>Source!AO267</f>
        <v>8870.75</v>
      </c>
      <c r="G326" s="20" t="str">
        <f>Source!DG267</f>
        <v>)*2</v>
      </c>
      <c r="H326" s="9">
        <f>Source!AV267</f>
        <v>1</v>
      </c>
      <c r="I326" s="9">
        <f>IF(Source!BA267&lt;&gt; 0, Source!BA267, 1)</f>
        <v>1</v>
      </c>
      <c r="J326" s="21">
        <f>Source!S267</f>
        <v>7096.6</v>
      </c>
      <c r="K326" s="21"/>
    </row>
    <row r="327" spans="1:22" ht="14.25" x14ac:dyDescent="0.2">
      <c r="A327" s="18"/>
      <c r="B327" s="18"/>
      <c r="C327" s="18" t="s">
        <v>752</v>
      </c>
      <c r="D327" s="19"/>
      <c r="E327" s="9"/>
      <c r="F327" s="21">
        <f>Source!AL267</f>
        <v>17.39</v>
      </c>
      <c r="G327" s="20" t="str">
        <f>Source!DD267</f>
        <v>)*2</v>
      </c>
      <c r="H327" s="9">
        <f>Source!AW267</f>
        <v>1</v>
      </c>
      <c r="I327" s="9">
        <f>IF(Source!BC267&lt;&gt; 0, Source!BC267, 1)</f>
        <v>1</v>
      </c>
      <c r="J327" s="21">
        <f>Source!P267</f>
        <v>13.91</v>
      </c>
      <c r="K327" s="21"/>
    </row>
    <row r="328" spans="1:22" ht="14.25" x14ac:dyDescent="0.2">
      <c r="A328" s="18"/>
      <c r="B328" s="18"/>
      <c r="C328" s="18" t="s">
        <v>747</v>
      </c>
      <c r="D328" s="19" t="s">
        <v>748</v>
      </c>
      <c r="E328" s="9">
        <f>Source!AT267</f>
        <v>70</v>
      </c>
      <c r="F328" s="21"/>
      <c r="G328" s="20"/>
      <c r="H328" s="9"/>
      <c r="I328" s="9"/>
      <c r="J328" s="21">
        <f>SUM(R324:R327)</f>
        <v>4967.62</v>
      </c>
      <c r="K328" s="21"/>
    </row>
    <row r="329" spans="1:22" ht="14.25" x14ac:dyDescent="0.2">
      <c r="A329" s="18"/>
      <c r="B329" s="18"/>
      <c r="C329" s="18" t="s">
        <v>749</v>
      </c>
      <c r="D329" s="19" t="s">
        <v>748</v>
      </c>
      <c r="E329" s="9">
        <f>Source!AU267</f>
        <v>10</v>
      </c>
      <c r="F329" s="21"/>
      <c r="G329" s="20"/>
      <c r="H329" s="9"/>
      <c r="I329" s="9"/>
      <c r="J329" s="21">
        <f>SUM(T324:T328)</f>
        <v>709.66</v>
      </c>
      <c r="K329" s="21"/>
    </row>
    <row r="330" spans="1:22" ht="14.25" x14ac:dyDescent="0.2">
      <c r="A330" s="18"/>
      <c r="B330" s="18"/>
      <c r="C330" s="18" t="s">
        <v>750</v>
      </c>
      <c r="D330" s="19" t="s">
        <v>751</v>
      </c>
      <c r="E330" s="9">
        <f>Source!AQ267</f>
        <v>12.5</v>
      </c>
      <c r="F330" s="21"/>
      <c r="G330" s="20" t="str">
        <f>Source!DI267</f>
        <v>)*2</v>
      </c>
      <c r="H330" s="9">
        <f>Source!AV267</f>
        <v>1</v>
      </c>
      <c r="I330" s="9"/>
      <c r="J330" s="21"/>
      <c r="K330" s="21">
        <f>Source!U267</f>
        <v>10</v>
      </c>
    </row>
    <row r="331" spans="1:22" ht="15" x14ac:dyDescent="0.25">
      <c r="A331" s="24"/>
      <c r="B331" s="24"/>
      <c r="C331" s="24"/>
      <c r="D331" s="24"/>
      <c r="E331" s="24"/>
      <c r="F331" s="24"/>
      <c r="G331" s="24"/>
      <c r="H331" s="24"/>
      <c r="I331" s="51">
        <f>J326+J327+J328+J329</f>
        <v>12787.79</v>
      </c>
      <c r="J331" s="51"/>
      <c r="K331" s="25">
        <f>IF(Source!I267&lt;&gt;0, ROUND(I331/Source!I267, 2), 0)</f>
        <v>31969.48</v>
      </c>
      <c r="P331" s="23">
        <f>I331</f>
        <v>12787.79</v>
      </c>
    </row>
    <row r="332" spans="1:22" ht="42.75" x14ac:dyDescent="0.2">
      <c r="A332" s="18">
        <v>33</v>
      </c>
      <c r="B332" s="18" t="str">
        <f>Source!F268</f>
        <v>1.23-2103-41-1/1</v>
      </c>
      <c r="C332" s="18" t="str">
        <f>Source!G268</f>
        <v>Техническое обслуживание регулирующего клапана/Регулятор скорости SHUUTNIK VEMAX</v>
      </c>
      <c r="D332" s="19" t="str">
        <f>Source!H268</f>
        <v>шт.</v>
      </c>
      <c r="E332" s="9">
        <f>Source!I268</f>
        <v>2</v>
      </c>
      <c r="F332" s="21"/>
      <c r="G332" s="20"/>
      <c r="H332" s="9"/>
      <c r="I332" s="9"/>
      <c r="J332" s="21"/>
      <c r="K332" s="21"/>
      <c r="Q332">
        <f>ROUND((Source!BZ268/100)*ROUND((Source!AF268*Source!AV268)*Source!I268, 2), 2)</f>
        <v>291.2</v>
      </c>
      <c r="R332">
        <f>Source!X268</f>
        <v>291.2</v>
      </c>
      <c r="S332">
        <f>ROUND((Source!CA268/100)*ROUND((Source!AF268*Source!AV268)*Source!I268, 2), 2)</f>
        <v>41.6</v>
      </c>
      <c r="T332">
        <f>Source!Y268</f>
        <v>41.6</v>
      </c>
      <c r="U332">
        <f>ROUND((175/100)*ROUND((Source!AE268*Source!AV268)*Source!I268, 2), 2)</f>
        <v>173.5</v>
      </c>
      <c r="V332">
        <f>ROUND((108/100)*ROUND(Source!CS268*Source!I268, 2), 2)</f>
        <v>107.07</v>
      </c>
    </row>
    <row r="333" spans="1:22" ht="14.25" x14ac:dyDescent="0.2">
      <c r="A333" s="18"/>
      <c r="B333" s="18"/>
      <c r="C333" s="18" t="s">
        <v>746</v>
      </c>
      <c r="D333" s="19"/>
      <c r="E333" s="9"/>
      <c r="F333" s="21">
        <f>Source!AO268</f>
        <v>208</v>
      </c>
      <c r="G333" s="20" t="str">
        <f>Source!DG268</f>
        <v/>
      </c>
      <c r="H333" s="9">
        <f>Source!AV268</f>
        <v>1</v>
      </c>
      <c r="I333" s="9">
        <f>IF(Source!BA268&lt;&gt; 0, Source!BA268, 1)</f>
        <v>1</v>
      </c>
      <c r="J333" s="21">
        <f>Source!S268</f>
        <v>416</v>
      </c>
      <c r="K333" s="21"/>
    </row>
    <row r="334" spans="1:22" ht="14.25" x14ac:dyDescent="0.2">
      <c r="A334" s="18"/>
      <c r="B334" s="18"/>
      <c r="C334" s="18" t="s">
        <v>753</v>
      </c>
      <c r="D334" s="19"/>
      <c r="E334" s="9"/>
      <c r="F334" s="21">
        <f>Source!AM268</f>
        <v>78.180000000000007</v>
      </c>
      <c r="G334" s="20" t="str">
        <f>Source!DE268</f>
        <v/>
      </c>
      <c r="H334" s="9">
        <f>Source!AV268</f>
        <v>1</v>
      </c>
      <c r="I334" s="9">
        <f>IF(Source!BB268&lt;&gt; 0, Source!BB268, 1)</f>
        <v>1</v>
      </c>
      <c r="J334" s="21">
        <f>Source!Q268</f>
        <v>156.36000000000001</v>
      </c>
      <c r="K334" s="21"/>
    </row>
    <row r="335" spans="1:22" ht="14.25" x14ac:dyDescent="0.2">
      <c r="A335" s="18"/>
      <c r="B335" s="18"/>
      <c r="C335" s="18" t="s">
        <v>754</v>
      </c>
      <c r="D335" s="19"/>
      <c r="E335" s="9"/>
      <c r="F335" s="21">
        <f>Source!AN268</f>
        <v>49.57</v>
      </c>
      <c r="G335" s="20" t="str">
        <f>Source!DF268</f>
        <v/>
      </c>
      <c r="H335" s="9">
        <f>Source!AV268</f>
        <v>1</v>
      </c>
      <c r="I335" s="9">
        <f>IF(Source!BS268&lt;&gt; 0, Source!BS268, 1)</f>
        <v>1</v>
      </c>
      <c r="J335" s="26">
        <f>Source!R268</f>
        <v>99.14</v>
      </c>
      <c r="K335" s="21"/>
    </row>
    <row r="336" spans="1:22" ht="14.25" x14ac:dyDescent="0.2">
      <c r="A336" s="18"/>
      <c r="B336" s="18"/>
      <c r="C336" s="18" t="s">
        <v>747</v>
      </c>
      <c r="D336" s="19" t="s">
        <v>748</v>
      </c>
      <c r="E336" s="9">
        <f>Source!AT268</f>
        <v>70</v>
      </c>
      <c r="F336" s="21"/>
      <c r="G336" s="20"/>
      <c r="H336" s="9"/>
      <c r="I336" s="9"/>
      <c r="J336" s="21">
        <f>SUM(R332:R335)</f>
        <v>291.2</v>
      </c>
      <c r="K336" s="21"/>
    </row>
    <row r="337" spans="1:22" ht="14.25" x14ac:dyDescent="0.2">
      <c r="A337" s="18"/>
      <c r="B337" s="18"/>
      <c r="C337" s="18" t="s">
        <v>749</v>
      </c>
      <c r="D337" s="19" t="s">
        <v>748</v>
      </c>
      <c r="E337" s="9">
        <f>Source!AU268</f>
        <v>10</v>
      </c>
      <c r="F337" s="21"/>
      <c r="G337" s="20"/>
      <c r="H337" s="9"/>
      <c r="I337" s="9"/>
      <c r="J337" s="21">
        <f>SUM(T332:T336)</f>
        <v>41.6</v>
      </c>
      <c r="K337" s="21"/>
    </row>
    <row r="338" spans="1:22" ht="14.25" x14ac:dyDescent="0.2">
      <c r="A338" s="18"/>
      <c r="B338" s="18"/>
      <c r="C338" s="18" t="s">
        <v>755</v>
      </c>
      <c r="D338" s="19" t="s">
        <v>748</v>
      </c>
      <c r="E338" s="9">
        <f>108</f>
        <v>108</v>
      </c>
      <c r="F338" s="21"/>
      <c r="G338" s="20"/>
      <c r="H338" s="9"/>
      <c r="I338" s="9"/>
      <c r="J338" s="21">
        <f>SUM(V332:V337)</f>
        <v>107.07</v>
      </c>
      <c r="K338" s="21"/>
    </row>
    <row r="339" spans="1:22" ht="14.25" x14ac:dyDescent="0.2">
      <c r="A339" s="18"/>
      <c r="B339" s="18"/>
      <c r="C339" s="18" t="s">
        <v>750</v>
      </c>
      <c r="D339" s="19" t="s">
        <v>751</v>
      </c>
      <c r="E339" s="9">
        <f>Source!AQ268</f>
        <v>0.37</v>
      </c>
      <c r="F339" s="21"/>
      <c r="G339" s="20" t="str">
        <f>Source!DI268</f>
        <v/>
      </c>
      <c r="H339" s="9">
        <f>Source!AV268</f>
        <v>1</v>
      </c>
      <c r="I339" s="9"/>
      <c r="J339" s="21"/>
      <c r="K339" s="21">
        <f>Source!U268</f>
        <v>0.74</v>
      </c>
    </row>
    <row r="340" spans="1:22" ht="15" x14ac:dyDescent="0.25">
      <c r="A340" s="24"/>
      <c r="B340" s="24"/>
      <c r="C340" s="24"/>
      <c r="D340" s="24"/>
      <c r="E340" s="24"/>
      <c r="F340" s="24"/>
      <c r="G340" s="24"/>
      <c r="H340" s="24"/>
      <c r="I340" s="51">
        <f>J333+J334+J336+J337+J338</f>
        <v>1012.23</v>
      </c>
      <c r="J340" s="51"/>
      <c r="K340" s="25">
        <f>IF(Source!I268&lt;&gt;0, ROUND(I340/Source!I268, 2), 0)</f>
        <v>506.12</v>
      </c>
      <c r="P340" s="23">
        <f>I340</f>
        <v>1012.23</v>
      </c>
    </row>
    <row r="341" spans="1:22" ht="71.25" x14ac:dyDescent="0.2">
      <c r="A341" s="18">
        <v>34</v>
      </c>
      <c r="B341" s="18" t="str">
        <f>Source!F269</f>
        <v>1.23-2103-9-7/1</v>
      </c>
      <c r="C341" s="18" t="str">
        <f>Source!G269</f>
        <v>Техническое обслуживание приборов для измерения температуры - регуляторы температуры дилатометрические тип ТУДЭ /Датчик температуры канальный PT-1000-250</v>
      </c>
      <c r="D341" s="19" t="str">
        <f>Source!H269</f>
        <v>шт.</v>
      </c>
      <c r="E341" s="9">
        <f>Source!I269</f>
        <v>1</v>
      </c>
      <c r="F341" s="21"/>
      <c r="G341" s="20"/>
      <c r="H341" s="9"/>
      <c r="I341" s="9"/>
      <c r="J341" s="21"/>
      <c r="K341" s="21"/>
      <c r="Q341">
        <f>ROUND((Source!BZ269/100)*ROUND((Source!AF269*Source!AV269)*Source!I269, 2), 2)</f>
        <v>691.59</v>
      </c>
      <c r="R341">
        <f>Source!X269</f>
        <v>691.59</v>
      </c>
      <c r="S341">
        <f>ROUND((Source!CA269/100)*ROUND((Source!AF269*Source!AV269)*Source!I269, 2), 2)</f>
        <v>98.8</v>
      </c>
      <c r="T341">
        <f>Source!Y269</f>
        <v>98.8</v>
      </c>
      <c r="U341">
        <f>ROUND((175/100)*ROUND((Source!AE269*Source!AV269)*Source!I269, 2), 2)</f>
        <v>0</v>
      </c>
      <c r="V341">
        <f>ROUND((108/100)*ROUND(Source!CS269*Source!I269, 2), 2)</f>
        <v>0</v>
      </c>
    </row>
    <row r="342" spans="1:22" ht="14.25" x14ac:dyDescent="0.2">
      <c r="A342" s="18"/>
      <c r="B342" s="18"/>
      <c r="C342" s="18" t="s">
        <v>746</v>
      </c>
      <c r="D342" s="19"/>
      <c r="E342" s="9"/>
      <c r="F342" s="21">
        <f>Source!AO269</f>
        <v>493.99</v>
      </c>
      <c r="G342" s="20" t="str">
        <f>Source!DG269</f>
        <v>)*2</v>
      </c>
      <c r="H342" s="9">
        <f>Source!AV269</f>
        <v>1</v>
      </c>
      <c r="I342" s="9">
        <f>IF(Source!BA269&lt;&gt; 0, Source!BA269, 1)</f>
        <v>1</v>
      </c>
      <c r="J342" s="21">
        <f>Source!S269</f>
        <v>987.98</v>
      </c>
      <c r="K342" s="21"/>
    </row>
    <row r="343" spans="1:22" ht="14.25" x14ac:dyDescent="0.2">
      <c r="A343" s="18"/>
      <c r="B343" s="18"/>
      <c r="C343" s="18" t="s">
        <v>747</v>
      </c>
      <c r="D343" s="19" t="s">
        <v>748</v>
      </c>
      <c r="E343" s="9">
        <f>Source!AT269</f>
        <v>70</v>
      </c>
      <c r="F343" s="21"/>
      <c r="G343" s="20"/>
      <c r="H343" s="9"/>
      <c r="I343" s="9"/>
      <c r="J343" s="21">
        <f>SUM(R341:R342)</f>
        <v>691.59</v>
      </c>
      <c r="K343" s="21"/>
    </row>
    <row r="344" spans="1:22" ht="14.25" x14ac:dyDescent="0.2">
      <c r="A344" s="18"/>
      <c r="B344" s="18"/>
      <c r="C344" s="18" t="s">
        <v>749</v>
      </c>
      <c r="D344" s="19" t="s">
        <v>748</v>
      </c>
      <c r="E344" s="9">
        <f>Source!AU269</f>
        <v>10</v>
      </c>
      <c r="F344" s="21"/>
      <c r="G344" s="20"/>
      <c r="H344" s="9"/>
      <c r="I344" s="9"/>
      <c r="J344" s="21">
        <f>SUM(T341:T343)</f>
        <v>98.8</v>
      </c>
      <c r="K344" s="21"/>
    </row>
    <row r="345" spans="1:22" ht="14.25" x14ac:dyDescent="0.2">
      <c r="A345" s="18"/>
      <c r="B345" s="18"/>
      <c r="C345" s="18" t="s">
        <v>750</v>
      </c>
      <c r="D345" s="19" t="s">
        <v>751</v>
      </c>
      <c r="E345" s="9">
        <f>Source!AQ269</f>
        <v>0.8</v>
      </c>
      <c r="F345" s="21"/>
      <c r="G345" s="20" t="str">
        <f>Source!DI269</f>
        <v>)*2</v>
      </c>
      <c r="H345" s="9">
        <f>Source!AV269</f>
        <v>1</v>
      </c>
      <c r="I345" s="9"/>
      <c r="J345" s="21"/>
      <c r="K345" s="21">
        <f>Source!U269</f>
        <v>1.6</v>
      </c>
    </row>
    <row r="346" spans="1:22" ht="15" x14ac:dyDescent="0.25">
      <c r="A346" s="24"/>
      <c r="B346" s="24"/>
      <c r="C346" s="24"/>
      <c r="D346" s="24"/>
      <c r="E346" s="24"/>
      <c r="F346" s="24"/>
      <c r="G346" s="24"/>
      <c r="H346" s="24"/>
      <c r="I346" s="51">
        <f>J342+J343+J344</f>
        <v>1778.3700000000001</v>
      </c>
      <c r="J346" s="51"/>
      <c r="K346" s="25">
        <f>IF(Source!I269&lt;&gt;0, ROUND(I346/Source!I269, 2), 0)</f>
        <v>1778.37</v>
      </c>
      <c r="P346" s="23">
        <f>I346</f>
        <v>1778.3700000000001</v>
      </c>
    </row>
    <row r="347" spans="1:22" ht="71.25" x14ac:dyDescent="0.2">
      <c r="A347" s="18">
        <v>35</v>
      </c>
      <c r="B347" s="18" t="str">
        <f>Source!F270</f>
        <v>1.23-2103-9-7/1</v>
      </c>
      <c r="C347" s="18" t="str">
        <f>Source!G270</f>
        <v>Техническое обслуживание приборов для измерения температуры - регуляторы температуры дилатометрические тип ТУДЭ/Датчик наружной температуры PT-1000-250</v>
      </c>
      <c r="D347" s="19" t="str">
        <f>Source!H270</f>
        <v>шт.</v>
      </c>
      <c r="E347" s="9">
        <f>Source!I270</f>
        <v>1</v>
      </c>
      <c r="F347" s="21"/>
      <c r="G347" s="20"/>
      <c r="H347" s="9"/>
      <c r="I347" s="9"/>
      <c r="J347" s="21"/>
      <c r="K347" s="21"/>
      <c r="Q347">
        <f>ROUND((Source!BZ270/100)*ROUND((Source!AF270*Source!AV270)*Source!I270, 2), 2)</f>
        <v>691.59</v>
      </c>
      <c r="R347">
        <f>Source!X270</f>
        <v>691.59</v>
      </c>
      <c r="S347">
        <f>ROUND((Source!CA270/100)*ROUND((Source!AF270*Source!AV270)*Source!I270, 2), 2)</f>
        <v>98.8</v>
      </c>
      <c r="T347">
        <f>Source!Y270</f>
        <v>98.8</v>
      </c>
      <c r="U347">
        <f>ROUND((175/100)*ROUND((Source!AE270*Source!AV270)*Source!I270, 2), 2)</f>
        <v>0</v>
      </c>
      <c r="V347">
        <f>ROUND((108/100)*ROUND(Source!CS270*Source!I270, 2), 2)</f>
        <v>0</v>
      </c>
    </row>
    <row r="348" spans="1:22" ht="14.25" x14ac:dyDescent="0.2">
      <c r="A348" s="18"/>
      <c r="B348" s="18"/>
      <c r="C348" s="18" t="s">
        <v>746</v>
      </c>
      <c r="D348" s="19"/>
      <c r="E348" s="9"/>
      <c r="F348" s="21">
        <f>Source!AO270</f>
        <v>493.99</v>
      </c>
      <c r="G348" s="20" t="str">
        <f>Source!DG270</f>
        <v>)*2</v>
      </c>
      <c r="H348" s="9">
        <f>Source!AV270</f>
        <v>1</v>
      </c>
      <c r="I348" s="9">
        <f>IF(Source!BA270&lt;&gt; 0, Source!BA270, 1)</f>
        <v>1</v>
      </c>
      <c r="J348" s="21">
        <f>Source!S270</f>
        <v>987.98</v>
      </c>
      <c r="K348" s="21"/>
    </row>
    <row r="349" spans="1:22" ht="14.25" x14ac:dyDescent="0.2">
      <c r="A349" s="18"/>
      <c r="B349" s="18"/>
      <c r="C349" s="18" t="s">
        <v>747</v>
      </c>
      <c r="D349" s="19" t="s">
        <v>748</v>
      </c>
      <c r="E349" s="9">
        <f>Source!AT270</f>
        <v>70</v>
      </c>
      <c r="F349" s="21"/>
      <c r="G349" s="20"/>
      <c r="H349" s="9"/>
      <c r="I349" s="9"/>
      <c r="J349" s="21">
        <f>SUM(R347:R348)</f>
        <v>691.59</v>
      </c>
      <c r="K349" s="21"/>
    </row>
    <row r="350" spans="1:22" ht="14.25" x14ac:dyDescent="0.2">
      <c r="A350" s="18"/>
      <c r="B350" s="18"/>
      <c r="C350" s="18" t="s">
        <v>749</v>
      </c>
      <c r="D350" s="19" t="s">
        <v>748</v>
      </c>
      <c r="E350" s="9">
        <f>Source!AU270</f>
        <v>10</v>
      </c>
      <c r="F350" s="21"/>
      <c r="G350" s="20"/>
      <c r="H350" s="9"/>
      <c r="I350" s="9"/>
      <c r="J350" s="21">
        <f>SUM(T347:T349)</f>
        <v>98.8</v>
      </c>
      <c r="K350" s="21"/>
    </row>
    <row r="351" spans="1:22" ht="14.25" x14ac:dyDescent="0.2">
      <c r="A351" s="18"/>
      <c r="B351" s="18"/>
      <c r="C351" s="18" t="s">
        <v>750</v>
      </c>
      <c r="D351" s="19" t="s">
        <v>751</v>
      </c>
      <c r="E351" s="9">
        <f>Source!AQ270</f>
        <v>0.8</v>
      </c>
      <c r="F351" s="21"/>
      <c r="G351" s="20" t="str">
        <f>Source!DI270</f>
        <v>)*2</v>
      </c>
      <c r="H351" s="9">
        <f>Source!AV270</f>
        <v>1</v>
      </c>
      <c r="I351" s="9"/>
      <c r="J351" s="21"/>
      <c r="K351" s="21">
        <f>Source!U270</f>
        <v>1.6</v>
      </c>
    </row>
    <row r="352" spans="1:22" ht="15" x14ac:dyDescent="0.25">
      <c r="A352" s="24"/>
      <c r="B352" s="24"/>
      <c r="C352" s="24"/>
      <c r="D352" s="24"/>
      <c r="E352" s="24"/>
      <c r="F352" s="24"/>
      <c r="G352" s="24"/>
      <c r="H352" s="24"/>
      <c r="I352" s="51">
        <f>J348+J349+J350</f>
        <v>1778.3700000000001</v>
      </c>
      <c r="J352" s="51"/>
      <c r="K352" s="25">
        <f>IF(Source!I270&lt;&gt;0, ROUND(I352/Source!I270, 2), 0)</f>
        <v>1778.37</v>
      </c>
      <c r="P352" s="23">
        <f>I352</f>
        <v>1778.3700000000001</v>
      </c>
    </row>
    <row r="353" spans="1:22" ht="71.25" x14ac:dyDescent="0.2">
      <c r="A353" s="18">
        <v>36</v>
      </c>
      <c r="B353" s="18" t="str">
        <f>Source!F271</f>
        <v>1.23-2103-41-1/1</v>
      </c>
      <c r="C353" s="18" t="str">
        <f>Source!G271</f>
        <v>Техническое обслуживание регулирующего клапана/ Электропривод воздушный заслонки AC-230-4-S; Электропривод воздушный заслонки AC-230-5-S</v>
      </c>
      <c r="D353" s="19" t="str">
        <f>Source!H271</f>
        <v>шт.</v>
      </c>
      <c r="E353" s="9">
        <f>Source!I271</f>
        <v>2</v>
      </c>
      <c r="F353" s="21"/>
      <c r="G353" s="20"/>
      <c r="H353" s="9"/>
      <c r="I353" s="9"/>
      <c r="J353" s="21"/>
      <c r="K353" s="21"/>
      <c r="Q353">
        <f>ROUND((Source!BZ271/100)*ROUND((Source!AF271*Source!AV271)*Source!I271, 2), 2)</f>
        <v>582.4</v>
      </c>
      <c r="R353">
        <f>Source!X271</f>
        <v>582.4</v>
      </c>
      <c r="S353">
        <f>ROUND((Source!CA271/100)*ROUND((Source!AF271*Source!AV271)*Source!I271, 2), 2)</f>
        <v>83.2</v>
      </c>
      <c r="T353">
        <f>Source!Y271</f>
        <v>83.2</v>
      </c>
      <c r="U353">
        <f>ROUND((175/100)*ROUND((Source!AE271*Source!AV271)*Source!I271, 2), 2)</f>
        <v>346.99</v>
      </c>
      <c r="V353">
        <f>ROUND((108/100)*ROUND(Source!CS271*Source!I271, 2), 2)</f>
        <v>214.14</v>
      </c>
    </row>
    <row r="354" spans="1:22" x14ac:dyDescent="0.2">
      <c r="C354" s="22" t="str">
        <f>"Объем: "&amp;Source!I271&amp;"=1+"&amp;"1"</f>
        <v>Объем: 2=1+1</v>
      </c>
    </row>
    <row r="355" spans="1:22" ht="14.25" x14ac:dyDescent="0.2">
      <c r="A355" s="18"/>
      <c r="B355" s="18"/>
      <c r="C355" s="18" t="s">
        <v>746</v>
      </c>
      <c r="D355" s="19"/>
      <c r="E355" s="9"/>
      <c r="F355" s="21">
        <f>Source!AO271</f>
        <v>208</v>
      </c>
      <c r="G355" s="20" t="str">
        <f>Source!DG271</f>
        <v>)*2</v>
      </c>
      <c r="H355" s="9">
        <f>Source!AV271</f>
        <v>1</v>
      </c>
      <c r="I355" s="9">
        <f>IF(Source!BA271&lt;&gt; 0, Source!BA271, 1)</f>
        <v>1</v>
      </c>
      <c r="J355" s="21">
        <f>Source!S271</f>
        <v>832</v>
      </c>
      <c r="K355" s="21"/>
    </row>
    <row r="356" spans="1:22" ht="14.25" x14ac:dyDescent="0.2">
      <c r="A356" s="18"/>
      <c r="B356" s="18"/>
      <c r="C356" s="18" t="s">
        <v>753</v>
      </c>
      <c r="D356" s="19"/>
      <c r="E356" s="9"/>
      <c r="F356" s="21">
        <f>Source!AM271</f>
        <v>78.180000000000007</v>
      </c>
      <c r="G356" s="20" t="str">
        <f>Source!DE271</f>
        <v>)*2</v>
      </c>
      <c r="H356" s="9">
        <f>Source!AV271</f>
        <v>1</v>
      </c>
      <c r="I356" s="9">
        <f>IF(Source!BB271&lt;&gt; 0, Source!BB271, 1)</f>
        <v>1</v>
      </c>
      <c r="J356" s="21">
        <f>Source!Q271</f>
        <v>312.72000000000003</v>
      </c>
      <c r="K356" s="21"/>
    </row>
    <row r="357" spans="1:22" ht="14.25" x14ac:dyDescent="0.2">
      <c r="A357" s="18"/>
      <c r="B357" s="18"/>
      <c r="C357" s="18" t="s">
        <v>754</v>
      </c>
      <c r="D357" s="19"/>
      <c r="E357" s="9"/>
      <c r="F357" s="21">
        <f>Source!AN271</f>
        <v>49.57</v>
      </c>
      <c r="G357" s="20" t="str">
        <f>Source!DF271</f>
        <v>)*2</v>
      </c>
      <c r="H357" s="9">
        <f>Source!AV271</f>
        <v>1</v>
      </c>
      <c r="I357" s="9">
        <f>IF(Source!BS271&lt;&gt; 0, Source!BS271, 1)</f>
        <v>1</v>
      </c>
      <c r="J357" s="26">
        <f>Source!R271</f>
        <v>198.28</v>
      </c>
      <c r="K357" s="21"/>
    </row>
    <row r="358" spans="1:22" ht="14.25" x14ac:dyDescent="0.2">
      <c r="A358" s="18"/>
      <c r="B358" s="18"/>
      <c r="C358" s="18" t="s">
        <v>747</v>
      </c>
      <c r="D358" s="19" t="s">
        <v>748</v>
      </c>
      <c r="E358" s="9">
        <f>Source!AT271</f>
        <v>70</v>
      </c>
      <c r="F358" s="21"/>
      <c r="G358" s="20"/>
      <c r="H358" s="9"/>
      <c r="I358" s="9"/>
      <c r="J358" s="21">
        <f>SUM(R353:R357)</f>
        <v>582.4</v>
      </c>
      <c r="K358" s="21"/>
    </row>
    <row r="359" spans="1:22" ht="14.25" x14ac:dyDescent="0.2">
      <c r="A359" s="18"/>
      <c r="B359" s="18"/>
      <c r="C359" s="18" t="s">
        <v>749</v>
      </c>
      <c r="D359" s="19" t="s">
        <v>748</v>
      </c>
      <c r="E359" s="9">
        <f>Source!AU271</f>
        <v>10</v>
      </c>
      <c r="F359" s="21"/>
      <c r="G359" s="20"/>
      <c r="H359" s="9"/>
      <c r="I359" s="9"/>
      <c r="J359" s="21">
        <f>SUM(T353:T358)</f>
        <v>83.2</v>
      </c>
      <c r="K359" s="21"/>
    </row>
    <row r="360" spans="1:22" ht="14.25" x14ac:dyDescent="0.2">
      <c r="A360" s="18"/>
      <c r="B360" s="18"/>
      <c r="C360" s="18" t="s">
        <v>755</v>
      </c>
      <c r="D360" s="19" t="s">
        <v>748</v>
      </c>
      <c r="E360" s="9">
        <f>108</f>
        <v>108</v>
      </c>
      <c r="F360" s="21"/>
      <c r="G360" s="20"/>
      <c r="H360" s="9"/>
      <c r="I360" s="9"/>
      <c r="J360" s="21">
        <f>SUM(V353:V359)</f>
        <v>214.14</v>
      </c>
      <c r="K360" s="21"/>
    </row>
    <row r="361" spans="1:22" ht="14.25" x14ac:dyDescent="0.2">
      <c r="A361" s="18"/>
      <c r="B361" s="18"/>
      <c r="C361" s="18" t="s">
        <v>750</v>
      </c>
      <c r="D361" s="19" t="s">
        <v>751</v>
      </c>
      <c r="E361" s="9">
        <f>Source!AQ271</f>
        <v>0.37</v>
      </c>
      <c r="F361" s="21"/>
      <c r="G361" s="20" t="str">
        <f>Source!DI271</f>
        <v>)*2</v>
      </c>
      <c r="H361" s="9">
        <f>Source!AV271</f>
        <v>1</v>
      </c>
      <c r="I361" s="9"/>
      <c r="J361" s="21"/>
      <c r="K361" s="21">
        <f>Source!U271</f>
        <v>1.48</v>
      </c>
    </row>
    <row r="362" spans="1:22" ht="15" x14ac:dyDescent="0.25">
      <c r="A362" s="24"/>
      <c r="B362" s="24"/>
      <c r="C362" s="24"/>
      <c r="D362" s="24"/>
      <c r="E362" s="24"/>
      <c r="F362" s="24"/>
      <c r="G362" s="24"/>
      <c r="H362" s="24"/>
      <c r="I362" s="51">
        <f>J355+J356+J358+J359+J360</f>
        <v>2024.46</v>
      </c>
      <c r="J362" s="51"/>
      <c r="K362" s="25">
        <f>IF(Source!I271&lt;&gt;0, ROUND(I362/Source!I271, 2), 0)</f>
        <v>1012.23</v>
      </c>
      <c r="P362" s="23">
        <f>I362</f>
        <v>2024.46</v>
      </c>
    </row>
    <row r="364" spans="1:22" ht="15" x14ac:dyDescent="0.25">
      <c r="B364" s="55" t="str">
        <f>Source!G272</f>
        <v>Вентустановка П3-В3:</v>
      </c>
      <c r="C364" s="55"/>
      <c r="D364" s="55"/>
      <c r="E364" s="55"/>
      <c r="F364" s="55"/>
      <c r="G364" s="55"/>
      <c r="H364" s="55"/>
      <c r="I364" s="55"/>
      <c r="J364" s="55"/>
    </row>
    <row r="365" spans="1:22" ht="42.75" x14ac:dyDescent="0.2">
      <c r="A365" s="18">
        <v>37</v>
      </c>
      <c r="B365" s="18" t="str">
        <f>Source!F276</f>
        <v>1.18-2403-21-4/1</v>
      </c>
      <c r="C365" s="18" t="str">
        <f>Source!G276</f>
        <v>Техническое обслуживание приточных установок производительностью до 5000 м3/ч - ежеквартальное</v>
      </c>
      <c r="D365" s="19" t="str">
        <f>Source!H276</f>
        <v>установка</v>
      </c>
      <c r="E365" s="9">
        <f>Source!I276</f>
        <v>1</v>
      </c>
      <c r="F365" s="21"/>
      <c r="G365" s="20"/>
      <c r="H365" s="9"/>
      <c r="I365" s="9"/>
      <c r="J365" s="21"/>
      <c r="K365" s="21"/>
      <c r="Q365">
        <f>ROUND((Source!BZ276/100)*ROUND((Source!AF276*Source!AV276)*Source!I276, 2), 2)</f>
        <v>2917.08</v>
      </c>
      <c r="R365">
        <f>Source!X276</f>
        <v>2917.08</v>
      </c>
      <c r="S365">
        <f>ROUND((Source!CA276/100)*ROUND((Source!AF276*Source!AV276)*Source!I276, 2), 2)</f>
        <v>416.73</v>
      </c>
      <c r="T365">
        <f>Source!Y276</f>
        <v>416.73</v>
      </c>
      <c r="U365">
        <f>ROUND((175/100)*ROUND((Source!AE276*Source!AV276)*Source!I276, 2), 2)</f>
        <v>7.0000000000000007E-2</v>
      </c>
      <c r="V365">
        <f>ROUND((108/100)*ROUND(Source!CS276*Source!I276, 2), 2)</f>
        <v>0.04</v>
      </c>
    </row>
    <row r="366" spans="1:22" ht="14.25" x14ac:dyDescent="0.2">
      <c r="A366" s="18"/>
      <c r="B366" s="18"/>
      <c r="C366" s="18" t="s">
        <v>746</v>
      </c>
      <c r="D366" s="19"/>
      <c r="E366" s="9"/>
      <c r="F366" s="21">
        <f>Source!AO276</f>
        <v>2083.63</v>
      </c>
      <c r="G366" s="20" t="str">
        <f>Source!DG276</f>
        <v>)*2</v>
      </c>
      <c r="H366" s="9">
        <f>Source!AV276</f>
        <v>1</v>
      </c>
      <c r="I366" s="9">
        <f>IF(Source!BA276&lt;&gt; 0, Source!BA276, 1)</f>
        <v>1</v>
      </c>
      <c r="J366" s="21">
        <f>Source!S276</f>
        <v>4167.26</v>
      </c>
      <c r="K366" s="21"/>
    </row>
    <row r="367" spans="1:22" ht="14.25" x14ac:dyDescent="0.2">
      <c r="A367" s="18"/>
      <c r="B367" s="18"/>
      <c r="C367" s="18" t="s">
        <v>753</v>
      </c>
      <c r="D367" s="19"/>
      <c r="E367" s="9"/>
      <c r="F367" s="21">
        <f>Source!AM276</f>
        <v>1.79</v>
      </c>
      <c r="G367" s="20" t="str">
        <f>Source!DE276</f>
        <v>)*2</v>
      </c>
      <c r="H367" s="9">
        <f>Source!AV276</f>
        <v>1</v>
      </c>
      <c r="I367" s="9">
        <f>IF(Source!BB276&lt;&gt; 0, Source!BB276, 1)</f>
        <v>1</v>
      </c>
      <c r="J367" s="21">
        <f>Source!Q276</f>
        <v>3.58</v>
      </c>
      <c r="K367" s="21"/>
    </row>
    <row r="368" spans="1:22" ht="14.25" x14ac:dyDescent="0.2">
      <c r="A368" s="18"/>
      <c r="B368" s="18"/>
      <c r="C368" s="18" t="s">
        <v>754</v>
      </c>
      <c r="D368" s="19"/>
      <c r="E368" s="9"/>
      <c r="F368" s="21">
        <f>Source!AN276</f>
        <v>0.02</v>
      </c>
      <c r="G368" s="20" t="str">
        <f>Source!DF276</f>
        <v>)*2</v>
      </c>
      <c r="H368" s="9">
        <f>Source!AV276</f>
        <v>1</v>
      </c>
      <c r="I368" s="9">
        <f>IF(Source!BS276&lt;&gt; 0, Source!BS276, 1)</f>
        <v>1</v>
      </c>
      <c r="J368" s="26">
        <f>Source!R276</f>
        <v>0.04</v>
      </c>
      <c r="K368" s="21"/>
    </row>
    <row r="369" spans="1:22" ht="14.25" x14ac:dyDescent="0.2">
      <c r="A369" s="18"/>
      <c r="B369" s="18"/>
      <c r="C369" s="18" t="s">
        <v>752</v>
      </c>
      <c r="D369" s="19"/>
      <c r="E369" s="9"/>
      <c r="F369" s="21">
        <f>Source!AL276</f>
        <v>10.08</v>
      </c>
      <c r="G369" s="20" t="str">
        <f>Source!DD276</f>
        <v>)*2</v>
      </c>
      <c r="H369" s="9">
        <f>Source!AW276</f>
        <v>1</v>
      </c>
      <c r="I369" s="9">
        <f>IF(Source!BC276&lt;&gt; 0, Source!BC276, 1)</f>
        <v>1</v>
      </c>
      <c r="J369" s="21">
        <f>Source!P276</f>
        <v>20.16</v>
      </c>
      <c r="K369" s="21"/>
    </row>
    <row r="370" spans="1:22" ht="14.25" x14ac:dyDescent="0.2">
      <c r="A370" s="18"/>
      <c r="B370" s="18"/>
      <c r="C370" s="18" t="s">
        <v>747</v>
      </c>
      <c r="D370" s="19" t="s">
        <v>748</v>
      </c>
      <c r="E370" s="9">
        <f>Source!AT276</f>
        <v>70</v>
      </c>
      <c r="F370" s="21"/>
      <c r="G370" s="20"/>
      <c r="H370" s="9"/>
      <c r="I370" s="9"/>
      <c r="J370" s="21">
        <f>SUM(R365:R369)</f>
        <v>2917.08</v>
      </c>
      <c r="K370" s="21"/>
    </row>
    <row r="371" spans="1:22" ht="14.25" x14ac:dyDescent="0.2">
      <c r="A371" s="18"/>
      <c r="B371" s="18"/>
      <c r="C371" s="18" t="s">
        <v>749</v>
      </c>
      <c r="D371" s="19" t="s">
        <v>748</v>
      </c>
      <c r="E371" s="9">
        <f>Source!AU276</f>
        <v>10</v>
      </c>
      <c r="F371" s="21"/>
      <c r="G371" s="20"/>
      <c r="H371" s="9"/>
      <c r="I371" s="9"/>
      <c r="J371" s="21">
        <f>SUM(T365:T370)</f>
        <v>416.73</v>
      </c>
      <c r="K371" s="21"/>
    </row>
    <row r="372" spans="1:22" ht="14.25" x14ac:dyDescent="0.2">
      <c r="A372" s="18"/>
      <c r="B372" s="18"/>
      <c r="C372" s="18" t="s">
        <v>755</v>
      </c>
      <c r="D372" s="19" t="s">
        <v>748</v>
      </c>
      <c r="E372" s="9">
        <f>108</f>
        <v>108</v>
      </c>
      <c r="F372" s="21"/>
      <c r="G372" s="20"/>
      <c r="H372" s="9"/>
      <c r="I372" s="9"/>
      <c r="J372" s="21">
        <f>SUM(V365:V371)</f>
        <v>0.04</v>
      </c>
      <c r="K372" s="21"/>
    </row>
    <row r="373" spans="1:22" ht="14.25" x14ac:dyDescent="0.2">
      <c r="A373" s="18"/>
      <c r="B373" s="18"/>
      <c r="C373" s="18" t="s">
        <v>750</v>
      </c>
      <c r="D373" s="19" t="s">
        <v>751</v>
      </c>
      <c r="E373" s="9">
        <f>Source!AQ276</f>
        <v>3.14</v>
      </c>
      <c r="F373" s="21"/>
      <c r="G373" s="20" t="str">
        <f>Source!DI276</f>
        <v>)*2</v>
      </c>
      <c r="H373" s="9">
        <f>Source!AV276</f>
        <v>1</v>
      </c>
      <c r="I373" s="9"/>
      <c r="J373" s="21"/>
      <c r="K373" s="21">
        <f>Source!U276</f>
        <v>6.28</v>
      </c>
    </row>
    <row r="374" spans="1:22" ht="15" x14ac:dyDescent="0.25">
      <c r="A374" s="24"/>
      <c r="B374" s="24"/>
      <c r="C374" s="24"/>
      <c r="D374" s="24"/>
      <c r="E374" s="24"/>
      <c r="F374" s="24"/>
      <c r="G374" s="24"/>
      <c r="H374" s="24"/>
      <c r="I374" s="51">
        <f>J366+J367+J369+J370+J371+J372</f>
        <v>7524.8499999999995</v>
      </c>
      <c r="J374" s="51"/>
      <c r="K374" s="25">
        <f>IF(Source!I276&lt;&gt;0, ROUND(I374/Source!I276, 2), 0)</f>
        <v>7524.85</v>
      </c>
      <c r="P374" s="23">
        <f>I374</f>
        <v>7524.8499999999995</v>
      </c>
    </row>
    <row r="375" spans="1:22" ht="42.75" x14ac:dyDescent="0.2">
      <c r="A375" s="18">
        <v>38</v>
      </c>
      <c r="B375" s="18" t="str">
        <f>Source!F278</f>
        <v>1.18-2403-20-3/1</v>
      </c>
      <c r="C375" s="18" t="str">
        <f>Source!G278</f>
        <v>Техническое обслуживание вытяжных установок производительностью до 5000 м3/ч - ежеквартальное</v>
      </c>
      <c r="D375" s="19" t="str">
        <f>Source!H278</f>
        <v>установка</v>
      </c>
      <c r="E375" s="9">
        <f>Source!I278</f>
        <v>1</v>
      </c>
      <c r="F375" s="21"/>
      <c r="G375" s="20"/>
      <c r="H375" s="9"/>
      <c r="I375" s="9"/>
      <c r="J375" s="21"/>
      <c r="K375" s="21"/>
      <c r="Q375">
        <f>ROUND((Source!BZ278/100)*ROUND((Source!AF278*Source!AV278)*Source!I278, 2), 2)</f>
        <v>2211.0300000000002</v>
      </c>
      <c r="R375">
        <f>Source!X278</f>
        <v>2211.0300000000002</v>
      </c>
      <c r="S375">
        <f>ROUND((Source!CA278/100)*ROUND((Source!AF278*Source!AV278)*Source!I278, 2), 2)</f>
        <v>315.86</v>
      </c>
      <c r="T375">
        <f>Source!Y278</f>
        <v>315.86</v>
      </c>
      <c r="U375">
        <f>ROUND((175/100)*ROUND((Source!AE278*Source!AV278)*Source!I278, 2), 2)</f>
        <v>0</v>
      </c>
      <c r="V375">
        <f>ROUND((108/100)*ROUND(Source!CS278*Source!I278, 2), 2)</f>
        <v>0</v>
      </c>
    </row>
    <row r="376" spans="1:22" ht="14.25" x14ac:dyDescent="0.2">
      <c r="A376" s="18"/>
      <c r="B376" s="18"/>
      <c r="C376" s="18" t="s">
        <v>746</v>
      </c>
      <c r="D376" s="19"/>
      <c r="E376" s="9"/>
      <c r="F376" s="21">
        <f>Source!AO278</f>
        <v>1579.31</v>
      </c>
      <c r="G376" s="20" t="str">
        <f>Source!DG278</f>
        <v>)*2</v>
      </c>
      <c r="H376" s="9">
        <f>Source!AV278</f>
        <v>1</v>
      </c>
      <c r="I376" s="9">
        <f>IF(Source!BA278&lt;&gt; 0, Source!BA278, 1)</f>
        <v>1</v>
      </c>
      <c r="J376" s="21">
        <f>Source!S278</f>
        <v>3158.62</v>
      </c>
      <c r="K376" s="21"/>
    </row>
    <row r="377" spans="1:22" ht="14.25" x14ac:dyDescent="0.2">
      <c r="A377" s="18"/>
      <c r="B377" s="18"/>
      <c r="C377" s="18" t="s">
        <v>752</v>
      </c>
      <c r="D377" s="19"/>
      <c r="E377" s="9"/>
      <c r="F377" s="21">
        <f>Source!AL278</f>
        <v>0.03</v>
      </c>
      <c r="G377" s="20" t="str">
        <f>Source!DD278</f>
        <v>)*2</v>
      </c>
      <c r="H377" s="9">
        <f>Source!AW278</f>
        <v>1</v>
      </c>
      <c r="I377" s="9">
        <f>IF(Source!BC278&lt;&gt; 0, Source!BC278, 1)</f>
        <v>1</v>
      </c>
      <c r="J377" s="21">
        <f>Source!P278</f>
        <v>0.06</v>
      </c>
      <c r="K377" s="21"/>
    </row>
    <row r="378" spans="1:22" ht="14.25" x14ac:dyDescent="0.2">
      <c r="A378" s="18"/>
      <c r="B378" s="18"/>
      <c r="C378" s="18" t="s">
        <v>747</v>
      </c>
      <c r="D378" s="19" t="s">
        <v>748</v>
      </c>
      <c r="E378" s="9">
        <f>Source!AT278</f>
        <v>70</v>
      </c>
      <c r="F378" s="21"/>
      <c r="G378" s="20"/>
      <c r="H378" s="9"/>
      <c r="I378" s="9"/>
      <c r="J378" s="21">
        <f>SUM(R375:R377)</f>
        <v>2211.0300000000002</v>
      </c>
      <c r="K378" s="21"/>
    </row>
    <row r="379" spans="1:22" ht="14.25" x14ac:dyDescent="0.2">
      <c r="A379" s="18"/>
      <c r="B379" s="18"/>
      <c r="C379" s="18" t="s">
        <v>749</v>
      </c>
      <c r="D379" s="19" t="s">
        <v>748</v>
      </c>
      <c r="E379" s="9">
        <f>Source!AU278</f>
        <v>10</v>
      </c>
      <c r="F379" s="21"/>
      <c r="G379" s="20"/>
      <c r="H379" s="9"/>
      <c r="I379" s="9"/>
      <c r="J379" s="21">
        <f>SUM(T375:T378)</f>
        <v>315.86</v>
      </c>
      <c r="K379" s="21"/>
    </row>
    <row r="380" spans="1:22" ht="14.25" x14ac:dyDescent="0.2">
      <c r="A380" s="18"/>
      <c r="B380" s="18"/>
      <c r="C380" s="18" t="s">
        <v>750</v>
      </c>
      <c r="D380" s="19" t="s">
        <v>751</v>
      </c>
      <c r="E380" s="9">
        <f>Source!AQ278</f>
        <v>2.38</v>
      </c>
      <c r="F380" s="21"/>
      <c r="G380" s="20" t="str">
        <f>Source!DI278</f>
        <v>)*2</v>
      </c>
      <c r="H380" s="9">
        <f>Source!AV278</f>
        <v>1</v>
      </c>
      <c r="I380" s="9"/>
      <c r="J380" s="21"/>
      <c r="K380" s="21">
        <f>Source!U278</f>
        <v>4.76</v>
      </c>
    </row>
    <row r="381" spans="1:22" ht="15" x14ac:dyDescent="0.25">
      <c r="A381" s="24"/>
      <c r="B381" s="24"/>
      <c r="C381" s="24"/>
      <c r="D381" s="24"/>
      <c r="E381" s="24"/>
      <c r="F381" s="24"/>
      <c r="G381" s="24"/>
      <c r="H381" s="24"/>
      <c r="I381" s="51">
        <f>J376+J377+J378+J379</f>
        <v>5685.57</v>
      </c>
      <c r="J381" s="51"/>
      <c r="K381" s="25">
        <f>IF(Source!I278&lt;&gt;0, ROUND(I381/Source!I278, 2), 0)</f>
        <v>5685.57</v>
      </c>
      <c r="P381" s="23">
        <f>I381</f>
        <v>5685.57</v>
      </c>
    </row>
    <row r="382" spans="1:22" ht="99.75" x14ac:dyDescent="0.2">
      <c r="A382" s="18">
        <v>39</v>
      </c>
      <c r="B382" s="18" t="str">
        <f>Source!F281</f>
        <v>1.23-2103-27-1/1</v>
      </c>
      <c r="C382" s="18" t="str">
        <f>Source!G281</f>
        <v>Техническое обслуживание преобразователя давления МТ100 и аналогов (Датчик перепада давления 500 Pa LF32-500 (дпд на прит. фильтр);Датчик перепада давления 500 Pa LF32-500 (дпд на двиг.прит. вентилятора))</v>
      </c>
      <c r="D382" s="19" t="str">
        <f>Source!H281</f>
        <v>10 шт.</v>
      </c>
      <c r="E382" s="9">
        <f>Source!I281</f>
        <v>0.4</v>
      </c>
      <c r="F382" s="21"/>
      <c r="G382" s="20"/>
      <c r="H382" s="9"/>
      <c r="I382" s="9"/>
      <c r="J382" s="21"/>
      <c r="K382" s="21"/>
      <c r="Q382">
        <f>ROUND((Source!BZ281/100)*ROUND((Source!AF281*Source!AV281)*Source!I281, 2), 2)</f>
        <v>4967.62</v>
      </c>
      <c r="R382">
        <f>Source!X281</f>
        <v>4967.62</v>
      </c>
      <c r="S382">
        <f>ROUND((Source!CA281/100)*ROUND((Source!AF281*Source!AV281)*Source!I281, 2), 2)</f>
        <v>709.66</v>
      </c>
      <c r="T382">
        <f>Source!Y281</f>
        <v>709.66</v>
      </c>
      <c r="U382">
        <f>ROUND((175/100)*ROUND((Source!AE281*Source!AV281)*Source!I281, 2), 2)</f>
        <v>0</v>
      </c>
      <c r="V382">
        <f>ROUND((108/100)*ROUND(Source!CS281*Source!I281, 2), 2)</f>
        <v>0</v>
      </c>
    </row>
    <row r="383" spans="1:22" x14ac:dyDescent="0.2">
      <c r="C383" s="22" t="str">
        <f>"Объем: "&amp;Source!I281&amp;"=(2+"&amp;"2)/"&amp;"10"</f>
        <v>Объем: 0,4=(2+2)/10</v>
      </c>
    </row>
    <row r="384" spans="1:22" ht="14.25" x14ac:dyDescent="0.2">
      <c r="A384" s="18"/>
      <c r="B384" s="18"/>
      <c r="C384" s="18" t="s">
        <v>746</v>
      </c>
      <c r="D384" s="19"/>
      <c r="E384" s="9"/>
      <c r="F384" s="21">
        <f>Source!AO281</f>
        <v>8870.75</v>
      </c>
      <c r="G384" s="20" t="str">
        <f>Source!DG281</f>
        <v>)*2</v>
      </c>
      <c r="H384" s="9">
        <f>Source!AV281</f>
        <v>1</v>
      </c>
      <c r="I384" s="9">
        <f>IF(Source!BA281&lt;&gt; 0, Source!BA281, 1)</f>
        <v>1</v>
      </c>
      <c r="J384" s="21">
        <f>Source!S281</f>
        <v>7096.6</v>
      </c>
      <c r="K384" s="21"/>
    </row>
    <row r="385" spans="1:22" ht="14.25" x14ac:dyDescent="0.2">
      <c r="A385" s="18"/>
      <c r="B385" s="18"/>
      <c r="C385" s="18" t="s">
        <v>752</v>
      </c>
      <c r="D385" s="19"/>
      <c r="E385" s="9"/>
      <c r="F385" s="21">
        <f>Source!AL281</f>
        <v>17.39</v>
      </c>
      <c r="G385" s="20" t="str">
        <f>Source!DD281</f>
        <v>)*2</v>
      </c>
      <c r="H385" s="9">
        <f>Source!AW281</f>
        <v>1</v>
      </c>
      <c r="I385" s="9">
        <f>IF(Source!BC281&lt;&gt; 0, Source!BC281, 1)</f>
        <v>1</v>
      </c>
      <c r="J385" s="21">
        <f>Source!P281</f>
        <v>13.91</v>
      </c>
      <c r="K385" s="21"/>
    </row>
    <row r="386" spans="1:22" ht="14.25" x14ac:dyDescent="0.2">
      <c r="A386" s="18"/>
      <c r="B386" s="18"/>
      <c r="C386" s="18" t="s">
        <v>747</v>
      </c>
      <c r="D386" s="19" t="s">
        <v>748</v>
      </c>
      <c r="E386" s="9">
        <f>Source!AT281</f>
        <v>70</v>
      </c>
      <c r="F386" s="21"/>
      <c r="G386" s="20"/>
      <c r="H386" s="9"/>
      <c r="I386" s="9"/>
      <c r="J386" s="21">
        <f>SUM(R382:R385)</f>
        <v>4967.62</v>
      </c>
      <c r="K386" s="21"/>
    </row>
    <row r="387" spans="1:22" ht="14.25" x14ac:dyDescent="0.2">
      <c r="A387" s="18"/>
      <c r="B387" s="18"/>
      <c r="C387" s="18" t="s">
        <v>749</v>
      </c>
      <c r="D387" s="19" t="s">
        <v>748</v>
      </c>
      <c r="E387" s="9">
        <f>Source!AU281</f>
        <v>10</v>
      </c>
      <c r="F387" s="21"/>
      <c r="G387" s="20"/>
      <c r="H387" s="9"/>
      <c r="I387" s="9"/>
      <c r="J387" s="21">
        <f>SUM(T382:T386)</f>
        <v>709.66</v>
      </c>
      <c r="K387" s="21"/>
    </row>
    <row r="388" spans="1:22" ht="14.25" x14ac:dyDescent="0.2">
      <c r="A388" s="18"/>
      <c r="B388" s="18"/>
      <c r="C388" s="18" t="s">
        <v>750</v>
      </c>
      <c r="D388" s="19" t="s">
        <v>751</v>
      </c>
      <c r="E388" s="9">
        <f>Source!AQ281</f>
        <v>12.5</v>
      </c>
      <c r="F388" s="21"/>
      <c r="G388" s="20" t="str">
        <f>Source!DI281</f>
        <v>)*2</v>
      </c>
      <c r="H388" s="9">
        <f>Source!AV281</f>
        <v>1</v>
      </c>
      <c r="I388" s="9"/>
      <c r="J388" s="21"/>
      <c r="K388" s="21">
        <f>Source!U281</f>
        <v>10</v>
      </c>
    </row>
    <row r="389" spans="1:22" ht="15" x14ac:dyDescent="0.25">
      <c r="A389" s="24"/>
      <c r="B389" s="24"/>
      <c r="C389" s="24"/>
      <c r="D389" s="24"/>
      <c r="E389" s="24"/>
      <c r="F389" s="24"/>
      <c r="G389" s="24"/>
      <c r="H389" s="24"/>
      <c r="I389" s="51">
        <f>J384+J385+J386+J387</f>
        <v>12787.79</v>
      </c>
      <c r="J389" s="51"/>
      <c r="K389" s="25">
        <f>IF(Source!I281&lt;&gt;0, ROUND(I389/Source!I281, 2), 0)</f>
        <v>31969.48</v>
      </c>
      <c r="P389" s="23">
        <f>I389</f>
        <v>12787.79</v>
      </c>
    </row>
    <row r="390" spans="1:22" ht="42.75" x14ac:dyDescent="0.2">
      <c r="A390" s="18">
        <v>40</v>
      </c>
      <c r="B390" s="18" t="str">
        <f>Source!F282</f>
        <v>1.23-2103-41-1/1</v>
      </c>
      <c r="C390" s="18" t="str">
        <f>Source!G282</f>
        <v>Техническое обслуживание регулирующего клапана/Регулятор скорости SHUUTNIK VEMAX</v>
      </c>
      <c r="D390" s="19" t="str">
        <f>Source!H282</f>
        <v>шт.</v>
      </c>
      <c r="E390" s="9">
        <f>Source!I282</f>
        <v>2</v>
      </c>
      <c r="F390" s="21"/>
      <c r="G390" s="20"/>
      <c r="H390" s="9"/>
      <c r="I390" s="9"/>
      <c r="J390" s="21"/>
      <c r="K390" s="21"/>
      <c r="Q390">
        <f>ROUND((Source!BZ282/100)*ROUND((Source!AF282*Source!AV282)*Source!I282, 2), 2)</f>
        <v>291.2</v>
      </c>
      <c r="R390">
        <f>Source!X282</f>
        <v>291.2</v>
      </c>
      <c r="S390">
        <f>ROUND((Source!CA282/100)*ROUND((Source!AF282*Source!AV282)*Source!I282, 2), 2)</f>
        <v>41.6</v>
      </c>
      <c r="T390">
        <f>Source!Y282</f>
        <v>41.6</v>
      </c>
      <c r="U390">
        <f>ROUND((175/100)*ROUND((Source!AE282*Source!AV282)*Source!I282, 2), 2)</f>
        <v>173.5</v>
      </c>
      <c r="V390">
        <f>ROUND((108/100)*ROUND(Source!CS282*Source!I282, 2), 2)</f>
        <v>107.07</v>
      </c>
    </row>
    <row r="391" spans="1:22" ht="14.25" x14ac:dyDescent="0.2">
      <c r="A391" s="18"/>
      <c r="B391" s="18"/>
      <c r="C391" s="18" t="s">
        <v>746</v>
      </c>
      <c r="D391" s="19"/>
      <c r="E391" s="9"/>
      <c r="F391" s="21">
        <f>Source!AO282</f>
        <v>208</v>
      </c>
      <c r="G391" s="20" t="str">
        <f>Source!DG282</f>
        <v/>
      </c>
      <c r="H391" s="9">
        <f>Source!AV282</f>
        <v>1</v>
      </c>
      <c r="I391" s="9">
        <f>IF(Source!BA282&lt;&gt; 0, Source!BA282, 1)</f>
        <v>1</v>
      </c>
      <c r="J391" s="21">
        <f>Source!S282</f>
        <v>416</v>
      </c>
      <c r="K391" s="21"/>
    </row>
    <row r="392" spans="1:22" ht="14.25" x14ac:dyDescent="0.2">
      <c r="A392" s="18"/>
      <c r="B392" s="18"/>
      <c r="C392" s="18" t="s">
        <v>753</v>
      </c>
      <c r="D392" s="19"/>
      <c r="E392" s="9"/>
      <c r="F392" s="21">
        <f>Source!AM282</f>
        <v>78.180000000000007</v>
      </c>
      <c r="G392" s="20" t="str">
        <f>Source!DE282</f>
        <v/>
      </c>
      <c r="H392" s="9">
        <f>Source!AV282</f>
        <v>1</v>
      </c>
      <c r="I392" s="9">
        <f>IF(Source!BB282&lt;&gt; 0, Source!BB282, 1)</f>
        <v>1</v>
      </c>
      <c r="J392" s="21">
        <f>Source!Q282</f>
        <v>156.36000000000001</v>
      </c>
      <c r="K392" s="21"/>
    </row>
    <row r="393" spans="1:22" ht="14.25" x14ac:dyDescent="0.2">
      <c r="A393" s="18"/>
      <c r="B393" s="18"/>
      <c r="C393" s="18" t="s">
        <v>754</v>
      </c>
      <c r="D393" s="19"/>
      <c r="E393" s="9"/>
      <c r="F393" s="21">
        <f>Source!AN282</f>
        <v>49.57</v>
      </c>
      <c r="G393" s="20" t="str">
        <f>Source!DF282</f>
        <v/>
      </c>
      <c r="H393" s="9">
        <f>Source!AV282</f>
        <v>1</v>
      </c>
      <c r="I393" s="9">
        <f>IF(Source!BS282&lt;&gt; 0, Source!BS282, 1)</f>
        <v>1</v>
      </c>
      <c r="J393" s="26">
        <f>Source!R282</f>
        <v>99.14</v>
      </c>
      <c r="K393" s="21"/>
    </row>
    <row r="394" spans="1:22" ht="14.25" x14ac:dyDescent="0.2">
      <c r="A394" s="18"/>
      <c r="B394" s="18"/>
      <c r="C394" s="18" t="s">
        <v>747</v>
      </c>
      <c r="D394" s="19" t="s">
        <v>748</v>
      </c>
      <c r="E394" s="9">
        <f>Source!AT282</f>
        <v>70</v>
      </c>
      <c r="F394" s="21"/>
      <c r="G394" s="20"/>
      <c r="H394" s="9"/>
      <c r="I394" s="9"/>
      <c r="J394" s="21">
        <f>SUM(R390:R393)</f>
        <v>291.2</v>
      </c>
      <c r="K394" s="21"/>
    </row>
    <row r="395" spans="1:22" ht="14.25" x14ac:dyDescent="0.2">
      <c r="A395" s="18"/>
      <c r="B395" s="18"/>
      <c r="C395" s="18" t="s">
        <v>749</v>
      </c>
      <c r="D395" s="19" t="s">
        <v>748</v>
      </c>
      <c r="E395" s="9">
        <f>Source!AU282</f>
        <v>10</v>
      </c>
      <c r="F395" s="21"/>
      <c r="G395" s="20"/>
      <c r="H395" s="9"/>
      <c r="I395" s="9"/>
      <c r="J395" s="21">
        <f>SUM(T390:T394)</f>
        <v>41.6</v>
      </c>
      <c r="K395" s="21"/>
    </row>
    <row r="396" spans="1:22" ht="14.25" x14ac:dyDescent="0.2">
      <c r="A396" s="18"/>
      <c r="B396" s="18"/>
      <c r="C396" s="18" t="s">
        <v>755</v>
      </c>
      <c r="D396" s="19" t="s">
        <v>748</v>
      </c>
      <c r="E396" s="9">
        <f>108</f>
        <v>108</v>
      </c>
      <c r="F396" s="21"/>
      <c r="G396" s="20"/>
      <c r="H396" s="9"/>
      <c r="I396" s="9"/>
      <c r="J396" s="21">
        <f>SUM(V390:V395)</f>
        <v>107.07</v>
      </c>
      <c r="K396" s="21"/>
    </row>
    <row r="397" spans="1:22" ht="14.25" x14ac:dyDescent="0.2">
      <c r="A397" s="18"/>
      <c r="B397" s="18"/>
      <c r="C397" s="18" t="s">
        <v>750</v>
      </c>
      <c r="D397" s="19" t="s">
        <v>751</v>
      </c>
      <c r="E397" s="9">
        <f>Source!AQ282</f>
        <v>0.37</v>
      </c>
      <c r="F397" s="21"/>
      <c r="G397" s="20" t="str">
        <f>Source!DI282</f>
        <v/>
      </c>
      <c r="H397" s="9">
        <f>Source!AV282</f>
        <v>1</v>
      </c>
      <c r="I397" s="9"/>
      <c r="J397" s="21"/>
      <c r="K397" s="21">
        <f>Source!U282</f>
        <v>0.74</v>
      </c>
    </row>
    <row r="398" spans="1:22" ht="15" x14ac:dyDescent="0.25">
      <c r="A398" s="24"/>
      <c r="B398" s="24"/>
      <c r="C398" s="24"/>
      <c r="D398" s="24"/>
      <c r="E398" s="24"/>
      <c r="F398" s="24"/>
      <c r="G398" s="24"/>
      <c r="H398" s="24"/>
      <c r="I398" s="51">
        <f>J391+J392+J394+J395+J396</f>
        <v>1012.23</v>
      </c>
      <c r="J398" s="51"/>
      <c r="K398" s="25">
        <f>IF(Source!I282&lt;&gt;0, ROUND(I398/Source!I282, 2), 0)</f>
        <v>506.12</v>
      </c>
      <c r="P398" s="23">
        <f>I398</f>
        <v>1012.23</v>
      </c>
    </row>
    <row r="399" spans="1:22" ht="71.25" x14ac:dyDescent="0.2">
      <c r="A399" s="18">
        <v>41</v>
      </c>
      <c r="B399" s="18" t="str">
        <f>Source!F283</f>
        <v>1.23-2103-9-7/1</v>
      </c>
      <c r="C399" s="18" t="str">
        <f>Source!G283</f>
        <v>Техническое обслуживание приборов для измерения температуры - регуляторы температуры дилатометрические тип ТУДЭ /Датчик температуры канальный PT-1000-250</v>
      </c>
      <c r="D399" s="19" t="str">
        <f>Source!H283</f>
        <v>шт.</v>
      </c>
      <c r="E399" s="9">
        <f>Source!I283</f>
        <v>1</v>
      </c>
      <c r="F399" s="21"/>
      <c r="G399" s="20"/>
      <c r="H399" s="9"/>
      <c r="I399" s="9"/>
      <c r="J399" s="21"/>
      <c r="K399" s="21"/>
      <c r="Q399">
        <f>ROUND((Source!BZ283/100)*ROUND((Source!AF283*Source!AV283)*Source!I283, 2), 2)</f>
        <v>691.59</v>
      </c>
      <c r="R399">
        <f>Source!X283</f>
        <v>691.59</v>
      </c>
      <c r="S399">
        <f>ROUND((Source!CA283/100)*ROUND((Source!AF283*Source!AV283)*Source!I283, 2), 2)</f>
        <v>98.8</v>
      </c>
      <c r="T399">
        <f>Source!Y283</f>
        <v>98.8</v>
      </c>
      <c r="U399">
        <f>ROUND((175/100)*ROUND((Source!AE283*Source!AV283)*Source!I283, 2), 2)</f>
        <v>0</v>
      </c>
      <c r="V399">
        <f>ROUND((108/100)*ROUND(Source!CS283*Source!I283, 2), 2)</f>
        <v>0</v>
      </c>
    </row>
    <row r="400" spans="1:22" ht="14.25" x14ac:dyDescent="0.2">
      <c r="A400" s="18"/>
      <c r="B400" s="18"/>
      <c r="C400" s="18" t="s">
        <v>746</v>
      </c>
      <c r="D400" s="19"/>
      <c r="E400" s="9"/>
      <c r="F400" s="21">
        <f>Source!AO283</f>
        <v>493.99</v>
      </c>
      <c r="G400" s="20" t="str">
        <f>Source!DG283</f>
        <v>)*2</v>
      </c>
      <c r="H400" s="9">
        <f>Source!AV283</f>
        <v>1</v>
      </c>
      <c r="I400" s="9">
        <f>IF(Source!BA283&lt;&gt; 0, Source!BA283, 1)</f>
        <v>1</v>
      </c>
      <c r="J400" s="21">
        <f>Source!S283</f>
        <v>987.98</v>
      </c>
      <c r="K400" s="21"/>
    </row>
    <row r="401" spans="1:22" ht="14.25" x14ac:dyDescent="0.2">
      <c r="A401" s="18"/>
      <c r="B401" s="18"/>
      <c r="C401" s="18" t="s">
        <v>747</v>
      </c>
      <c r="D401" s="19" t="s">
        <v>748</v>
      </c>
      <c r="E401" s="9">
        <f>Source!AT283</f>
        <v>70</v>
      </c>
      <c r="F401" s="21"/>
      <c r="G401" s="20"/>
      <c r="H401" s="9"/>
      <c r="I401" s="9"/>
      <c r="J401" s="21">
        <f>SUM(R399:R400)</f>
        <v>691.59</v>
      </c>
      <c r="K401" s="21"/>
    </row>
    <row r="402" spans="1:22" ht="14.25" x14ac:dyDescent="0.2">
      <c r="A402" s="18"/>
      <c r="B402" s="18"/>
      <c r="C402" s="18" t="s">
        <v>749</v>
      </c>
      <c r="D402" s="19" t="s">
        <v>748</v>
      </c>
      <c r="E402" s="9">
        <f>Source!AU283</f>
        <v>10</v>
      </c>
      <c r="F402" s="21"/>
      <c r="G402" s="20"/>
      <c r="H402" s="9"/>
      <c r="I402" s="9"/>
      <c r="J402" s="21">
        <f>SUM(T399:T401)</f>
        <v>98.8</v>
      </c>
      <c r="K402" s="21"/>
    </row>
    <row r="403" spans="1:22" ht="14.25" x14ac:dyDescent="0.2">
      <c r="A403" s="18"/>
      <c r="B403" s="18"/>
      <c r="C403" s="18" t="s">
        <v>750</v>
      </c>
      <c r="D403" s="19" t="s">
        <v>751</v>
      </c>
      <c r="E403" s="9">
        <f>Source!AQ283</f>
        <v>0.8</v>
      </c>
      <c r="F403" s="21"/>
      <c r="G403" s="20" t="str">
        <f>Source!DI283</f>
        <v>)*2</v>
      </c>
      <c r="H403" s="9">
        <f>Source!AV283</f>
        <v>1</v>
      </c>
      <c r="I403" s="9"/>
      <c r="J403" s="21"/>
      <c r="K403" s="21">
        <f>Source!U283</f>
        <v>1.6</v>
      </c>
    </row>
    <row r="404" spans="1:22" ht="15" x14ac:dyDescent="0.25">
      <c r="A404" s="24"/>
      <c r="B404" s="24"/>
      <c r="C404" s="24"/>
      <c r="D404" s="24"/>
      <c r="E404" s="24"/>
      <c r="F404" s="24"/>
      <c r="G404" s="24"/>
      <c r="H404" s="24"/>
      <c r="I404" s="51">
        <f>J400+J401+J402</f>
        <v>1778.3700000000001</v>
      </c>
      <c r="J404" s="51"/>
      <c r="K404" s="25">
        <f>IF(Source!I283&lt;&gt;0, ROUND(I404/Source!I283, 2), 0)</f>
        <v>1778.37</v>
      </c>
      <c r="P404" s="23">
        <f>I404</f>
        <v>1778.3700000000001</v>
      </c>
    </row>
    <row r="405" spans="1:22" ht="71.25" x14ac:dyDescent="0.2">
      <c r="A405" s="18">
        <v>42</v>
      </c>
      <c r="B405" s="18" t="str">
        <f>Source!F284</f>
        <v>1.23-2103-9-7/1</v>
      </c>
      <c r="C405" s="18" t="str">
        <f>Source!G284</f>
        <v>Техническое обслуживание приборов для измерения температуры - регуляторы температуры дилатометрические тип ТУДЭ/Датчик наружной температуры PT-1000-250</v>
      </c>
      <c r="D405" s="19" t="str">
        <f>Source!H284</f>
        <v>шт.</v>
      </c>
      <c r="E405" s="9">
        <f>Source!I284</f>
        <v>1</v>
      </c>
      <c r="F405" s="21"/>
      <c r="G405" s="20"/>
      <c r="H405" s="9"/>
      <c r="I405" s="9"/>
      <c r="J405" s="21"/>
      <c r="K405" s="21"/>
      <c r="Q405">
        <f>ROUND((Source!BZ284/100)*ROUND((Source!AF284*Source!AV284)*Source!I284, 2), 2)</f>
        <v>691.59</v>
      </c>
      <c r="R405">
        <f>Source!X284</f>
        <v>691.59</v>
      </c>
      <c r="S405">
        <f>ROUND((Source!CA284/100)*ROUND((Source!AF284*Source!AV284)*Source!I284, 2), 2)</f>
        <v>98.8</v>
      </c>
      <c r="T405">
        <f>Source!Y284</f>
        <v>98.8</v>
      </c>
      <c r="U405">
        <f>ROUND((175/100)*ROUND((Source!AE284*Source!AV284)*Source!I284, 2), 2)</f>
        <v>0</v>
      </c>
      <c r="V405">
        <f>ROUND((108/100)*ROUND(Source!CS284*Source!I284, 2), 2)</f>
        <v>0</v>
      </c>
    </row>
    <row r="406" spans="1:22" ht="14.25" x14ac:dyDescent="0.2">
      <c r="A406" s="18"/>
      <c r="B406" s="18"/>
      <c r="C406" s="18" t="s">
        <v>746</v>
      </c>
      <c r="D406" s="19"/>
      <c r="E406" s="9"/>
      <c r="F406" s="21">
        <f>Source!AO284</f>
        <v>493.99</v>
      </c>
      <c r="G406" s="20" t="str">
        <f>Source!DG284</f>
        <v>)*2</v>
      </c>
      <c r="H406" s="9">
        <f>Source!AV284</f>
        <v>1</v>
      </c>
      <c r="I406" s="9">
        <f>IF(Source!BA284&lt;&gt; 0, Source!BA284, 1)</f>
        <v>1</v>
      </c>
      <c r="J406" s="21">
        <f>Source!S284</f>
        <v>987.98</v>
      </c>
      <c r="K406" s="21"/>
    </row>
    <row r="407" spans="1:22" ht="14.25" x14ac:dyDescent="0.2">
      <c r="A407" s="18"/>
      <c r="B407" s="18"/>
      <c r="C407" s="18" t="s">
        <v>747</v>
      </c>
      <c r="D407" s="19" t="s">
        <v>748</v>
      </c>
      <c r="E407" s="9">
        <f>Source!AT284</f>
        <v>70</v>
      </c>
      <c r="F407" s="21"/>
      <c r="G407" s="20"/>
      <c r="H407" s="9"/>
      <c r="I407" s="9"/>
      <c r="J407" s="21">
        <f>SUM(R405:R406)</f>
        <v>691.59</v>
      </c>
      <c r="K407" s="21"/>
    </row>
    <row r="408" spans="1:22" ht="14.25" x14ac:dyDescent="0.2">
      <c r="A408" s="18"/>
      <c r="B408" s="18"/>
      <c r="C408" s="18" t="s">
        <v>749</v>
      </c>
      <c r="D408" s="19" t="s">
        <v>748</v>
      </c>
      <c r="E408" s="9">
        <f>Source!AU284</f>
        <v>10</v>
      </c>
      <c r="F408" s="21"/>
      <c r="G408" s="20"/>
      <c r="H408" s="9"/>
      <c r="I408" s="9"/>
      <c r="J408" s="21">
        <f>SUM(T405:T407)</f>
        <v>98.8</v>
      </c>
      <c r="K408" s="21"/>
    </row>
    <row r="409" spans="1:22" ht="14.25" x14ac:dyDescent="0.2">
      <c r="A409" s="18"/>
      <c r="B409" s="18"/>
      <c r="C409" s="18" t="s">
        <v>750</v>
      </c>
      <c r="D409" s="19" t="s">
        <v>751</v>
      </c>
      <c r="E409" s="9">
        <f>Source!AQ284</f>
        <v>0.8</v>
      </c>
      <c r="F409" s="21"/>
      <c r="G409" s="20" t="str">
        <f>Source!DI284</f>
        <v>)*2</v>
      </c>
      <c r="H409" s="9">
        <f>Source!AV284</f>
        <v>1</v>
      </c>
      <c r="I409" s="9"/>
      <c r="J409" s="21"/>
      <c r="K409" s="21">
        <f>Source!U284</f>
        <v>1.6</v>
      </c>
    </row>
    <row r="410" spans="1:22" ht="15" x14ac:dyDescent="0.25">
      <c r="A410" s="24"/>
      <c r="B410" s="24"/>
      <c r="C410" s="24"/>
      <c r="D410" s="24"/>
      <c r="E410" s="24"/>
      <c r="F410" s="24"/>
      <c r="G410" s="24"/>
      <c r="H410" s="24"/>
      <c r="I410" s="51">
        <f>J406+J407+J408</f>
        <v>1778.3700000000001</v>
      </c>
      <c r="J410" s="51"/>
      <c r="K410" s="25">
        <f>IF(Source!I284&lt;&gt;0, ROUND(I410/Source!I284, 2), 0)</f>
        <v>1778.37</v>
      </c>
      <c r="P410" s="23">
        <f>I410</f>
        <v>1778.3700000000001</v>
      </c>
    </row>
    <row r="411" spans="1:22" ht="71.25" x14ac:dyDescent="0.2">
      <c r="A411" s="18">
        <v>43</v>
      </c>
      <c r="B411" s="18" t="str">
        <f>Source!F285</f>
        <v>1.23-2103-41-1/1</v>
      </c>
      <c r="C411" s="18" t="str">
        <f>Source!G285</f>
        <v>Техническое обслуживание регулирующего клапана/ Электропривод воздушный заслонки AC-230-4-S; Электропривод воздушный заслонки AC-230-5-S</v>
      </c>
      <c r="D411" s="19" t="str">
        <f>Source!H285</f>
        <v>шт.</v>
      </c>
      <c r="E411" s="9">
        <f>Source!I285</f>
        <v>2</v>
      </c>
      <c r="F411" s="21"/>
      <c r="G411" s="20"/>
      <c r="H411" s="9"/>
      <c r="I411" s="9"/>
      <c r="J411" s="21"/>
      <c r="K411" s="21"/>
      <c r="Q411">
        <f>ROUND((Source!BZ285/100)*ROUND((Source!AF285*Source!AV285)*Source!I285, 2), 2)</f>
        <v>582.4</v>
      </c>
      <c r="R411">
        <f>Source!X285</f>
        <v>582.4</v>
      </c>
      <c r="S411">
        <f>ROUND((Source!CA285/100)*ROUND((Source!AF285*Source!AV285)*Source!I285, 2), 2)</f>
        <v>83.2</v>
      </c>
      <c r="T411">
        <f>Source!Y285</f>
        <v>83.2</v>
      </c>
      <c r="U411">
        <f>ROUND((175/100)*ROUND((Source!AE285*Source!AV285)*Source!I285, 2), 2)</f>
        <v>346.99</v>
      </c>
      <c r="V411">
        <f>ROUND((108/100)*ROUND(Source!CS285*Source!I285, 2), 2)</f>
        <v>214.14</v>
      </c>
    </row>
    <row r="412" spans="1:22" x14ac:dyDescent="0.2">
      <c r="C412" s="22" t="str">
        <f>"Объем: "&amp;Source!I285&amp;"=1+"&amp;"1"</f>
        <v>Объем: 2=1+1</v>
      </c>
    </row>
    <row r="413" spans="1:22" ht="14.25" x14ac:dyDescent="0.2">
      <c r="A413" s="18"/>
      <c r="B413" s="18"/>
      <c r="C413" s="18" t="s">
        <v>746</v>
      </c>
      <c r="D413" s="19"/>
      <c r="E413" s="9"/>
      <c r="F413" s="21">
        <f>Source!AO285</f>
        <v>208</v>
      </c>
      <c r="G413" s="20" t="str">
        <f>Source!DG285</f>
        <v>)*2</v>
      </c>
      <c r="H413" s="9">
        <f>Source!AV285</f>
        <v>1</v>
      </c>
      <c r="I413" s="9">
        <f>IF(Source!BA285&lt;&gt; 0, Source!BA285, 1)</f>
        <v>1</v>
      </c>
      <c r="J413" s="21">
        <f>Source!S285</f>
        <v>832</v>
      </c>
      <c r="K413" s="21"/>
    </row>
    <row r="414" spans="1:22" ht="14.25" x14ac:dyDescent="0.2">
      <c r="A414" s="18"/>
      <c r="B414" s="18"/>
      <c r="C414" s="18" t="s">
        <v>753</v>
      </c>
      <c r="D414" s="19"/>
      <c r="E414" s="9"/>
      <c r="F414" s="21">
        <f>Source!AM285</f>
        <v>78.180000000000007</v>
      </c>
      <c r="G414" s="20" t="str">
        <f>Source!DE285</f>
        <v>)*2</v>
      </c>
      <c r="H414" s="9">
        <f>Source!AV285</f>
        <v>1</v>
      </c>
      <c r="I414" s="9">
        <f>IF(Source!BB285&lt;&gt; 0, Source!BB285, 1)</f>
        <v>1</v>
      </c>
      <c r="J414" s="21">
        <f>Source!Q285</f>
        <v>312.72000000000003</v>
      </c>
      <c r="K414" s="21"/>
    </row>
    <row r="415" spans="1:22" ht="14.25" x14ac:dyDescent="0.2">
      <c r="A415" s="18"/>
      <c r="B415" s="18"/>
      <c r="C415" s="18" t="s">
        <v>754</v>
      </c>
      <c r="D415" s="19"/>
      <c r="E415" s="9"/>
      <c r="F415" s="21">
        <f>Source!AN285</f>
        <v>49.57</v>
      </c>
      <c r="G415" s="20" t="str">
        <f>Source!DF285</f>
        <v>)*2</v>
      </c>
      <c r="H415" s="9">
        <f>Source!AV285</f>
        <v>1</v>
      </c>
      <c r="I415" s="9">
        <f>IF(Source!BS285&lt;&gt; 0, Source!BS285, 1)</f>
        <v>1</v>
      </c>
      <c r="J415" s="26">
        <f>Source!R285</f>
        <v>198.28</v>
      </c>
      <c r="K415" s="21"/>
    </row>
    <row r="416" spans="1:22" ht="14.25" x14ac:dyDescent="0.2">
      <c r="A416" s="18"/>
      <c r="B416" s="18"/>
      <c r="C416" s="18" t="s">
        <v>747</v>
      </c>
      <c r="D416" s="19" t="s">
        <v>748</v>
      </c>
      <c r="E416" s="9">
        <f>Source!AT285</f>
        <v>70</v>
      </c>
      <c r="F416" s="21"/>
      <c r="G416" s="20"/>
      <c r="H416" s="9"/>
      <c r="I416" s="9"/>
      <c r="J416" s="21">
        <f>SUM(R411:R415)</f>
        <v>582.4</v>
      </c>
      <c r="K416" s="21"/>
    </row>
    <row r="417" spans="1:22" ht="14.25" x14ac:dyDescent="0.2">
      <c r="A417" s="18"/>
      <c r="B417" s="18"/>
      <c r="C417" s="18" t="s">
        <v>749</v>
      </c>
      <c r="D417" s="19" t="s">
        <v>748</v>
      </c>
      <c r="E417" s="9">
        <f>Source!AU285</f>
        <v>10</v>
      </c>
      <c r="F417" s="21"/>
      <c r="G417" s="20"/>
      <c r="H417" s="9"/>
      <c r="I417" s="9"/>
      <c r="J417" s="21">
        <f>SUM(T411:T416)</f>
        <v>83.2</v>
      </c>
      <c r="K417" s="21"/>
    </row>
    <row r="418" spans="1:22" ht="14.25" x14ac:dyDescent="0.2">
      <c r="A418" s="18"/>
      <c r="B418" s="18"/>
      <c r="C418" s="18" t="s">
        <v>755</v>
      </c>
      <c r="D418" s="19" t="s">
        <v>748</v>
      </c>
      <c r="E418" s="9">
        <f>108</f>
        <v>108</v>
      </c>
      <c r="F418" s="21"/>
      <c r="G418" s="20"/>
      <c r="H418" s="9"/>
      <c r="I418" s="9"/>
      <c r="J418" s="21">
        <f>SUM(V411:V417)</f>
        <v>214.14</v>
      </c>
      <c r="K418" s="21"/>
    </row>
    <row r="419" spans="1:22" ht="14.25" x14ac:dyDescent="0.2">
      <c r="A419" s="18"/>
      <c r="B419" s="18"/>
      <c r="C419" s="18" t="s">
        <v>750</v>
      </c>
      <c r="D419" s="19" t="s">
        <v>751</v>
      </c>
      <c r="E419" s="9">
        <f>Source!AQ285</f>
        <v>0.37</v>
      </c>
      <c r="F419" s="21"/>
      <c r="G419" s="20" t="str">
        <f>Source!DI285</f>
        <v>)*2</v>
      </c>
      <c r="H419" s="9">
        <f>Source!AV285</f>
        <v>1</v>
      </c>
      <c r="I419" s="9"/>
      <c r="J419" s="21"/>
      <c r="K419" s="21">
        <f>Source!U285</f>
        <v>1.48</v>
      </c>
    </row>
    <row r="420" spans="1:22" ht="15" x14ac:dyDescent="0.25">
      <c r="A420" s="24"/>
      <c r="B420" s="24"/>
      <c r="C420" s="24"/>
      <c r="D420" s="24"/>
      <c r="E420" s="24"/>
      <c r="F420" s="24"/>
      <c r="G420" s="24"/>
      <c r="H420" s="24"/>
      <c r="I420" s="51">
        <f>J413+J414+J416+J417+J418</f>
        <v>2024.46</v>
      </c>
      <c r="J420" s="51"/>
      <c r="K420" s="25">
        <f>IF(Source!I285&lt;&gt;0, ROUND(I420/Source!I285, 2), 0)</f>
        <v>1012.23</v>
      </c>
      <c r="P420" s="23">
        <f>I420</f>
        <v>2024.46</v>
      </c>
    </row>
    <row r="422" spans="1:22" ht="15" x14ac:dyDescent="0.25">
      <c r="A422" s="52" t="str">
        <f>CONCATENATE("Итого по подразделу: ",IF(Source!G291&lt;&gt;"Новый подраздел", Source!G291, ""))</f>
        <v>Итого по подразделу: 3.1  Вентиляция</v>
      </c>
      <c r="B422" s="52"/>
      <c r="C422" s="52"/>
      <c r="D422" s="52"/>
      <c r="E422" s="52"/>
      <c r="F422" s="52"/>
      <c r="G422" s="52"/>
      <c r="H422" s="52"/>
      <c r="I422" s="53">
        <f>SUM(P247:P421)</f>
        <v>86665.75</v>
      </c>
      <c r="J422" s="54"/>
      <c r="K422" s="27"/>
    </row>
    <row r="425" spans="1:22" ht="16.5" x14ac:dyDescent="0.25">
      <c r="A425" s="50" t="str">
        <f>CONCATENATE("Подраздел: ",IF(Source!G321&lt;&gt;"Новый подраздел", Source!G321, ""))</f>
        <v>Подраздел: 3.2 Кондиционирование</v>
      </c>
      <c r="B425" s="50"/>
      <c r="C425" s="50"/>
      <c r="D425" s="50"/>
      <c r="E425" s="50"/>
      <c r="F425" s="50"/>
      <c r="G425" s="50"/>
      <c r="H425" s="50"/>
      <c r="I425" s="50"/>
      <c r="J425" s="50"/>
      <c r="K425" s="50"/>
    </row>
    <row r="426" spans="1:22" ht="42.75" x14ac:dyDescent="0.2">
      <c r="A426" s="18">
        <v>44</v>
      </c>
      <c r="B426" s="18" t="str">
        <f>Source!F325</f>
        <v>1.24-2103-45-4/1</v>
      </c>
      <c r="C426" s="18" t="str">
        <f>Source!G325</f>
        <v>Техническое обслуживание ежеквартальное холодильных установок мощностью 420 кВт</v>
      </c>
      <c r="D426" s="19" t="str">
        <f>Source!H325</f>
        <v>установка</v>
      </c>
      <c r="E426" s="9">
        <f>Source!I325</f>
        <v>3</v>
      </c>
      <c r="F426" s="21"/>
      <c r="G426" s="20"/>
      <c r="H426" s="9"/>
      <c r="I426" s="9"/>
      <c r="J426" s="21"/>
      <c r="K426" s="21"/>
      <c r="Q426">
        <f>ROUND((Source!BZ325/100)*ROUND((Source!AF325*Source!AV325)*Source!I325, 2), 2)</f>
        <v>18974.93</v>
      </c>
      <c r="R426">
        <f>Source!X325</f>
        <v>18974.93</v>
      </c>
      <c r="S426">
        <f>ROUND((Source!CA325/100)*ROUND((Source!AF325*Source!AV325)*Source!I325, 2), 2)</f>
        <v>2710.7</v>
      </c>
      <c r="T426">
        <f>Source!Y325</f>
        <v>2710.7</v>
      </c>
      <c r="U426">
        <f>ROUND((175/100)*ROUND((Source!AE325*Source!AV325)*Source!I325, 2), 2)</f>
        <v>3643.5</v>
      </c>
      <c r="V426">
        <f>ROUND((108/100)*ROUND(Source!CS325*Source!I325, 2), 2)</f>
        <v>2248.56</v>
      </c>
    </row>
    <row r="427" spans="1:22" x14ac:dyDescent="0.2">
      <c r="C427" s="22" t="str">
        <f>"Объем: "&amp;Source!I325&amp;"=2+"&amp;"1"</f>
        <v>Объем: 3=2+1</v>
      </c>
    </row>
    <row r="428" spans="1:22" ht="14.25" x14ac:dyDescent="0.2">
      <c r="A428" s="18"/>
      <c r="B428" s="18"/>
      <c r="C428" s="18" t="s">
        <v>746</v>
      </c>
      <c r="D428" s="19"/>
      <c r="E428" s="9"/>
      <c r="F428" s="21">
        <f>Source!AO325</f>
        <v>4517.84</v>
      </c>
      <c r="G428" s="20" t="str">
        <f>Source!DG325</f>
        <v>)*2</v>
      </c>
      <c r="H428" s="9">
        <f>Source!AV325</f>
        <v>1</v>
      </c>
      <c r="I428" s="9">
        <f>IF(Source!BA325&lt;&gt; 0, Source!BA325, 1)</f>
        <v>1</v>
      </c>
      <c r="J428" s="21">
        <f>Source!S325</f>
        <v>27107.040000000001</v>
      </c>
      <c r="K428" s="21"/>
    </row>
    <row r="429" spans="1:22" ht="14.25" x14ac:dyDescent="0.2">
      <c r="A429" s="18"/>
      <c r="B429" s="18"/>
      <c r="C429" s="18" t="s">
        <v>753</v>
      </c>
      <c r="D429" s="19"/>
      <c r="E429" s="9"/>
      <c r="F429" s="21">
        <f>Source!AM325</f>
        <v>547.26</v>
      </c>
      <c r="G429" s="20" t="str">
        <f>Source!DE325</f>
        <v>)*2</v>
      </c>
      <c r="H429" s="9">
        <f>Source!AV325</f>
        <v>1</v>
      </c>
      <c r="I429" s="9">
        <f>IF(Source!BB325&lt;&gt; 0, Source!BB325, 1)</f>
        <v>1</v>
      </c>
      <c r="J429" s="21">
        <f>Source!Q325</f>
        <v>3283.56</v>
      </c>
      <c r="K429" s="21"/>
    </row>
    <row r="430" spans="1:22" ht="14.25" x14ac:dyDescent="0.2">
      <c r="A430" s="18"/>
      <c r="B430" s="18"/>
      <c r="C430" s="18" t="s">
        <v>754</v>
      </c>
      <c r="D430" s="19"/>
      <c r="E430" s="9"/>
      <c r="F430" s="21">
        <f>Source!AN325</f>
        <v>347</v>
      </c>
      <c r="G430" s="20" t="str">
        <f>Source!DF325</f>
        <v>)*2</v>
      </c>
      <c r="H430" s="9">
        <f>Source!AV325</f>
        <v>1</v>
      </c>
      <c r="I430" s="9">
        <f>IF(Source!BS325&lt;&gt; 0, Source!BS325, 1)</f>
        <v>1</v>
      </c>
      <c r="J430" s="26">
        <f>Source!R325</f>
        <v>2082</v>
      </c>
      <c r="K430" s="21"/>
    </row>
    <row r="431" spans="1:22" ht="14.25" x14ac:dyDescent="0.2">
      <c r="A431" s="18"/>
      <c r="B431" s="18"/>
      <c r="C431" s="18" t="s">
        <v>752</v>
      </c>
      <c r="D431" s="19"/>
      <c r="E431" s="9"/>
      <c r="F431" s="21">
        <f>Source!AL325</f>
        <v>355.16</v>
      </c>
      <c r="G431" s="20" t="str">
        <f>Source!DD325</f>
        <v>)*2</v>
      </c>
      <c r="H431" s="9">
        <f>Source!AW325</f>
        <v>1</v>
      </c>
      <c r="I431" s="9">
        <f>IF(Source!BC325&lt;&gt; 0, Source!BC325, 1)</f>
        <v>1</v>
      </c>
      <c r="J431" s="21">
        <f>Source!P325</f>
        <v>2130.96</v>
      </c>
      <c r="K431" s="21"/>
    </row>
    <row r="432" spans="1:22" ht="14.25" x14ac:dyDescent="0.2">
      <c r="A432" s="18"/>
      <c r="B432" s="18"/>
      <c r="C432" s="18" t="s">
        <v>747</v>
      </c>
      <c r="D432" s="19" t="s">
        <v>748</v>
      </c>
      <c r="E432" s="9">
        <f>Source!AT325</f>
        <v>70</v>
      </c>
      <c r="F432" s="21"/>
      <c r="G432" s="20"/>
      <c r="H432" s="9"/>
      <c r="I432" s="9"/>
      <c r="J432" s="21">
        <f>SUM(R426:R431)</f>
        <v>18974.93</v>
      </c>
      <c r="K432" s="21"/>
    </row>
    <row r="433" spans="1:22" ht="14.25" x14ac:dyDescent="0.2">
      <c r="A433" s="18"/>
      <c r="B433" s="18"/>
      <c r="C433" s="18" t="s">
        <v>749</v>
      </c>
      <c r="D433" s="19" t="s">
        <v>748</v>
      </c>
      <c r="E433" s="9">
        <f>Source!AU325</f>
        <v>10</v>
      </c>
      <c r="F433" s="21"/>
      <c r="G433" s="20"/>
      <c r="H433" s="9"/>
      <c r="I433" s="9"/>
      <c r="J433" s="21">
        <f>SUM(T426:T432)</f>
        <v>2710.7</v>
      </c>
      <c r="K433" s="21"/>
    </row>
    <row r="434" spans="1:22" ht="14.25" x14ac:dyDescent="0.2">
      <c r="A434" s="18"/>
      <c r="B434" s="18"/>
      <c r="C434" s="18" t="s">
        <v>755</v>
      </c>
      <c r="D434" s="19" t="s">
        <v>748</v>
      </c>
      <c r="E434" s="9">
        <f>108</f>
        <v>108</v>
      </c>
      <c r="F434" s="21"/>
      <c r="G434" s="20"/>
      <c r="H434" s="9"/>
      <c r="I434" s="9"/>
      <c r="J434" s="21">
        <f>SUM(V426:V433)</f>
        <v>2248.56</v>
      </c>
      <c r="K434" s="21"/>
    </row>
    <row r="435" spans="1:22" ht="14.25" x14ac:dyDescent="0.2">
      <c r="A435" s="18"/>
      <c r="B435" s="18"/>
      <c r="C435" s="18" t="s">
        <v>750</v>
      </c>
      <c r="D435" s="19" t="s">
        <v>751</v>
      </c>
      <c r="E435" s="9">
        <f>Source!AQ325</f>
        <v>6.8</v>
      </c>
      <c r="F435" s="21"/>
      <c r="G435" s="20" t="str">
        <f>Source!DI325</f>
        <v>)*2</v>
      </c>
      <c r="H435" s="9">
        <f>Source!AV325</f>
        <v>1</v>
      </c>
      <c r="I435" s="9"/>
      <c r="J435" s="21"/>
      <c r="K435" s="21">
        <f>Source!U325</f>
        <v>40.799999999999997</v>
      </c>
    </row>
    <row r="436" spans="1:22" ht="15" x14ac:dyDescent="0.25">
      <c r="A436" s="24"/>
      <c r="B436" s="24"/>
      <c r="C436" s="24"/>
      <c r="D436" s="24"/>
      <c r="E436" s="24"/>
      <c r="F436" s="24"/>
      <c r="G436" s="24"/>
      <c r="H436" s="24"/>
      <c r="I436" s="51">
        <f>J428+J429+J431+J432+J433+J434</f>
        <v>56455.75</v>
      </c>
      <c r="J436" s="51"/>
      <c r="K436" s="25">
        <f>IF(Source!I325&lt;&gt;0, ROUND(I436/Source!I325, 2), 0)</f>
        <v>18818.580000000002</v>
      </c>
      <c r="P436" s="23">
        <f>I436</f>
        <v>56455.75</v>
      </c>
    </row>
    <row r="437" spans="1:22" ht="42.75" x14ac:dyDescent="0.2">
      <c r="A437" s="18">
        <v>45</v>
      </c>
      <c r="B437" s="18" t="str">
        <f>Source!F327</f>
        <v>1.18-2403-17-4/1</v>
      </c>
      <c r="C437" s="18" t="str">
        <f>Source!G327</f>
        <v>Техническое обслуживание внутренних кассетных блоков сплит систем мощностью свыше 5 кВт - полугодовое</v>
      </c>
      <c r="D437" s="19" t="str">
        <f>Source!H327</f>
        <v>1 блок</v>
      </c>
      <c r="E437" s="9">
        <f>Source!I327</f>
        <v>2</v>
      </c>
      <c r="F437" s="21"/>
      <c r="G437" s="20"/>
      <c r="H437" s="9"/>
      <c r="I437" s="9"/>
      <c r="J437" s="21"/>
      <c r="K437" s="21"/>
      <c r="Q437">
        <f>ROUND((Source!BZ327/100)*ROUND((Source!AF327*Source!AV327)*Source!I327, 2), 2)</f>
        <v>1597.89</v>
      </c>
      <c r="R437">
        <f>Source!X327</f>
        <v>1597.89</v>
      </c>
      <c r="S437">
        <f>ROUND((Source!CA327/100)*ROUND((Source!AF327*Source!AV327)*Source!I327, 2), 2)</f>
        <v>228.27</v>
      </c>
      <c r="T437">
        <f>Source!Y327</f>
        <v>228.27</v>
      </c>
      <c r="U437">
        <f>ROUND((175/100)*ROUND((Source!AE327*Source!AV327)*Source!I327, 2), 2)</f>
        <v>0.21</v>
      </c>
      <c r="V437">
        <f>ROUND((108/100)*ROUND(Source!CS327*Source!I327, 2), 2)</f>
        <v>0.13</v>
      </c>
    </row>
    <row r="438" spans="1:22" ht="14.25" x14ac:dyDescent="0.2">
      <c r="A438" s="18"/>
      <c r="B438" s="18"/>
      <c r="C438" s="18" t="s">
        <v>746</v>
      </c>
      <c r="D438" s="19"/>
      <c r="E438" s="9"/>
      <c r="F438" s="21">
        <f>Source!AO327</f>
        <v>1141.3499999999999</v>
      </c>
      <c r="G438" s="20" t="str">
        <f>Source!DG327</f>
        <v/>
      </c>
      <c r="H438" s="9">
        <f>Source!AV327</f>
        <v>1</v>
      </c>
      <c r="I438" s="9">
        <f>IF(Source!BA327&lt;&gt; 0, Source!BA327, 1)</f>
        <v>1</v>
      </c>
      <c r="J438" s="21">
        <f>Source!S327</f>
        <v>2282.6999999999998</v>
      </c>
      <c r="K438" s="21"/>
    </row>
    <row r="439" spans="1:22" ht="14.25" x14ac:dyDescent="0.2">
      <c r="A439" s="18"/>
      <c r="B439" s="18"/>
      <c r="C439" s="18" t="s">
        <v>753</v>
      </c>
      <c r="D439" s="19"/>
      <c r="E439" s="9"/>
      <c r="F439" s="21">
        <f>Source!AM327</f>
        <v>4.1100000000000003</v>
      </c>
      <c r="G439" s="20" t="str">
        <f>Source!DE327</f>
        <v/>
      </c>
      <c r="H439" s="9">
        <f>Source!AV327</f>
        <v>1</v>
      </c>
      <c r="I439" s="9">
        <f>IF(Source!BB327&lt;&gt; 0, Source!BB327, 1)</f>
        <v>1</v>
      </c>
      <c r="J439" s="21">
        <f>Source!Q327</f>
        <v>8.2200000000000006</v>
      </c>
      <c r="K439" s="21"/>
    </row>
    <row r="440" spans="1:22" ht="14.25" x14ac:dyDescent="0.2">
      <c r="A440" s="18"/>
      <c r="B440" s="18"/>
      <c r="C440" s="18" t="s">
        <v>754</v>
      </c>
      <c r="D440" s="19"/>
      <c r="E440" s="9"/>
      <c r="F440" s="21">
        <f>Source!AN327</f>
        <v>0.06</v>
      </c>
      <c r="G440" s="20" t="str">
        <f>Source!DF327</f>
        <v/>
      </c>
      <c r="H440" s="9">
        <f>Source!AV327</f>
        <v>1</v>
      </c>
      <c r="I440" s="9">
        <f>IF(Source!BS327&lt;&gt; 0, Source!BS327, 1)</f>
        <v>1</v>
      </c>
      <c r="J440" s="26">
        <f>Source!R327</f>
        <v>0.12</v>
      </c>
      <c r="K440" s="21"/>
    </row>
    <row r="441" spans="1:22" ht="14.25" x14ac:dyDescent="0.2">
      <c r="A441" s="18"/>
      <c r="B441" s="18"/>
      <c r="C441" s="18" t="s">
        <v>752</v>
      </c>
      <c r="D441" s="19"/>
      <c r="E441" s="9"/>
      <c r="F441" s="21">
        <f>Source!AL327</f>
        <v>4.43</v>
      </c>
      <c r="G441" s="20" t="str">
        <f>Source!DD327</f>
        <v/>
      </c>
      <c r="H441" s="9">
        <f>Source!AW327</f>
        <v>1</v>
      </c>
      <c r="I441" s="9">
        <f>IF(Source!BC327&lt;&gt; 0, Source!BC327, 1)</f>
        <v>1</v>
      </c>
      <c r="J441" s="21">
        <f>Source!P327</f>
        <v>8.86</v>
      </c>
      <c r="K441" s="21"/>
    </row>
    <row r="442" spans="1:22" ht="14.25" x14ac:dyDescent="0.2">
      <c r="A442" s="18"/>
      <c r="B442" s="18"/>
      <c r="C442" s="18" t="s">
        <v>747</v>
      </c>
      <c r="D442" s="19" t="s">
        <v>748</v>
      </c>
      <c r="E442" s="9">
        <f>Source!AT327</f>
        <v>70</v>
      </c>
      <c r="F442" s="21"/>
      <c r="G442" s="20"/>
      <c r="H442" s="9"/>
      <c r="I442" s="9"/>
      <c r="J442" s="21">
        <f>SUM(R437:R441)</f>
        <v>1597.89</v>
      </c>
      <c r="K442" s="21"/>
    </row>
    <row r="443" spans="1:22" ht="14.25" x14ac:dyDescent="0.2">
      <c r="A443" s="18"/>
      <c r="B443" s="18"/>
      <c r="C443" s="18" t="s">
        <v>749</v>
      </c>
      <c r="D443" s="19" t="s">
        <v>748</v>
      </c>
      <c r="E443" s="9">
        <f>Source!AU327</f>
        <v>10</v>
      </c>
      <c r="F443" s="21"/>
      <c r="G443" s="20"/>
      <c r="H443" s="9"/>
      <c r="I443" s="9"/>
      <c r="J443" s="21">
        <f>SUM(T437:T442)</f>
        <v>228.27</v>
      </c>
      <c r="K443" s="21"/>
    </row>
    <row r="444" spans="1:22" ht="14.25" x14ac:dyDescent="0.2">
      <c r="A444" s="18"/>
      <c r="B444" s="18"/>
      <c r="C444" s="18" t="s">
        <v>755</v>
      </c>
      <c r="D444" s="19" t="s">
        <v>748</v>
      </c>
      <c r="E444" s="9">
        <f>108</f>
        <v>108</v>
      </c>
      <c r="F444" s="21"/>
      <c r="G444" s="20"/>
      <c r="H444" s="9"/>
      <c r="I444" s="9"/>
      <c r="J444" s="21">
        <f>SUM(V437:V443)</f>
        <v>0.13</v>
      </c>
      <c r="K444" s="21"/>
    </row>
    <row r="445" spans="1:22" ht="14.25" x14ac:dyDescent="0.2">
      <c r="A445" s="18"/>
      <c r="B445" s="18"/>
      <c r="C445" s="18" t="s">
        <v>750</v>
      </c>
      <c r="D445" s="19" t="s">
        <v>751</v>
      </c>
      <c r="E445" s="9">
        <f>Source!AQ327</f>
        <v>1.72</v>
      </c>
      <c r="F445" s="21"/>
      <c r="G445" s="20" t="str">
        <f>Source!DI327</f>
        <v/>
      </c>
      <c r="H445" s="9">
        <f>Source!AV327</f>
        <v>1</v>
      </c>
      <c r="I445" s="9"/>
      <c r="J445" s="21"/>
      <c r="K445" s="21">
        <f>Source!U327</f>
        <v>3.44</v>
      </c>
    </row>
    <row r="446" spans="1:22" ht="15" x14ac:dyDescent="0.25">
      <c r="A446" s="24"/>
      <c r="B446" s="24"/>
      <c r="C446" s="24"/>
      <c r="D446" s="24"/>
      <c r="E446" s="24"/>
      <c r="F446" s="24"/>
      <c r="G446" s="24"/>
      <c r="H446" s="24"/>
      <c r="I446" s="51">
        <f>J438+J439+J441+J442+J443+J444</f>
        <v>4126.0700000000006</v>
      </c>
      <c r="J446" s="51"/>
      <c r="K446" s="25">
        <f>IF(Source!I327&lt;&gt;0, ROUND(I446/Source!I327, 2), 0)</f>
        <v>2063.04</v>
      </c>
      <c r="P446" s="23">
        <f>I446</f>
        <v>4126.0700000000006</v>
      </c>
    </row>
    <row r="447" spans="1:22" ht="42.75" x14ac:dyDescent="0.2">
      <c r="A447" s="18">
        <v>46</v>
      </c>
      <c r="B447" s="18" t="str">
        <f>Source!F329</f>
        <v>1.18-2403-17-3/1</v>
      </c>
      <c r="C447" s="18" t="str">
        <f>Source!G329</f>
        <v>Техническое обслуживание внутренних кассетных блоков сплит систем мощностью до 5 кВт - полугодовое</v>
      </c>
      <c r="D447" s="19" t="str">
        <f>Source!H329</f>
        <v>1 блок</v>
      </c>
      <c r="E447" s="9">
        <f>Source!I329</f>
        <v>15</v>
      </c>
      <c r="F447" s="21"/>
      <c r="G447" s="20"/>
      <c r="H447" s="9"/>
      <c r="I447" s="9"/>
      <c r="J447" s="21"/>
      <c r="K447" s="21"/>
      <c r="Q447">
        <f>ROUND((Source!BZ329/100)*ROUND((Source!AF329*Source!AV329)*Source!I329, 2), 2)</f>
        <v>9336.5</v>
      </c>
      <c r="R447">
        <f>Source!X329</f>
        <v>9336.5</v>
      </c>
      <c r="S447">
        <f>ROUND((Source!CA329/100)*ROUND((Source!AF329*Source!AV329)*Source!I329, 2), 2)</f>
        <v>1333.79</v>
      </c>
      <c r="T447">
        <f>Source!Y329</f>
        <v>1333.79</v>
      </c>
      <c r="U447">
        <f>ROUND((175/100)*ROUND((Source!AE329*Source!AV329)*Source!I329, 2), 2)</f>
        <v>0.79</v>
      </c>
      <c r="V447">
        <f>ROUND((108/100)*ROUND(Source!CS329*Source!I329, 2), 2)</f>
        <v>0.49</v>
      </c>
    </row>
    <row r="448" spans="1:22" x14ac:dyDescent="0.2">
      <c r="C448" s="22" t="str">
        <f>"Объем: "&amp;Source!I329&amp;"=2+"&amp;"11+"&amp;"2"</f>
        <v>Объем: 15=2+11+2</v>
      </c>
    </row>
    <row r="449" spans="1:16" ht="14.25" x14ac:dyDescent="0.2">
      <c r="A449" s="18"/>
      <c r="B449" s="18"/>
      <c r="C449" s="18" t="s">
        <v>746</v>
      </c>
      <c r="D449" s="19"/>
      <c r="E449" s="9"/>
      <c r="F449" s="21">
        <f>Source!AO329</f>
        <v>889.19</v>
      </c>
      <c r="G449" s="20" t="str">
        <f>Source!DG329</f>
        <v/>
      </c>
      <c r="H449" s="9">
        <f>Source!AV329</f>
        <v>1</v>
      </c>
      <c r="I449" s="9">
        <f>IF(Source!BA329&lt;&gt; 0, Source!BA329, 1)</f>
        <v>1</v>
      </c>
      <c r="J449" s="21">
        <f>Source!S329</f>
        <v>13337.85</v>
      </c>
      <c r="K449" s="21"/>
    </row>
    <row r="450" spans="1:16" ht="14.25" x14ac:dyDescent="0.2">
      <c r="A450" s="18"/>
      <c r="B450" s="18"/>
      <c r="C450" s="18" t="s">
        <v>753</v>
      </c>
      <c r="D450" s="19"/>
      <c r="E450" s="9"/>
      <c r="F450" s="21">
        <f>Source!AM329</f>
        <v>1.85</v>
      </c>
      <c r="G450" s="20" t="str">
        <f>Source!DE329</f>
        <v/>
      </c>
      <c r="H450" s="9">
        <f>Source!AV329</f>
        <v>1</v>
      </c>
      <c r="I450" s="9">
        <f>IF(Source!BB329&lt;&gt; 0, Source!BB329, 1)</f>
        <v>1</v>
      </c>
      <c r="J450" s="21">
        <f>Source!Q329</f>
        <v>27.75</v>
      </c>
      <c r="K450" s="21"/>
    </row>
    <row r="451" spans="1:16" ht="14.25" x14ac:dyDescent="0.2">
      <c r="A451" s="18"/>
      <c r="B451" s="18"/>
      <c r="C451" s="18" t="s">
        <v>754</v>
      </c>
      <c r="D451" s="19"/>
      <c r="E451" s="9"/>
      <c r="F451" s="21">
        <f>Source!AN329</f>
        <v>0.03</v>
      </c>
      <c r="G451" s="20" t="str">
        <f>Source!DF329</f>
        <v/>
      </c>
      <c r="H451" s="9">
        <f>Source!AV329</f>
        <v>1</v>
      </c>
      <c r="I451" s="9">
        <f>IF(Source!BS329&lt;&gt; 0, Source!BS329, 1)</f>
        <v>1</v>
      </c>
      <c r="J451" s="26">
        <f>Source!R329</f>
        <v>0.45</v>
      </c>
      <c r="K451" s="21"/>
    </row>
    <row r="452" spans="1:16" ht="14.25" x14ac:dyDescent="0.2">
      <c r="A452" s="18"/>
      <c r="B452" s="18"/>
      <c r="C452" s="18" t="s">
        <v>752</v>
      </c>
      <c r="D452" s="19"/>
      <c r="E452" s="9"/>
      <c r="F452" s="21">
        <f>Source!AL329</f>
        <v>2.2200000000000002</v>
      </c>
      <c r="G452" s="20" t="str">
        <f>Source!DD329</f>
        <v/>
      </c>
      <c r="H452" s="9">
        <f>Source!AW329</f>
        <v>1</v>
      </c>
      <c r="I452" s="9">
        <f>IF(Source!BC329&lt;&gt; 0, Source!BC329, 1)</f>
        <v>1</v>
      </c>
      <c r="J452" s="21">
        <f>Source!P329</f>
        <v>33.299999999999997</v>
      </c>
      <c r="K452" s="21"/>
    </row>
    <row r="453" spans="1:16" ht="14.25" x14ac:dyDescent="0.2">
      <c r="A453" s="18"/>
      <c r="B453" s="18"/>
      <c r="C453" s="18" t="s">
        <v>747</v>
      </c>
      <c r="D453" s="19" t="s">
        <v>748</v>
      </c>
      <c r="E453" s="9">
        <f>Source!AT329</f>
        <v>70</v>
      </c>
      <c r="F453" s="21"/>
      <c r="G453" s="20"/>
      <c r="H453" s="9"/>
      <c r="I453" s="9"/>
      <c r="J453" s="21">
        <f>SUM(R447:R452)</f>
        <v>9336.5</v>
      </c>
      <c r="K453" s="21"/>
    </row>
    <row r="454" spans="1:16" ht="14.25" x14ac:dyDescent="0.2">
      <c r="A454" s="18"/>
      <c r="B454" s="18"/>
      <c r="C454" s="18" t="s">
        <v>749</v>
      </c>
      <c r="D454" s="19" t="s">
        <v>748</v>
      </c>
      <c r="E454" s="9">
        <f>Source!AU329</f>
        <v>10</v>
      </c>
      <c r="F454" s="21"/>
      <c r="G454" s="20"/>
      <c r="H454" s="9"/>
      <c r="I454" s="9"/>
      <c r="J454" s="21">
        <f>SUM(T447:T453)</f>
        <v>1333.79</v>
      </c>
      <c r="K454" s="21"/>
    </row>
    <row r="455" spans="1:16" ht="14.25" x14ac:dyDescent="0.2">
      <c r="A455" s="18"/>
      <c r="B455" s="18"/>
      <c r="C455" s="18" t="s">
        <v>755</v>
      </c>
      <c r="D455" s="19" t="s">
        <v>748</v>
      </c>
      <c r="E455" s="9">
        <f>108</f>
        <v>108</v>
      </c>
      <c r="F455" s="21"/>
      <c r="G455" s="20"/>
      <c r="H455" s="9"/>
      <c r="I455" s="9"/>
      <c r="J455" s="21">
        <f>SUM(V447:V454)</f>
        <v>0.49</v>
      </c>
      <c r="K455" s="21"/>
    </row>
    <row r="456" spans="1:16" ht="14.25" x14ac:dyDescent="0.2">
      <c r="A456" s="18"/>
      <c r="B456" s="18"/>
      <c r="C456" s="18" t="s">
        <v>750</v>
      </c>
      <c r="D456" s="19" t="s">
        <v>751</v>
      </c>
      <c r="E456" s="9">
        <f>Source!AQ329</f>
        <v>1.34</v>
      </c>
      <c r="F456" s="21"/>
      <c r="G456" s="20" t="str">
        <f>Source!DI329</f>
        <v/>
      </c>
      <c r="H456" s="9">
        <f>Source!AV329</f>
        <v>1</v>
      </c>
      <c r="I456" s="9"/>
      <c r="J456" s="21"/>
      <c r="K456" s="21">
        <f>Source!U329</f>
        <v>20.100000000000001</v>
      </c>
    </row>
    <row r="457" spans="1:16" ht="15" x14ac:dyDescent="0.25">
      <c r="A457" s="24"/>
      <c r="B457" s="24"/>
      <c r="C457" s="24"/>
      <c r="D457" s="24"/>
      <c r="E457" s="24"/>
      <c r="F457" s="24"/>
      <c r="G457" s="24"/>
      <c r="H457" s="24"/>
      <c r="I457" s="51">
        <f>J449+J450+J452+J453+J454+J455</f>
        <v>24069.680000000004</v>
      </c>
      <c r="J457" s="51"/>
      <c r="K457" s="25">
        <f>IF(Source!I329&lt;&gt;0, ROUND(I457/Source!I329, 2), 0)</f>
        <v>1604.65</v>
      </c>
      <c r="P457" s="23">
        <f>I457</f>
        <v>24069.680000000004</v>
      </c>
    </row>
    <row r="459" spans="1:16" ht="15" x14ac:dyDescent="0.25">
      <c r="A459" s="52" t="str">
        <f>CONCATENATE("Итого по подразделу: ",IF(Source!G336&lt;&gt;"Новый подраздел", Source!G336, ""))</f>
        <v>Итого по подразделу: 3.2 Кондиционирование</v>
      </c>
      <c r="B459" s="52"/>
      <c r="C459" s="52"/>
      <c r="D459" s="52"/>
      <c r="E459" s="52"/>
      <c r="F459" s="52"/>
      <c r="G459" s="52"/>
      <c r="H459" s="52"/>
      <c r="I459" s="53">
        <f>SUM(P425:P458)</f>
        <v>84651.5</v>
      </c>
      <c r="J459" s="54"/>
      <c r="K459" s="27"/>
    </row>
    <row r="462" spans="1:16" ht="15" x14ac:dyDescent="0.25">
      <c r="A462" s="52" t="str">
        <f>CONCATENATE("Итого по разделу: ",IF(Source!G366&lt;&gt;"Новый раздел", Source!G366, ""))</f>
        <v>Итого по разделу: 3 Вентиляция и кондиционирование</v>
      </c>
      <c r="B462" s="52"/>
      <c r="C462" s="52"/>
      <c r="D462" s="52"/>
      <c r="E462" s="52"/>
      <c r="F462" s="52"/>
      <c r="G462" s="52"/>
      <c r="H462" s="52"/>
      <c r="I462" s="53">
        <f>SUM(P245:P461)</f>
        <v>171317.25</v>
      </c>
      <c r="J462" s="54"/>
      <c r="K462" s="27"/>
    </row>
    <row r="465" spans="1:22" ht="16.5" x14ac:dyDescent="0.25">
      <c r="A465" s="50" t="str">
        <f>CONCATENATE("Раздел: ",IF(Source!G396&lt;&gt;"Новый раздел", Source!G396, ""))</f>
        <v>Раздел: 4. Электроснабжение и электроосвещение</v>
      </c>
      <c r="B465" s="50"/>
      <c r="C465" s="50"/>
      <c r="D465" s="50"/>
      <c r="E465" s="50"/>
      <c r="F465" s="50"/>
      <c r="G465" s="50"/>
      <c r="H465" s="50"/>
      <c r="I465" s="50"/>
      <c r="J465" s="50"/>
      <c r="K465" s="50"/>
    </row>
    <row r="467" spans="1:22" ht="16.5" x14ac:dyDescent="0.25">
      <c r="A467" s="50" t="str">
        <f>CONCATENATE("Подраздел: ",IF(Source!G400&lt;&gt;"Новый подраздел", Source!G400, ""))</f>
        <v>Подраздел: 4.1 Щит аварийной сигнализации (вентиляция)</v>
      </c>
      <c r="B467" s="50"/>
      <c r="C467" s="50"/>
      <c r="D467" s="50"/>
      <c r="E467" s="50"/>
      <c r="F467" s="50"/>
      <c r="G467" s="50"/>
      <c r="H467" s="50"/>
      <c r="I467" s="50"/>
      <c r="J467" s="50"/>
      <c r="K467" s="50"/>
    </row>
    <row r="468" spans="1:22" ht="42.75" x14ac:dyDescent="0.2">
      <c r="A468" s="18">
        <v>47</v>
      </c>
      <c r="B468" s="18" t="str">
        <f>Source!F405</f>
        <v>1.21-2203-1-2/1</v>
      </c>
      <c r="C468" s="18" t="str">
        <f>Source!G405</f>
        <v>Техническое обслуживание распределительных коробок (щитков), с автоматами</v>
      </c>
      <c r="D468" s="19" t="str">
        <f>Source!H405</f>
        <v>шт.</v>
      </c>
      <c r="E468" s="9">
        <f>Source!I405</f>
        <v>1</v>
      </c>
      <c r="F468" s="21"/>
      <c r="G468" s="20"/>
      <c r="H468" s="9"/>
      <c r="I468" s="9"/>
      <c r="J468" s="21"/>
      <c r="K468" s="21"/>
      <c r="Q468">
        <f>ROUND((Source!BZ405/100)*ROUND((Source!AF405*Source!AV405)*Source!I405, 2), 2)</f>
        <v>1296.73</v>
      </c>
      <c r="R468">
        <f>Source!X405</f>
        <v>1296.73</v>
      </c>
      <c r="S468">
        <f>ROUND((Source!CA405/100)*ROUND((Source!AF405*Source!AV405)*Source!I405, 2), 2)</f>
        <v>185.25</v>
      </c>
      <c r="T468">
        <f>Source!Y405</f>
        <v>185.25</v>
      </c>
      <c r="U468">
        <f>ROUND((175/100)*ROUND((Source!AE405*Source!AV405)*Source!I405, 2), 2)</f>
        <v>0</v>
      </c>
      <c r="V468">
        <f>ROUND((108/100)*ROUND(Source!CS405*Source!I405, 2), 2)</f>
        <v>0</v>
      </c>
    </row>
    <row r="469" spans="1:22" ht="14.25" x14ac:dyDescent="0.2">
      <c r="A469" s="18"/>
      <c r="B469" s="18"/>
      <c r="C469" s="18" t="s">
        <v>746</v>
      </c>
      <c r="D469" s="19"/>
      <c r="E469" s="9"/>
      <c r="F469" s="21">
        <f>Source!AO405</f>
        <v>1852.47</v>
      </c>
      <c r="G469" s="20" t="str">
        <f>Source!DG405</f>
        <v/>
      </c>
      <c r="H469" s="9">
        <f>Source!AV405</f>
        <v>1</v>
      </c>
      <c r="I469" s="9">
        <f>IF(Source!BA405&lt;&gt; 0, Source!BA405, 1)</f>
        <v>1</v>
      </c>
      <c r="J469" s="21">
        <f>Source!S405</f>
        <v>1852.47</v>
      </c>
      <c r="K469" s="21"/>
    </row>
    <row r="470" spans="1:22" ht="14.25" x14ac:dyDescent="0.2">
      <c r="A470" s="18"/>
      <c r="B470" s="18"/>
      <c r="C470" s="18" t="s">
        <v>752</v>
      </c>
      <c r="D470" s="19"/>
      <c r="E470" s="9"/>
      <c r="F470" s="21">
        <f>Source!AL405</f>
        <v>25.69</v>
      </c>
      <c r="G470" s="20" t="str">
        <f>Source!DD405</f>
        <v/>
      </c>
      <c r="H470" s="9">
        <f>Source!AW405</f>
        <v>1</v>
      </c>
      <c r="I470" s="9">
        <f>IF(Source!BC405&lt;&gt; 0, Source!BC405, 1)</f>
        <v>1</v>
      </c>
      <c r="J470" s="21">
        <f>Source!P405</f>
        <v>25.69</v>
      </c>
      <c r="K470" s="21"/>
    </row>
    <row r="471" spans="1:22" ht="14.25" x14ac:dyDescent="0.2">
      <c r="A471" s="18"/>
      <c r="B471" s="18"/>
      <c r="C471" s="18" t="s">
        <v>747</v>
      </c>
      <c r="D471" s="19" t="s">
        <v>748</v>
      </c>
      <c r="E471" s="9">
        <f>Source!AT405</f>
        <v>70</v>
      </c>
      <c r="F471" s="21"/>
      <c r="G471" s="20"/>
      <c r="H471" s="9"/>
      <c r="I471" s="9"/>
      <c r="J471" s="21">
        <f>SUM(R468:R470)</f>
        <v>1296.73</v>
      </c>
      <c r="K471" s="21"/>
    </row>
    <row r="472" spans="1:22" ht="14.25" x14ac:dyDescent="0.2">
      <c r="A472" s="18"/>
      <c r="B472" s="18"/>
      <c r="C472" s="18" t="s">
        <v>749</v>
      </c>
      <c r="D472" s="19" t="s">
        <v>748</v>
      </c>
      <c r="E472" s="9">
        <f>Source!AU405</f>
        <v>10</v>
      </c>
      <c r="F472" s="21"/>
      <c r="G472" s="20"/>
      <c r="H472" s="9"/>
      <c r="I472" s="9"/>
      <c r="J472" s="21">
        <f>SUM(T468:T471)</f>
        <v>185.25</v>
      </c>
      <c r="K472" s="21"/>
    </row>
    <row r="473" spans="1:22" ht="14.25" x14ac:dyDescent="0.2">
      <c r="A473" s="18"/>
      <c r="B473" s="18"/>
      <c r="C473" s="18" t="s">
        <v>750</v>
      </c>
      <c r="D473" s="19" t="s">
        <v>751</v>
      </c>
      <c r="E473" s="9">
        <f>Source!AQ405</f>
        <v>3</v>
      </c>
      <c r="F473" s="21"/>
      <c r="G473" s="20" t="str">
        <f>Source!DI405</f>
        <v/>
      </c>
      <c r="H473" s="9">
        <f>Source!AV405</f>
        <v>1</v>
      </c>
      <c r="I473" s="9"/>
      <c r="J473" s="21"/>
      <c r="K473" s="21">
        <f>Source!U405</f>
        <v>3</v>
      </c>
    </row>
    <row r="474" spans="1:22" ht="15" x14ac:dyDescent="0.25">
      <c r="A474" s="24"/>
      <c r="B474" s="24"/>
      <c r="C474" s="24"/>
      <c r="D474" s="24"/>
      <c r="E474" s="24"/>
      <c r="F474" s="24"/>
      <c r="G474" s="24"/>
      <c r="H474" s="24"/>
      <c r="I474" s="51">
        <f>J469+J470+J471+J472</f>
        <v>3360.1400000000003</v>
      </c>
      <c r="J474" s="51"/>
      <c r="K474" s="25">
        <f>IF(Source!I405&lt;&gt;0, ROUND(I474/Source!I405, 2), 0)</f>
        <v>3360.14</v>
      </c>
      <c r="P474" s="23">
        <f>I474</f>
        <v>3360.1400000000003</v>
      </c>
    </row>
    <row r="475" spans="1:22" ht="42.75" x14ac:dyDescent="0.2">
      <c r="A475" s="18">
        <v>48</v>
      </c>
      <c r="B475" s="18" t="str">
        <f>Source!F406</f>
        <v>1.21-2303-28-1/1</v>
      </c>
      <c r="C475" s="18" t="str">
        <f>Source!G406</f>
        <v>Техническое обслуживание автоматического выключателя до 160 А</v>
      </c>
      <c r="D475" s="19" t="str">
        <f>Source!H406</f>
        <v>шт.</v>
      </c>
      <c r="E475" s="9">
        <f>Source!I406</f>
        <v>1</v>
      </c>
      <c r="F475" s="21"/>
      <c r="G475" s="20"/>
      <c r="H475" s="9"/>
      <c r="I475" s="9"/>
      <c r="J475" s="21"/>
      <c r="K475" s="21"/>
      <c r="Q475">
        <f>ROUND((Source!BZ406/100)*ROUND((Source!AF406*Source!AV406)*Source!I406, 2), 2)</f>
        <v>298.06</v>
      </c>
      <c r="R475">
        <f>Source!X406</f>
        <v>298.06</v>
      </c>
      <c r="S475">
        <f>ROUND((Source!CA406/100)*ROUND((Source!AF406*Source!AV406)*Source!I406, 2), 2)</f>
        <v>42.58</v>
      </c>
      <c r="T475">
        <f>Source!Y406</f>
        <v>42.58</v>
      </c>
      <c r="U475">
        <f>ROUND((175/100)*ROUND((Source!AE406*Source!AV406)*Source!I406, 2), 2)</f>
        <v>0</v>
      </c>
      <c r="V475">
        <f>ROUND((108/100)*ROUND(Source!CS406*Source!I406, 2), 2)</f>
        <v>0</v>
      </c>
    </row>
    <row r="476" spans="1:22" ht="14.25" x14ac:dyDescent="0.2">
      <c r="A476" s="18"/>
      <c r="B476" s="18"/>
      <c r="C476" s="18" t="s">
        <v>746</v>
      </c>
      <c r="D476" s="19"/>
      <c r="E476" s="9"/>
      <c r="F476" s="21">
        <f>Source!AO406</f>
        <v>212.9</v>
      </c>
      <c r="G476" s="20" t="str">
        <f>Source!DG406</f>
        <v>)*2</v>
      </c>
      <c r="H476" s="9">
        <f>Source!AV406</f>
        <v>1</v>
      </c>
      <c r="I476" s="9">
        <f>IF(Source!BA406&lt;&gt; 0, Source!BA406, 1)</f>
        <v>1</v>
      </c>
      <c r="J476" s="21">
        <f>Source!S406</f>
        <v>425.8</v>
      </c>
      <c r="K476" s="21"/>
    </row>
    <row r="477" spans="1:22" ht="14.25" x14ac:dyDescent="0.2">
      <c r="A477" s="18"/>
      <c r="B477" s="18"/>
      <c r="C477" s="18" t="s">
        <v>752</v>
      </c>
      <c r="D477" s="19"/>
      <c r="E477" s="9"/>
      <c r="F477" s="21">
        <f>Source!AL406</f>
        <v>4.53</v>
      </c>
      <c r="G477" s="20" t="str">
        <f>Source!DD406</f>
        <v>)*2</v>
      </c>
      <c r="H477" s="9">
        <f>Source!AW406</f>
        <v>1</v>
      </c>
      <c r="I477" s="9">
        <f>IF(Source!BC406&lt;&gt; 0, Source!BC406, 1)</f>
        <v>1</v>
      </c>
      <c r="J477" s="21">
        <f>Source!P406</f>
        <v>9.06</v>
      </c>
      <c r="K477" s="21"/>
    </row>
    <row r="478" spans="1:22" ht="14.25" x14ac:dyDescent="0.2">
      <c r="A478" s="18"/>
      <c r="B478" s="18"/>
      <c r="C478" s="18" t="s">
        <v>747</v>
      </c>
      <c r="D478" s="19" t="s">
        <v>748</v>
      </c>
      <c r="E478" s="9">
        <f>Source!AT406</f>
        <v>70</v>
      </c>
      <c r="F478" s="21"/>
      <c r="G478" s="20"/>
      <c r="H478" s="9"/>
      <c r="I478" s="9"/>
      <c r="J478" s="21">
        <f>SUM(R475:R477)</f>
        <v>298.06</v>
      </c>
      <c r="K478" s="21"/>
    </row>
    <row r="479" spans="1:22" ht="14.25" x14ac:dyDescent="0.2">
      <c r="A479" s="18"/>
      <c r="B479" s="18"/>
      <c r="C479" s="18" t="s">
        <v>749</v>
      </c>
      <c r="D479" s="19" t="s">
        <v>748</v>
      </c>
      <c r="E479" s="9">
        <f>Source!AU406</f>
        <v>10</v>
      </c>
      <c r="F479" s="21"/>
      <c r="G479" s="20"/>
      <c r="H479" s="9"/>
      <c r="I479" s="9"/>
      <c r="J479" s="21">
        <f>SUM(T475:T478)</f>
        <v>42.58</v>
      </c>
      <c r="K479" s="21"/>
    </row>
    <row r="480" spans="1:22" ht="14.25" x14ac:dyDescent="0.2">
      <c r="A480" s="18"/>
      <c r="B480" s="18"/>
      <c r="C480" s="18" t="s">
        <v>750</v>
      </c>
      <c r="D480" s="19" t="s">
        <v>751</v>
      </c>
      <c r="E480" s="9">
        <f>Source!AQ406</f>
        <v>0.3</v>
      </c>
      <c r="F480" s="21"/>
      <c r="G480" s="20" t="str">
        <f>Source!DI406</f>
        <v>)*2</v>
      </c>
      <c r="H480" s="9">
        <f>Source!AV406</f>
        <v>1</v>
      </c>
      <c r="I480" s="9"/>
      <c r="J480" s="21"/>
      <c r="K480" s="21">
        <f>Source!U406</f>
        <v>0.6</v>
      </c>
    </row>
    <row r="481" spans="1:22" ht="15" x14ac:dyDescent="0.25">
      <c r="A481" s="24"/>
      <c r="B481" s="24"/>
      <c r="C481" s="24"/>
      <c r="D481" s="24"/>
      <c r="E481" s="24"/>
      <c r="F481" s="24"/>
      <c r="G481" s="24"/>
      <c r="H481" s="24"/>
      <c r="I481" s="51">
        <f>J476+J477+J478+J479</f>
        <v>775.50000000000011</v>
      </c>
      <c r="J481" s="51"/>
      <c r="K481" s="25">
        <f>IF(Source!I406&lt;&gt;0, ROUND(I481/Source!I406, 2), 0)</f>
        <v>775.5</v>
      </c>
      <c r="P481" s="23">
        <f>I481</f>
        <v>775.50000000000011</v>
      </c>
    </row>
    <row r="482" spans="1:22" ht="42.75" x14ac:dyDescent="0.2">
      <c r="A482" s="18">
        <v>49</v>
      </c>
      <c r="B482" s="18" t="str">
        <f>Source!F407</f>
        <v>1.21-2303-27-6/1</v>
      </c>
      <c r="C482" s="18" t="str">
        <f>Source!G407</f>
        <v>Техническое обслуживание электрических аппаратов до 1000 В, реле промежуточное</v>
      </c>
      <c r="D482" s="19" t="str">
        <f>Source!H407</f>
        <v>шт.</v>
      </c>
      <c r="E482" s="9">
        <f>Source!I407</f>
        <v>1</v>
      </c>
      <c r="F482" s="21"/>
      <c r="G482" s="20"/>
      <c r="H482" s="9"/>
      <c r="I482" s="9"/>
      <c r="J482" s="21"/>
      <c r="K482" s="21"/>
      <c r="Q482">
        <f>ROUND((Source!BZ407/100)*ROUND((Source!AF407*Source!AV407)*Source!I407, 2), 2)</f>
        <v>134.82</v>
      </c>
      <c r="R482">
        <f>Source!X407</f>
        <v>134.82</v>
      </c>
      <c r="S482">
        <f>ROUND((Source!CA407/100)*ROUND((Source!AF407*Source!AV407)*Source!I407, 2), 2)</f>
        <v>19.260000000000002</v>
      </c>
      <c r="T482">
        <f>Source!Y407</f>
        <v>19.260000000000002</v>
      </c>
      <c r="U482">
        <f>ROUND((175/100)*ROUND((Source!AE407*Source!AV407)*Source!I407, 2), 2)</f>
        <v>0</v>
      </c>
      <c r="V482">
        <f>ROUND((108/100)*ROUND(Source!CS407*Source!I407, 2), 2)</f>
        <v>0</v>
      </c>
    </row>
    <row r="483" spans="1:22" ht="14.25" x14ac:dyDescent="0.2">
      <c r="A483" s="18"/>
      <c r="B483" s="18"/>
      <c r="C483" s="18" t="s">
        <v>746</v>
      </c>
      <c r="D483" s="19"/>
      <c r="E483" s="9"/>
      <c r="F483" s="21">
        <f>Source!AO407</f>
        <v>192.6</v>
      </c>
      <c r="G483" s="20" t="str">
        <f>Source!DG407</f>
        <v/>
      </c>
      <c r="H483" s="9">
        <f>Source!AV407</f>
        <v>1</v>
      </c>
      <c r="I483" s="9">
        <f>IF(Source!BA407&lt;&gt; 0, Source!BA407, 1)</f>
        <v>1</v>
      </c>
      <c r="J483" s="21">
        <f>Source!S407</f>
        <v>192.6</v>
      </c>
      <c r="K483" s="21"/>
    </row>
    <row r="484" spans="1:22" ht="14.25" x14ac:dyDescent="0.2">
      <c r="A484" s="18"/>
      <c r="B484" s="18"/>
      <c r="C484" s="18" t="s">
        <v>747</v>
      </c>
      <c r="D484" s="19" t="s">
        <v>748</v>
      </c>
      <c r="E484" s="9">
        <f>Source!AT407</f>
        <v>70</v>
      </c>
      <c r="F484" s="21"/>
      <c r="G484" s="20"/>
      <c r="H484" s="9"/>
      <c r="I484" s="9"/>
      <c r="J484" s="21">
        <f>SUM(R482:R483)</f>
        <v>134.82</v>
      </c>
      <c r="K484" s="21"/>
    </row>
    <row r="485" spans="1:22" ht="14.25" x14ac:dyDescent="0.2">
      <c r="A485" s="18"/>
      <c r="B485" s="18"/>
      <c r="C485" s="18" t="s">
        <v>749</v>
      </c>
      <c r="D485" s="19" t="s">
        <v>748</v>
      </c>
      <c r="E485" s="9">
        <f>Source!AU407</f>
        <v>10</v>
      </c>
      <c r="F485" s="21"/>
      <c r="G485" s="20"/>
      <c r="H485" s="9"/>
      <c r="I485" s="9"/>
      <c r="J485" s="21">
        <f>SUM(T482:T484)</f>
        <v>19.260000000000002</v>
      </c>
      <c r="K485" s="21"/>
    </row>
    <row r="486" spans="1:22" ht="14.25" x14ac:dyDescent="0.2">
      <c r="A486" s="18"/>
      <c r="B486" s="18"/>
      <c r="C486" s="18" t="s">
        <v>750</v>
      </c>
      <c r="D486" s="19" t="s">
        <v>751</v>
      </c>
      <c r="E486" s="9">
        <f>Source!AQ407</f>
        <v>0.38</v>
      </c>
      <c r="F486" s="21"/>
      <c r="G486" s="20" t="str">
        <f>Source!DI407</f>
        <v/>
      </c>
      <c r="H486" s="9">
        <f>Source!AV407</f>
        <v>1</v>
      </c>
      <c r="I486" s="9"/>
      <c r="J486" s="21"/>
      <c r="K486" s="21">
        <f>Source!U407</f>
        <v>0.38</v>
      </c>
    </row>
    <row r="487" spans="1:22" ht="15" x14ac:dyDescent="0.25">
      <c r="A487" s="24"/>
      <c r="B487" s="24"/>
      <c r="C487" s="24"/>
      <c r="D487" s="24"/>
      <c r="E487" s="24"/>
      <c r="F487" s="24"/>
      <c r="G487" s="24"/>
      <c r="H487" s="24"/>
      <c r="I487" s="51">
        <f>J483+J484+J485</f>
        <v>346.67999999999995</v>
      </c>
      <c r="J487" s="51"/>
      <c r="K487" s="25">
        <f>IF(Source!I407&lt;&gt;0, ROUND(I487/Source!I407, 2), 0)</f>
        <v>346.68</v>
      </c>
      <c r="P487" s="23">
        <f>I487</f>
        <v>346.67999999999995</v>
      </c>
    </row>
    <row r="489" spans="1:22" ht="15" x14ac:dyDescent="0.25">
      <c r="A489" s="52" t="str">
        <f>CONCATENATE("Итого по подразделу: ",IF(Source!G409&lt;&gt;"Новый подраздел", Source!G409, ""))</f>
        <v>Итого по подразделу: 4.1 Щит аварийной сигнализации (вентиляция)</v>
      </c>
      <c r="B489" s="52"/>
      <c r="C489" s="52"/>
      <c r="D489" s="52"/>
      <c r="E489" s="52"/>
      <c r="F489" s="52"/>
      <c r="G489" s="52"/>
      <c r="H489" s="52"/>
      <c r="I489" s="53">
        <f>SUM(P467:P488)</f>
        <v>4482.3200000000006</v>
      </c>
      <c r="J489" s="54"/>
      <c r="K489" s="27"/>
    </row>
    <row r="492" spans="1:22" ht="16.5" x14ac:dyDescent="0.25">
      <c r="A492" s="50" t="str">
        <f>CONCATENATE("Подраздел: ",IF(Source!G439&lt;&gt;"Новый подраздел", Source!G439, ""))</f>
        <v>Подраздел: 4.2 Оборудование</v>
      </c>
      <c r="B492" s="50"/>
      <c r="C492" s="50"/>
      <c r="D492" s="50"/>
      <c r="E492" s="50"/>
      <c r="F492" s="50"/>
      <c r="G492" s="50"/>
      <c r="H492" s="50"/>
      <c r="I492" s="50"/>
      <c r="J492" s="50"/>
      <c r="K492" s="50"/>
    </row>
    <row r="493" spans="1:22" ht="57" x14ac:dyDescent="0.2">
      <c r="A493" s="18">
        <v>50</v>
      </c>
      <c r="B493" s="18" t="str">
        <f>Source!F446</f>
        <v>1.21-2303-19-1/1</v>
      </c>
      <c r="C493" s="18" t="str">
        <f>Source!G446</f>
        <v>Техническое обслуживание выключателей автоматических однополюсных установочных на номинальный ток до 63 А</v>
      </c>
      <c r="D493" s="19" t="str">
        <f>Source!H446</f>
        <v>шт.</v>
      </c>
      <c r="E493" s="9">
        <f>Source!I446</f>
        <v>1</v>
      </c>
      <c r="F493" s="21"/>
      <c r="G493" s="20"/>
      <c r="H493" s="9"/>
      <c r="I493" s="9"/>
      <c r="J493" s="21"/>
      <c r="K493" s="21"/>
      <c r="Q493">
        <f>ROUND((Source!BZ446/100)*ROUND((Source!AF446*Source!AV446)*Source!I446, 2), 2)</f>
        <v>518.69000000000005</v>
      </c>
      <c r="R493">
        <f>Source!X446</f>
        <v>518.69000000000005</v>
      </c>
      <c r="S493">
        <f>ROUND((Source!CA446/100)*ROUND((Source!AF446*Source!AV446)*Source!I446, 2), 2)</f>
        <v>74.099999999999994</v>
      </c>
      <c r="T493">
        <f>Source!Y446</f>
        <v>74.099999999999994</v>
      </c>
      <c r="U493">
        <f>ROUND((175/100)*ROUND((Source!AE446*Source!AV446)*Source!I446, 2), 2)</f>
        <v>0</v>
      </c>
      <c r="V493">
        <f>ROUND((108/100)*ROUND(Source!CS446*Source!I446, 2), 2)</f>
        <v>0</v>
      </c>
    </row>
    <row r="494" spans="1:22" ht="14.25" x14ac:dyDescent="0.2">
      <c r="A494" s="18"/>
      <c r="B494" s="18"/>
      <c r="C494" s="18" t="s">
        <v>746</v>
      </c>
      <c r="D494" s="19"/>
      <c r="E494" s="9"/>
      <c r="F494" s="21">
        <f>Source!AO446</f>
        <v>740.99</v>
      </c>
      <c r="G494" s="20" t="str">
        <f>Source!DG446</f>
        <v/>
      </c>
      <c r="H494" s="9">
        <f>Source!AV446</f>
        <v>1</v>
      </c>
      <c r="I494" s="9">
        <f>IF(Source!BA446&lt;&gt; 0, Source!BA446, 1)</f>
        <v>1</v>
      </c>
      <c r="J494" s="21">
        <f>Source!S446</f>
        <v>740.99</v>
      </c>
      <c r="K494" s="21"/>
    </row>
    <row r="495" spans="1:22" ht="14.25" x14ac:dyDescent="0.2">
      <c r="A495" s="18"/>
      <c r="B495" s="18"/>
      <c r="C495" s="18" t="s">
        <v>752</v>
      </c>
      <c r="D495" s="19"/>
      <c r="E495" s="9"/>
      <c r="F495" s="21">
        <f>Source!AL446</f>
        <v>1.7</v>
      </c>
      <c r="G495" s="20" t="str">
        <f>Source!DD446</f>
        <v/>
      </c>
      <c r="H495" s="9">
        <f>Source!AW446</f>
        <v>1</v>
      </c>
      <c r="I495" s="9">
        <f>IF(Source!BC446&lt;&gt; 0, Source!BC446, 1)</f>
        <v>1</v>
      </c>
      <c r="J495" s="21">
        <f>Source!P446</f>
        <v>1.7</v>
      </c>
      <c r="K495" s="21"/>
    </row>
    <row r="496" spans="1:22" ht="14.25" x14ac:dyDescent="0.2">
      <c r="A496" s="18"/>
      <c r="B496" s="18"/>
      <c r="C496" s="18" t="s">
        <v>747</v>
      </c>
      <c r="D496" s="19" t="s">
        <v>748</v>
      </c>
      <c r="E496" s="9">
        <f>Source!AT446</f>
        <v>70</v>
      </c>
      <c r="F496" s="21"/>
      <c r="G496" s="20"/>
      <c r="H496" s="9"/>
      <c r="I496" s="9"/>
      <c r="J496" s="21">
        <f>SUM(R493:R495)</f>
        <v>518.69000000000005</v>
      </c>
      <c r="K496" s="21"/>
    </row>
    <row r="497" spans="1:22" ht="14.25" x14ac:dyDescent="0.2">
      <c r="A497" s="18"/>
      <c r="B497" s="18"/>
      <c r="C497" s="18" t="s">
        <v>749</v>
      </c>
      <c r="D497" s="19" t="s">
        <v>748</v>
      </c>
      <c r="E497" s="9">
        <f>Source!AU446</f>
        <v>10</v>
      </c>
      <c r="F497" s="21"/>
      <c r="G497" s="20"/>
      <c r="H497" s="9"/>
      <c r="I497" s="9"/>
      <c r="J497" s="21">
        <f>SUM(T493:T496)</f>
        <v>74.099999999999994</v>
      </c>
      <c r="K497" s="21"/>
    </row>
    <row r="498" spans="1:22" ht="14.25" x14ac:dyDescent="0.2">
      <c r="A498" s="18"/>
      <c r="B498" s="18"/>
      <c r="C498" s="18" t="s">
        <v>750</v>
      </c>
      <c r="D498" s="19" t="s">
        <v>751</v>
      </c>
      <c r="E498" s="9">
        <f>Source!AQ446</f>
        <v>1.2</v>
      </c>
      <c r="F498" s="21"/>
      <c r="G498" s="20" t="str">
        <f>Source!DI446</f>
        <v/>
      </c>
      <c r="H498" s="9">
        <f>Source!AV446</f>
        <v>1</v>
      </c>
      <c r="I498" s="9"/>
      <c r="J498" s="21"/>
      <c r="K498" s="21">
        <f>Source!U446</f>
        <v>1.2</v>
      </c>
    </row>
    <row r="499" spans="1:22" ht="15" x14ac:dyDescent="0.25">
      <c r="A499" s="24"/>
      <c r="B499" s="24"/>
      <c r="C499" s="24"/>
      <c r="D499" s="24"/>
      <c r="E499" s="24"/>
      <c r="F499" s="24"/>
      <c r="G499" s="24"/>
      <c r="H499" s="24"/>
      <c r="I499" s="51">
        <f>J494+J495+J496+J497</f>
        <v>1335.48</v>
      </c>
      <c r="J499" s="51"/>
      <c r="K499" s="25">
        <f>IF(Source!I446&lt;&gt;0, ROUND(I499/Source!I446, 2), 0)</f>
        <v>1335.48</v>
      </c>
      <c r="P499" s="23">
        <f>I499</f>
        <v>1335.48</v>
      </c>
    </row>
    <row r="500" spans="1:22" ht="42.75" x14ac:dyDescent="0.2">
      <c r="A500" s="18">
        <v>51</v>
      </c>
      <c r="B500" s="18" t="str">
        <f>Source!F447</f>
        <v>1.23-2203-3-1/1</v>
      </c>
      <c r="C500" s="18" t="str">
        <f>Source!G447</f>
        <v>Техническое обслуживание светосигнальной арматуры с лампой накаливания, светодиодом</v>
      </c>
      <c r="D500" s="19" t="str">
        <f>Source!H447</f>
        <v>10 шт.</v>
      </c>
      <c r="E500" s="9">
        <f>Source!I447</f>
        <v>0.1</v>
      </c>
      <c r="F500" s="21"/>
      <c r="G500" s="20"/>
      <c r="H500" s="9"/>
      <c r="I500" s="9"/>
      <c r="J500" s="21"/>
      <c r="K500" s="21"/>
      <c r="Q500">
        <f>ROUND((Source!BZ447/100)*ROUND((Source!AF447*Source!AV447)*Source!I447, 2), 2)</f>
        <v>119.22</v>
      </c>
      <c r="R500">
        <f>Source!X447</f>
        <v>119.22</v>
      </c>
      <c r="S500">
        <f>ROUND((Source!CA447/100)*ROUND((Source!AF447*Source!AV447)*Source!I447, 2), 2)</f>
        <v>17.03</v>
      </c>
      <c r="T500">
        <f>Source!Y447</f>
        <v>17.03</v>
      </c>
      <c r="U500">
        <f>ROUND((175/100)*ROUND((Source!AE447*Source!AV447)*Source!I447, 2), 2)</f>
        <v>0</v>
      </c>
      <c r="V500">
        <f>ROUND((108/100)*ROUND(Source!CS447*Source!I447, 2), 2)</f>
        <v>0</v>
      </c>
    </row>
    <row r="501" spans="1:22" x14ac:dyDescent="0.2">
      <c r="C501" s="22" t="str">
        <f>"Объем: "&amp;Source!I447&amp;"=(1)/"&amp;"10"</f>
        <v>Объем: 0,1=(1)/10</v>
      </c>
    </row>
    <row r="502" spans="1:22" ht="14.25" x14ac:dyDescent="0.2">
      <c r="A502" s="18"/>
      <c r="B502" s="18"/>
      <c r="C502" s="18" t="s">
        <v>746</v>
      </c>
      <c r="D502" s="19"/>
      <c r="E502" s="9"/>
      <c r="F502" s="21">
        <f>Source!AO447</f>
        <v>1703.18</v>
      </c>
      <c r="G502" s="20" t="str">
        <f>Source!DG447</f>
        <v/>
      </c>
      <c r="H502" s="9">
        <f>Source!AV447</f>
        <v>1</v>
      </c>
      <c r="I502" s="9">
        <f>IF(Source!BA447&lt;&gt; 0, Source!BA447, 1)</f>
        <v>1</v>
      </c>
      <c r="J502" s="21">
        <f>Source!S447</f>
        <v>170.32</v>
      </c>
      <c r="K502" s="21"/>
    </row>
    <row r="503" spans="1:22" ht="14.25" x14ac:dyDescent="0.2">
      <c r="A503" s="18"/>
      <c r="B503" s="18"/>
      <c r="C503" s="18" t="s">
        <v>752</v>
      </c>
      <c r="D503" s="19"/>
      <c r="E503" s="9"/>
      <c r="F503" s="21">
        <f>Source!AL447</f>
        <v>80.67</v>
      </c>
      <c r="G503" s="20" t="str">
        <f>Source!DD447</f>
        <v/>
      </c>
      <c r="H503" s="9">
        <f>Source!AW447</f>
        <v>1</v>
      </c>
      <c r="I503" s="9">
        <f>IF(Source!BC447&lt;&gt; 0, Source!BC447, 1)</f>
        <v>1</v>
      </c>
      <c r="J503" s="21">
        <f>Source!P447</f>
        <v>8.07</v>
      </c>
      <c r="K503" s="21"/>
    </row>
    <row r="504" spans="1:22" ht="14.25" x14ac:dyDescent="0.2">
      <c r="A504" s="18"/>
      <c r="B504" s="18"/>
      <c r="C504" s="18" t="s">
        <v>747</v>
      </c>
      <c r="D504" s="19" t="s">
        <v>748</v>
      </c>
      <c r="E504" s="9">
        <f>Source!AT447</f>
        <v>70</v>
      </c>
      <c r="F504" s="21"/>
      <c r="G504" s="20"/>
      <c r="H504" s="9"/>
      <c r="I504" s="9"/>
      <c r="J504" s="21">
        <f>SUM(R500:R503)</f>
        <v>119.22</v>
      </c>
      <c r="K504" s="21"/>
    </row>
    <row r="505" spans="1:22" ht="14.25" x14ac:dyDescent="0.2">
      <c r="A505" s="18"/>
      <c r="B505" s="18"/>
      <c r="C505" s="18" t="s">
        <v>749</v>
      </c>
      <c r="D505" s="19" t="s">
        <v>748</v>
      </c>
      <c r="E505" s="9">
        <f>Source!AU447</f>
        <v>10</v>
      </c>
      <c r="F505" s="21"/>
      <c r="G505" s="20"/>
      <c r="H505" s="9"/>
      <c r="I505" s="9"/>
      <c r="J505" s="21">
        <f>SUM(T500:T504)</f>
        <v>17.03</v>
      </c>
      <c r="K505" s="21"/>
    </row>
    <row r="506" spans="1:22" ht="14.25" x14ac:dyDescent="0.2">
      <c r="A506" s="18"/>
      <c r="B506" s="18"/>
      <c r="C506" s="18" t="s">
        <v>750</v>
      </c>
      <c r="D506" s="19" t="s">
        <v>751</v>
      </c>
      <c r="E506" s="9">
        <f>Source!AQ447</f>
        <v>2.4</v>
      </c>
      <c r="F506" s="21"/>
      <c r="G506" s="20" t="str">
        <f>Source!DI447</f>
        <v/>
      </c>
      <c r="H506" s="9">
        <f>Source!AV447</f>
        <v>1</v>
      </c>
      <c r="I506" s="9"/>
      <c r="J506" s="21"/>
      <c r="K506" s="21">
        <f>Source!U447</f>
        <v>0.24</v>
      </c>
    </row>
    <row r="507" spans="1:22" ht="15" x14ac:dyDescent="0.25">
      <c r="A507" s="24"/>
      <c r="B507" s="24"/>
      <c r="C507" s="24"/>
      <c r="D507" s="24"/>
      <c r="E507" s="24"/>
      <c r="F507" s="24"/>
      <c r="G507" s="24"/>
      <c r="H507" s="24"/>
      <c r="I507" s="51">
        <f>J502+J503+J504+J505</f>
        <v>314.64</v>
      </c>
      <c r="J507" s="51"/>
      <c r="K507" s="25">
        <f>IF(Source!I447&lt;&gt;0, ROUND(I507/Source!I447, 2), 0)</f>
        <v>3146.4</v>
      </c>
      <c r="P507" s="23">
        <f>I507</f>
        <v>314.64</v>
      </c>
    </row>
    <row r="508" spans="1:22" ht="71.25" x14ac:dyDescent="0.2">
      <c r="A508" s="18">
        <v>52</v>
      </c>
      <c r="B508" s="18" t="str">
        <f>Source!F449</f>
        <v>1.21-2303-20-1/1</v>
      </c>
      <c r="C508" s="18" t="str">
        <f>Source!G449</f>
        <v>Техническое обслуживание рубильников с центральным приводом трехполюсных на номинальный ток до 1000 А / Выключатель-разъединитель ВР32-39 В71250-32 УХЛ3 прав. 630А</v>
      </c>
      <c r="D508" s="19" t="str">
        <f>Source!H449</f>
        <v>шт.</v>
      </c>
      <c r="E508" s="9">
        <f>Source!I449</f>
        <v>1</v>
      </c>
      <c r="F508" s="21"/>
      <c r="G508" s="20"/>
      <c r="H508" s="9"/>
      <c r="I508" s="9"/>
      <c r="J508" s="21"/>
      <c r="K508" s="21"/>
      <c r="Q508">
        <f>ROUND((Source!BZ449/100)*ROUND((Source!AF449*Source!AV449)*Source!I449, 2), 2)</f>
        <v>389.02</v>
      </c>
      <c r="R508">
        <f>Source!X449</f>
        <v>389.02</v>
      </c>
      <c r="S508">
        <f>ROUND((Source!CA449/100)*ROUND((Source!AF449*Source!AV449)*Source!I449, 2), 2)</f>
        <v>55.57</v>
      </c>
      <c r="T508">
        <f>Source!Y449</f>
        <v>55.57</v>
      </c>
      <c r="U508">
        <f>ROUND((175/100)*ROUND((Source!AE449*Source!AV449)*Source!I449, 2), 2)</f>
        <v>0</v>
      </c>
      <c r="V508">
        <f>ROUND((108/100)*ROUND(Source!CS449*Source!I449, 2), 2)</f>
        <v>0</v>
      </c>
    </row>
    <row r="509" spans="1:22" ht="14.25" x14ac:dyDescent="0.2">
      <c r="A509" s="18"/>
      <c r="B509" s="18"/>
      <c r="C509" s="18" t="s">
        <v>746</v>
      </c>
      <c r="D509" s="19"/>
      <c r="E509" s="9"/>
      <c r="F509" s="21">
        <f>Source!AO449</f>
        <v>555.74</v>
      </c>
      <c r="G509" s="20" t="str">
        <f>Source!DG449</f>
        <v/>
      </c>
      <c r="H509" s="9">
        <f>Source!AV449</f>
        <v>1</v>
      </c>
      <c r="I509" s="9">
        <f>IF(Source!BA449&lt;&gt; 0, Source!BA449, 1)</f>
        <v>1</v>
      </c>
      <c r="J509" s="21">
        <f>Source!S449</f>
        <v>555.74</v>
      </c>
      <c r="K509" s="21"/>
    </row>
    <row r="510" spans="1:22" ht="14.25" x14ac:dyDescent="0.2">
      <c r="A510" s="18"/>
      <c r="B510" s="18"/>
      <c r="C510" s="18" t="s">
        <v>752</v>
      </c>
      <c r="D510" s="19"/>
      <c r="E510" s="9"/>
      <c r="F510" s="21">
        <f>Source!AL449</f>
        <v>9.31</v>
      </c>
      <c r="G510" s="20" t="str">
        <f>Source!DD449</f>
        <v/>
      </c>
      <c r="H510" s="9">
        <f>Source!AW449</f>
        <v>1</v>
      </c>
      <c r="I510" s="9">
        <f>IF(Source!BC449&lt;&gt; 0, Source!BC449, 1)</f>
        <v>1</v>
      </c>
      <c r="J510" s="21">
        <f>Source!P449</f>
        <v>9.31</v>
      </c>
      <c r="K510" s="21"/>
    </row>
    <row r="511" spans="1:22" ht="14.25" x14ac:dyDescent="0.2">
      <c r="A511" s="18"/>
      <c r="B511" s="18"/>
      <c r="C511" s="18" t="s">
        <v>747</v>
      </c>
      <c r="D511" s="19" t="s">
        <v>748</v>
      </c>
      <c r="E511" s="9">
        <f>Source!AT449</f>
        <v>70</v>
      </c>
      <c r="F511" s="21"/>
      <c r="G511" s="20"/>
      <c r="H511" s="9"/>
      <c r="I511" s="9"/>
      <c r="J511" s="21">
        <f>SUM(R508:R510)</f>
        <v>389.02</v>
      </c>
      <c r="K511" s="21"/>
    </row>
    <row r="512" spans="1:22" ht="14.25" x14ac:dyDescent="0.2">
      <c r="A512" s="18"/>
      <c r="B512" s="18"/>
      <c r="C512" s="18" t="s">
        <v>749</v>
      </c>
      <c r="D512" s="19" t="s">
        <v>748</v>
      </c>
      <c r="E512" s="9">
        <f>Source!AU449</f>
        <v>10</v>
      </c>
      <c r="F512" s="21"/>
      <c r="G512" s="20"/>
      <c r="H512" s="9"/>
      <c r="I512" s="9"/>
      <c r="J512" s="21">
        <f>SUM(T508:T511)</f>
        <v>55.57</v>
      </c>
      <c r="K512" s="21"/>
    </row>
    <row r="513" spans="1:22" ht="14.25" x14ac:dyDescent="0.2">
      <c r="A513" s="18"/>
      <c r="B513" s="18"/>
      <c r="C513" s="18" t="s">
        <v>750</v>
      </c>
      <c r="D513" s="19" t="s">
        <v>751</v>
      </c>
      <c r="E513" s="9">
        <f>Source!AQ449</f>
        <v>0.9</v>
      </c>
      <c r="F513" s="21"/>
      <c r="G513" s="20" t="str">
        <f>Source!DI449</f>
        <v/>
      </c>
      <c r="H513" s="9">
        <f>Source!AV449</f>
        <v>1</v>
      </c>
      <c r="I513" s="9"/>
      <c r="J513" s="21"/>
      <c r="K513" s="21">
        <f>Source!U449</f>
        <v>0.9</v>
      </c>
    </row>
    <row r="514" spans="1:22" ht="15" x14ac:dyDescent="0.25">
      <c r="A514" s="24"/>
      <c r="B514" s="24"/>
      <c r="C514" s="24"/>
      <c r="D514" s="24"/>
      <c r="E514" s="24"/>
      <c r="F514" s="24"/>
      <c r="G514" s="24"/>
      <c r="H514" s="24"/>
      <c r="I514" s="51">
        <f>J509+J510+J511+J512</f>
        <v>1009.64</v>
      </c>
      <c r="J514" s="51"/>
      <c r="K514" s="25">
        <f>IF(Source!I449&lt;&gt;0, ROUND(I514/Source!I449, 2), 0)</f>
        <v>1009.64</v>
      </c>
      <c r="P514" s="23">
        <f>I514</f>
        <v>1009.64</v>
      </c>
    </row>
    <row r="515" spans="1:22" ht="85.5" x14ac:dyDescent="0.2">
      <c r="A515" s="18">
        <v>53</v>
      </c>
      <c r="B515" s="18" t="str">
        <f>Source!F453</f>
        <v>1.21-2203-37-1/1</v>
      </c>
      <c r="C515" s="18" t="str">
        <f>Source!G453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515" s="19" t="str">
        <f>Source!H453</f>
        <v>шт.</v>
      </c>
      <c r="E515" s="9">
        <f>Source!I453</f>
        <v>1</v>
      </c>
      <c r="F515" s="21"/>
      <c r="G515" s="20"/>
      <c r="H515" s="9"/>
      <c r="I515" s="9"/>
      <c r="J515" s="21"/>
      <c r="K515" s="21"/>
      <c r="Q515">
        <f>ROUND((Source!BZ453/100)*ROUND((Source!AF453*Source!AV453)*Source!I453, 2), 2)</f>
        <v>236.12</v>
      </c>
      <c r="R515">
        <f>Source!X453</f>
        <v>236.12</v>
      </c>
      <c r="S515">
        <f>ROUND((Source!CA453/100)*ROUND((Source!AF453*Source!AV453)*Source!I453, 2), 2)</f>
        <v>33.729999999999997</v>
      </c>
      <c r="T515">
        <f>Source!Y453</f>
        <v>33.729999999999997</v>
      </c>
      <c r="U515">
        <f>ROUND((175/100)*ROUND((Source!AE453*Source!AV453)*Source!I453, 2), 2)</f>
        <v>0</v>
      </c>
      <c r="V515">
        <f>ROUND((108/100)*ROUND(Source!CS453*Source!I453, 2), 2)</f>
        <v>0</v>
      </c>
    </row>
    <row r="516" spans="1:22" ht="14.25" x14ac:dyDescent="0.2">
      <c r="A516" s="18"/>
      <c r="B516" s="18"/>
      <c r="C516" s="18" t="s">
        <v>746</v>
      </c>
      <c r="D516" s="19"/>
      <c r="E516" s="9"/>
      <c r="F516" s="21">
        <f>Source!AO453</f>
        <v>337.31</v>
      </c>
      <c r="G516" s="20" t="str">
        <f>Source!DG453</f>
        <v/>
      </c>
      <c r="H516" s="9">
        <f>Source!AV453</f>
        <v>1</v>
      </c>
      <c r="I516" s="9">
        <f>IF(Source!BA453&lt;&gt; 0, Source!BA453, 1)</f>
        <v>1</v>
      </c>
      <c r="J516" s="21">
        <f>Source!S453</f>
        <v>337.31</v>
      </c>
      <c r="K516" s="21"/>
    </row>
    <row r="517" spans="1:22" ht="14.25" x14ac:dyDescent="0.2">
      <c r="A517" s="18"/>
      <c r="B517" s="18"/>
      <c r="C517" s="18" t="s">
        <v>752</v>
      </c>
      <c r="D517" s="19"/>
      <c r="E517" s="9"/>
      <c r="F517" s="21">
        <f>Source!AL453</f>
        <v>1.57</v>
      </c>
      <c r="G517" s="20" t="str">
        <f>Source!DD453</f>
        <v/>
      </c>
      <c r="H517" s="9">
        <f>Source!AW453</f>
        <v>1</v>
      </c>
      <c r="I517" s="9">
        <f>IF(Source!BC453&lt;&gt; 0, Source!BC453, 1)</f>
        <v>1</v>
      </c>
      <c r="J517" s="21">
        <f>Source!P453</f>
        <v>1.57</v>
      </c>
      <c r="K517" s="21"/>
    </row>
    <row r="518" spans="1:22" ht="14.25" x14ac:dyDescent="0.2">
      <c r="A518" s="18"/>
      <c r="B518" s="18"/>
      <c r="C518" s="18" t="s">
        <v>747</v>
      </c>
      <c r="D518" s="19" t="s">
        <v>748</v>
      </c>
      <c r="E518" s="9">
        <f>Source!AT453</f>
        <v>70</v>
      </c>
      <c r="F518" s="21"/>
      <c r="G518" s="20"/>
      <c r="H518" s="9"/>
      <c r="I518" s="9"/>
      <c r="J518" s="21">
        <f>SUM(R515:R517)</f>
        <v>236.12</v>
      </c>
      <c r="K518" s="21"/>
    </row>
    <row r="519" spans="1:22" ht="14.25" x14ac:dyDescent="0.2">
      <c r="A519" s="18"/>
      <c r="B519" s="18"/>
      <c r="C519" s="18" t="s">
        <v>749</v>
      </c>
      <c r="D519" s="19" t="s">
        <v>748</v>
      </c>
      <c r="E519" s="9">
        <f>Source!AU453</f>
        <v>10</v>
      </c>
      <c r="F519" s="21"/>
      <c r="G519" s="20"/>
      <c r="H519" s="9"/>
      <c r="I519" s="9"/>
      <c r="J519" s="21">
        <f>SUM(T515:T518)</f>
        <v>33.729999999999997</v>
      </c>
      <c r="K519" s="21"/>
    </row>
    <row r="520" spans="1:22" ht="14.25" x14ac:dyDescent="0.2">
      <c r="A520" s="18"/>
      <c r="B520" s="18"/>
      <c r="C520" s="18" t="s">
        <v>750</v>
      </c>
      <c r="D520" s="19" t="s">
        <v>751</v>
      </c>
      <c r="E520" s="9">
        <f>Source!AQ453</f>
        <v>0.6</v>
      </c>
      <c r="F520" s="21"/>
      <c r="G520" s="20" t="str">
        <f>Source!DI453</f>
        <v/>
      </c>
      <c r="H520" s="9">
        <f>Source!AV453</f>
        <v>1</v>
      </c>
      <c r="I520" s="9"/>
      <c r="J520" s="21"/>
      <c r="K520" s="21">
        <f>Source!U453</f>
        <v>0.6</v>
      </c>
    </row>
    <row r="521" spans="1:22" ht="15" x14ac:dyDescent="0.25">
      <c r="A521" s="24"/>
      <c r="B521" s="24"/>
      <c r="C521" s="24"/>
      <c r="D521" s="24"/>
      <c r="E521" s="24"/>
      <c r="F521" s="24"/>
      <c r="G521" s="24"/>
      <c r="H521" s="24"/>
      <c r="I521" s="51">
        <f>J516+J517+J518+J519</f>
        <v>608.73</v>
      </c>
      <c r="J521" s="51"/>
      <c r="K521" s="25">
        <f>IF(Source!I453&lt;&gt;0, ROUND(I521/Source!I453, 2), 0)</f>
        <v>608.73</v>
      </c>
      <c r="P521" s="23">
        <f>I521</f>
        <v>608.73</v>
      </c>
    </row>
    <row r="522" spans="1:22" ht="42.75" x14ac:dyDescent="0.2">
      <c r="A522" s="18">
        <v>54</v>
      </c>
      <c r="B522" s="18" t="str">
        <f>Source!F454</f>
        <v>1.23-2103-32-1/1</v>
      </c>
      <c r="C522" s="18" t="str">
        <f>Source!G454</f>
        <v>Техническое обслуживание амперметров и вольтметров постоянного и переменного тока</v>
      </c>
      <c r="D522" s="19" t="str">
        <f>Source!H454</f>
        <v>шт.</v>
      </c>
      <c r="E522" s="9">
        <f>Source!I454</f>
        <v>4</v>
      </c>
      <c r="F522" s="21"/>
      <c r="G522" s="20"/>
      <c r="H522" s="9"/>
      <c r="I522" s="9"/>
      <c r="J522" s="21"/>
      <c r="K522" s="21"/>
      <c r="Q522">
        <f>ROUND((Source!BZ454/100)*ROUND((Source!AF454*Source!AV454)*Source!I454, 2), 2)</f>
        <v>357.67</v>
      </c>
      <c r="R522">
        <f>Source!X454</f>
        <v>357.67</v>
      </c>
      <c r="S522">
        <f>ROUND((Source!CA454/100)*ROUND((Source!AF454*Source!AV454)*Source!I454, 2), 2)</f>
        <v>51.1</v>
      </c>
      <c r="T522">
        <f>Source!Y454</f>
        <v>51.1</v>
      </c>
      <c r="U522">
        <f>ROUND((175/100)*ROUND((Source!AE454*Source!AV454)*Source!I454, 2), 2)</f>
        <v>0</v>
      </c>
      <c r="V522">
        <f>ROUND((108/100)*ROUND(Source!CS454*Source!I454, 2), 2)</f>
        <v>0</v>
      </c>
    </row>
    <row r="523" spans="1:22" x14ac:dyDescent="0.2">
      <c r="C523" s="22" t="str">
        <f>"Объем: "&amp;Source!I454&amp;"=3+"&amp;"1"</f>
        <v>Объем: 4=3+1</v>
      </c>
    </row>
    <row r="524" spans="1:22" ht="14.25" x14ac:dyDescent="0.2">
      <c r="A524" s="18"/>
      <c r="B524" s="18"/>
      <c r="C524" s="18" t="s">
        <v>746</v>
      </c>
      <c r="D524" s="19"/>
      <c r="E524" s="9"/>
      <c r="F524" s="21">
        <f>Source!AO454</f>
        <v>127.74</v>
      </c>
      <c r="G524" s="20" t="str">
        <f>Source!DG454</f>
        <v/>
      </c>
      <c r="H524" s="9">
        <f>Source!AV454</f>
        <v>1</v>
      </c>
      <c r="I524" s="9">
        <f>IF(Source!BA454&lt;&gt; 0, Source!BA454, 1)</f>
        <v>1</v>
      </c>
      <c r="J524" s="21">
        <f>Source!S454</f>
        <v>510.96</v>
      </c>
      <c r="K524" s="21"/>
    </row>
    <row r="525" spans="1:22" ht="14.25" x14ac:dyDescent="0.2">
      <c r="A525" s="18"/>
      <c r="B525" s="18"/>
      <c r="C525" s="18" t="s">
        <v>752</v>
      </c>
      <c r="D525" s="19"/>
      <c r="E525" s="9"/>
      <c r="F525" s="21">
        <f>Source!AL454</f>
        <v>2.44</v>
      </c>
      <c r="G525" s="20" t="str">
        <f>Source!DD454</f>
        <v/>
      </c>
      <c r="H525" s="9">
        <f>Source!AW454</f>
        <v>1</v>
      </c>
      <c r="I525" s="9">
        <f>IF(Source!BC454&lt;&gt; 0, Source!BC454, 1)</f>
        <v>1</v>
      </c>
      <c r="J525" s="21">
        <f>Source!P454</f>
        <v>9.76</v>
      </c>
      <c r="K525" s="21"/>
    </row>
    <row r="526" spans="1:22" ht="14.25" x14ac:dyDescent="0.2">
      <c r="A526" s="18"/>
      <c r="B526" s="18"/>
      <c r="C526" s="18" t="s">
        <v>747</v>
      </c>
      <c r="D526" s="19" t="s">
        <v>748</v>
      </c>
      <c r="E526" s="9">
        <f>Source!AT454</f>
        <v>70</v>
      </c>
      <c r="F526" s="21"/>
      <c r="G526" s="20"/>
      <c r="H526" s="9"/>
      <c r="I526" s="9"/>
      <c r="J526" s="21">
        <f>SUM(R522:R525)</f>
        <v>357.67</v>
      </c>
      <c r="K526" s="21"/>
    </row>
    <row r="527" spans="1:22" ht="14.25" x14ac:dyDescent="0.2">
      <c r="A527" s="18"/>
      <c r="B527" s="18"/>
      <c r="C527" s="18" t="s">
        <v>749</v>
      </c>
      <c r="D527" s="19" t="s">
        <v>748</v>
      </c>
      <c r="E527" s="9">
        <f>Source!AU454</f>
        <v>10</v>
      </c>
      <c r="F527" s="21"/>
      <c r="G527" s="20"/>
      <c r="H527" s="9"/>
      <c r="I527" s="9"/>
      <c r="J527" s="21">
        <f>SUM(T522:T526)</f>
        <v>51.1</v>
      </c>
      <c r="K527" s="21"/>
    </row>
    <row r="528" spans="1:22" ht="14.25" x14ac:dyDescent="0.2">
      <c r="A528" s="18"/>
      <c r="B528" s="18"/>
      <c r="C528" s="18" t="s">
        <v>750</v>
      </c>
      <c r="D528" s="19" t="s">
        <v>751</v>
      </c>
      <c r="E528" s="9">
        <f>Source!AQ454</f>
        <v>0.18</v>
      </c>
      <c r="F528" s="21"/>
      <c r="G528" s="20" t="str">
        <f>Source!DI454</f>
        <v/>
      </c>
      <c r="H528" s="9">
        <f>Source!AV454</f>
        <v>1</v>
      </c>
      <c r="I528" s="9"/>
      <c r="J528" s="21"/>
      <c r="K528" s="21">
        <f>Source!U454</f>
        <v>0.72</v>
      </c>
    </row>
    <row r="529" spans="1:22" ht="15" x14ac:dyDescent="0.25">
      <c r="A529" s="24"/>
      <c r="B529" s="24"/>
      <c r="C529" s="24"/>
      <c r="D529" s="24"/>
      <c r="E529" s="24"/>
      <c r="F529" s="24"/>
      <c r="G529" s="24"/>
      <c r="H529" s="24"/>
      <c r="I529" s="51">
        <f>J524+J525+J526+J527</f>
        <v>929.49000000000012</v>
      </c>
      <c r="J529" s="51"/>
      <c r="K529" s="25">
        <f>IF(Source!I454&lt;&gt;0, ROUND(I529/Source!I454, 2), 0)</f>
        <v>232.37</v>
      </c>
      <c r="P529" s="23">
        <f>I529</f>
        <v>929.49000000000012</v>
      </c>
    </row>
    <row r="530" spans="1:22" ht="57" x14ac:dyDescent="0.2">
      <c r="A530" s="18">
        <v>55</v>
      </c>
      <c r="B530" s="18" t="str">
        <f>Source!F458</f>
        <v>1.21-2303-19-1/1</v>
      </c>
      <c r="C530" s="18" t="str">
        <f>Source!G458</f>
        <v>Техническое обслуживание выключателей автоматических однополюсных установочных на номинальный ток до 63 А</v>
      </c>
      <c r="D530" s="19" t="str">
        <f>Source!H458</f>
        <v>шт.</v>
      </c>
      <c r="E530" s="9">
        <f>Source!I458</f>
        <v>1</v>
      </c>
      <c r="F530" s="21"/>
      <c r="G530" s="20"/>
      <c r="H530" s="9"/>
      <c r="I530" s="9"/>
      <c r="J530" s="21"/>
      <c r="K530" s="21"/>
      <c r="Q530">
        <f>ROUND((Source!BZ458/100)*ROUND((Source!AF458*Source!AV458)*Source!I458, 2), 2)</f>
        <v>518.69000000000005</v>
      </c>
      <c r="R530">
        <f>Source!X458</f>
        <v>518.69000000000005</v>
      </c>
      <c r="S530">
        <f>ROUND((Source!CA458/100)*ROUND((Source!AF458*Source!AV458)*Source!I458, 2), 2)</f>
        <v>74.099999999999994</v>
      </c>
      <c r="T530">
        <f>Source!Y458</f>
        <v>74.099999999999994</v>
      </c>
      <c r="U530">
        <f>ROUND((175/100)*ROUND((Source!AE458*Source!AV458)*Source!I458, 2), 2)</f>
        <v>0</v>
      </c>
      <c r="V530">
        <f>ROUND((108/100)*ROUND(Source!CS458*Source!I458, 2), 2)</f>
        <v>0</v>
      </c>
    </row>
    <row r="531" spans="1:22" ht="14.25" x14ac:dyDescent="0.2">
      <c r="A531" s="18"/>
      <c r="B531" s="18"/>
      <c r="C531" s="18" t="s">
        <v>746</v>
      </c>
      <c r="D531" s="19"/>
      <c r="E531" s="9"/>
      <c r="F531" s="21">
        <f>Source!AO458</f>
        <v>740.99</v>
      </c>
      <c r="G531" s="20" t="str">
        <f>Source!DG458</f>
        <v/>
      </c>
      <c r="H531" s="9">
        <f>Source!AV458</f>
        <v>1</v>
      </c>
      <c r="I531" s="9">
        <f>IF(Source!BA458&lt;&gt; 0, Source!BA458, 1)</f>
        <v>1</v>
      </c>
      <c r="J531" s="21">
        <f>Source!S458</f>
        <v>740.99</v>
      </c>
      <c r="K531" s="21"/>
    </row>
    <row r="532" spans="1:22" ht="14.25" x14ac:dyDescent="0.2">
      <c r="A532" s="18"/>
      <c r="B532" s="18"/>
      <c r="C532" s="18" t="s">
        <v>752</v>
      </c>
      <c r="D532" s="19"/>
      <c r="E532" s="9"/>
      <c r="F532" s="21">
        <f>Source!AL458</f>
        <v>1.7</v>
      </c>
      <c r="G532" s="20" t="str">
        <f>Source!DD458</f>
        <v/>
      </c>
      <c r="H532" s="9">
        <f>Source!AW458</f>
        <v>1</v>
      </c>
      <c r="I532" s="9">
        <f>IF(Source!BC458&lt;&gt; 0, Source!BC458, 1)</f>
        <v>1</v>
      </c>
      <c r="J532" s="21">
        <f>Source!P458</f>
        <v>1.7</v>
      </c>
      <c r="K532" s="21"/>
    </row>
    <row r="533" spans="1:22" ht="14.25" x14ac:dyDescent="0.2">
      <c r="A533" s="18"/>
      <c r="B533" s="18"/>
      <c r="C533" s="18" t="s">
        <v>747</v>
      </c>
      <c r="D533" s="19" t="s">
        <v>748</v>
      </c>
      <c r="E533" s="9">
        <f>Source!AT458</f>
        <v>70</v>
      </c>
      <c r="F533" s="21"/>
      <c r="G533" s="20"/>
      <c r="H533" s="9"/>
      <c r="I533" s="9"/>
      <c r="J533" s="21">
        <f>SUM(R530:R532)</f>
        <v>518.69000000000005</v>
      </c>
      <c r="K533" s="21"/>
    </row>
    <row r="534" spans="1:22" ht="14.25" x14ac:dyDescent="0.2">
      <c r="A534" s="18"/>
      <c r="B534" s="18"/>
      <c r="C534" s="18" t="s">
        <v>749</v>
      </c>
      <c r="D534" s="19" t="s">
        <v>748</v>
      </c>
      <c r="E534" s="9">
        <f>Source!AU458</f>
        <v>10</v>
      </c>
      <c r="F534" s="21"/>
      <c r="G534" s="20"/>
      <c r="H534" s="9"/>
      <c r="I534" s="9"/>
      <c r="J534" s="21">
        <f>SUM(T530:T533)</f>
        <v>74.099999999999994</v>
      </c>
      <c r="K534" s="21"/>
    </row>
    <row r="535" spans="1:22" ht="14.25" x14ac:dyDescent="0.2">
      <c r="A535" s="18"/>
      <c r="B535" s="18"/>
      <c r="C535" s="18" t="s">
        <v>750</v>
      </c>
      <c r="D535" s="19" t="s">
        <v>751</v>
      </c>
      <c r="E535" s="9">
        <f>Source!AQ458</f>
        <v>1.2</v>
      </c>
      <c r="F535" s="21"/>
      <c r="G535" s="20" t="str">
        <f>Source!DI458</f>
        <v/>
      </c>
      <c r="H535" s="9">
        <f>Source!AV458</f>
        <v>1</v>
      </c>
      <c r="I535" s="9"/>
      <c r="J535" s="21"/>
      <c r="K535" s="21">
        <f>Source!U458</f>
        <v>1.2</v>
      </c>
    </row>
    <row r="536" spans="1:22" ht="15" x14ac:dyDescent="0.25">
      <c r="A536" s="24"/>
      <c r="B536" s="24"/>
      <c r="C536" s="24"/>
      <c r="D536" s="24"/>
      <c r="E536" s="24"/>
      <c r="F536" s="24"/>
      <c r="G536" s="24"/>
      <c r="H536" s="24"/>
      <c r="I536" s="51">
        <f>J531+J532+J533+J534</f>
        <v>1335.48</v>
      </c>
      <c r="J536" s="51"/>
      <c r="K536" s="25">
        <f>IF(Source!I458&lt;&gt;0, ROUND(I536/Source!I458, 2), 0)</f>
        <v>1335.48</v>
      </c>
      <c r="P536" s="23">
        <f>I536</f>
        <v>1335.48</v>
      </c>
    </row>
    <row r="537" spans="1:22" ht="42.75" x14ac:dyDescent="0.2">
      <c r="A537" s="18">
        <v>56</v>
      </c>
      <c r="B537" s="18" t="str">
        <f>Source!F459</f>
        <v>1.23-2203-3-1/1</v>
      </c>
      <c r="C537" s="18" t="str">
        <f>Source!G459</f>
        <v>Техническое обслуживание светосигнальной арматуры с лампой накаливания, светодиодом</v>
      </c>
      <c r="D537" s="19" t="str">
        <f>Source!H459</f>
        <v>10 шт.</v>
      </c>
      <c r="E537" s="9">
        <f>Source!I459</f>
        <v>0.1</v>
      </c>
      <c r="F537" s="21"/>
      <c r="G537" s="20"/>
      <c r="H537" s="9"/>
      <c r="I537" s="9"/>
      <c r="J537" s="21"/>
      <c r="K537" s="21"/>
      <c r="Q537">
        <f>ROUND((Source!BZ459/100)*ROUND((Source!AF459*Source!AV459)*Source!I459, 2), 2)</f>
        <v>119.22</v>
      </c>
      <c r="R537">
        <f>Source!X459</f>
        <v>119.22</v>
      </c>
      <c r="S537">
        <f>ROUND((Source!CA459/100)*ROUND((Source!AF459*Source!AV459)*Source!I459, 2), 2)</f>
        <v>17.03</v>
      </c>
      <c r="T537">
        <f>Source!Y459</f>
        <v>17.03</v>
      </c>
      <c r="U537">
        <f>ROUND((175/100)*ROUND((Source!AE459*Source!AV459)*Source!I459, 2), 2)</f>
        <v>0</v>
      </c>
      <c r="V537">
        <f>ROUND((108/100)*ROUND(Source!CS459*Source!I459, 2), 2)</f>
        <v>0</v>
      </c>
    </row>
    <row r="538" spans="1:22" x14ac:dyDescent="0.2">
      <c r="C538" s="22" t="str">
        <f>"Объем: "&amp;Source!I459&amp;"=(1)/"&amp;"10"</f>
        <v>Объем: 0,1=(1)/10</v>
      </c>
    </row>
    <row r="539" spans="1:22" ht="14.25" x14ac:dyDescent="0.2">
      <c r="A539" s="18"/>
      <c r="B539" s="18"/>
      <c r="C539" s="18" t="s">
        <v>746</v>
      </c>
      <c r="D539" s="19"/>
      <c r="E539" s="9"/>
      <c r="F539" s="21">
        <f>Source!AO459</f>
        <v>1703.18</v>
      </c>
      <c r="G539" s="20" t="str">
        <f>Source!DG459</f>
        <v/>
      </c>
      <c r="H539" s="9">
        <f>Source!AV459</f>
        <v>1</v>
      </c>
      <c r="I539" s="9">
        <f>IF(Source!BA459&lt;&gt; 0, Source!BA459, 1)</f>
        <v>1</v>
      </c>
      <c r="J539" s="21">
        <f>Source!S459</f>
        <v>170.32</v>
      </c>
      <c r="K539" s="21"/>
    </row>
    <row r="540" spans="1:22" ht="14.25" x14ac:dyDescent="0.2">
      <c r="A540" s="18"/>
      <c r="B540" s="18"/>
      <c r="C540" s="18" t="s">
        <v>752</v>
      </c>
      <c r="D540" s="19"/>
      <c r="E540" s="9"/>
      <c r="F540" s="21">
        <f>Source!AL459</f>
        <v>80.67</v>
      </c>
      <c r="G540" s="20" t="str">
        <f>Source!DD459</f>
        <v/>
      </c>
      <c r="H540" s="9">
        <f>Source!AW459</f>
        <v>1</v>
      </c>
      <c r="I540" s="9">
        <f>IF(Source!BC459&lt;&gt; 0, Source!BC459, 1)</f>
        <v>1</v>
      </c>
      <c r="J540" s="21">
        <f>Source!P459</f>
        <v>8.07</v>
      </c>
      <c r="K540" s="21"/>
    </row>
    <row r="541" spans="1:22" ht="14.25" x14ac:dyDescent="0.2">
      <c r="A541" s="18"/>
      <c r="B541" s="18"/>
      <c r="C541" s="18" t="s">
        <v>747</v>
      </c>
      <c r="D541" s="19" t="s">
        <v>748</v>
      </c>
      <c r="E541" s="9">
        <f>Source!AT459</f>
        <v>70</v>
      </c>
      <c r="F541" s="21"/>
      <c r="G541" s="20"/>
      <c r="H541" s="9"/>
      <c r="I541" s="9"/>
      <c r="J541" s="21">
        <f>SUM(R537:R540)</f>
        <v>119.22</v>
      </c>
      <c r="K541" s="21"/>
    </row>
    <row r="542" spans="1:22" ht="14.25" x14ac:dyDescent="0.2">
      <c r="A542" s="18"/>
      <c r="B542" s="18"/>
      <c r="C542" s="18" t="s">
        <v>749</v>
      </c>
      <c r="D542" s="19" t="s">
        <v>748</v>
      </c>
      <c r="E542" s="9">
        <f>Source!AU459</f>
        <v>10</v>
      </c>
      <c r="F542" s="21"/>
      <c r="G542" s="20"/>
      <c r="H542" s="9"/>
      <c r="I542" s="9"/>
      <c r="J542" s="21">
        <f>SUM(T537:T541)</f>
        <v>17.03</v>
      </c>
      <c r="K542" s="21"/>
    </row>
    <row r="543" spans="1:22" ht="14.25" x14ac:dyDescent="0.2">
      <c r="A543" s="18"/>
      <c r="B543" s="18"/>
      <c r="C543" s="18" t="s">
        <v>750</v>
      </c>
      <c r="D543" s="19" t="s">
        <v>751</v>
      </c>
      <c r="E543" s="9">
        <f>Source!AQ459</f>
        <v>2.4</v>
      </c>
      <c r="F543" s="21"/>
      <c r="G543" s="20" t="str">
        <f>Source!DI459</f>
        <v/>
      </c>
      <c r="H543" s="9">
        <f>Source!AV459</f>
        <v>1</v>
      </c>
      <c r="I543" s="9"/>
      <c r="J543" s="21"/>
      <c r="K543" s="21">
        <f>Source!U459</f>
        <v>0.24</v>
      </c>
    </row>
    <row r="544" spans="1:22" ht="15" x14ac:dyDescent="0.25">
      <c r="A544" s="24"/>
      <c r="B544" s="24"/>
      <c r="C544" s="24"/>
      <c r="D544" s="24"/>
      <c r="E544" s="24"/>
      <c r="F544" s="24"/>
      <c r="G544" s="24"/>
      <c r="H544" s="24"/>
      <c r="I544" s="51">
        <f>J539+J540+J541+J542</f>
        <v>314.64</v>
      </c>
      <c r="J544" s="51"/>
      <c r="K544" s="25">
        <f>IF(Source!I459&lt;&gt;0, ROUND(I544/Source!I459, 2), 0)</f>
        <v>3146.4</v>
      </c>
      <c r="P544" s="23">
        <f>I544</f>
        <v>314.64</v>
      </c>
    </row>
    <row r="545" spans="1:22" ht="71.25" x14ac:dyDescent="0.2">
      <c r="A545" s="18">
        <v>57</v>
      </c>
      <c r="B545" s="18" t="str">
        <f>Source!F461</f>
        <v>1.21-2303-20-1/1</v>
      </c>
      <c r="C545" s="18" t="str">
        <f>Source!G461</f>
        <v>Техническое обслуживание рубильников с центральным приводом трехполюсных на номинальный ток до 1000 А / Выключатель-разъединитель ВР32-39 В71250-32 УХЛ3 прав. 630А</v>
      </c>
      <c r="D545" s="19" t="str">
        <f>Source!H461</f>
        <v>шт.</v>
      </c>
      <c r="E545" s="9">
        <f>Source!I461</f>
        <v>1</v>
      </c>
      <c r="F545" s="21"/>
      <c r="G545" s="20"/>
      <c r="H545" s="9"/>
      <c r="I545" s="9"/>
      <c r="J545" s="21"/>
      <c r="K545" s="21"/>
      <c r="Q545">
        <f>ROUND((Source!BZ461/100)*ROUND((Source!AF461*Source!AV461)*Source!I461, 2), 2)</f>
        <v>389.02</v>
      </c>
      <c r="R545">
        <f>Source!X461</f>
        <v>389.02</v>
      </c>
      <c r="S545">
        <f>ROUND((Source!CA461/100)*ROUND((Source!AF461*Source!AV461)*Source!I461, 2), 2)</f>
        <v>55.57</v>
      </c>
      <c r="T545">
        <f>Source!Y461</f>
        <v>55.57</v>
      </c>
      <c r="U545">
        <f>ROUND((175/100)*ROUND((Source!AE461*Source!AV461)*Source!I461, 2), 2)</f>
        <v>0</v>
      </c>
      <c r="V545">
        <f>ROUND((108/100)*ROUND(Source!CS461*Source!I461, 2), 2)</f>
        <v>0</v>
      </c>
    </row>
    <row r="546" spans="1:22" ht="14.25" x14ac:dyDescent="0.2">
      <c r="A546" s="18"/>
      <c r="B546" s="18"/>
      <c r="C546" s="18" t="s">
        <v>746</v>
      </c>
      <c r="D546" s="19"/>
      <c r="E546" s="9"/>
      <c r="F546" s="21">
        <f>Source!AO461</f>
        <v>555.74</v>
      </c>
      <c r="G546" s="20" t="str">
        <f>Source!DG461</f>
        <v/>
      </c>
      <c r="H546" s="9">
        <f>Source!AV461</f>
        <v>1</v>
      </c>
      <c r="I546" s="9">
        <f>IF(Source!BA461&lt;&gt; 0, Source!BA461, 1)</f>
        <v>1</v>
      </c>
      <c r="J546" s="21">
        <f>Source!S461</f>
        <v>555.74</v>
      </c>
      <c r="K546" s="21"/>
    </row>
    <row r="547" spans="1:22" ht="14.25" x14ac:dyDescent="0.2">
      <c r="A547" s="18"/>
      <c r="B547" s="18"/>
      <c r="C547" s="18" t="s">
        <v>752</v>
      </c>
      <c r="D547" s="19"/>
      <c r="E547" s="9"/>
      <c r="F547" s="21">
        <f>Source!AL461</f>
        <v>9.31</v>
      </c>
      <c r="G547" s="20" t="str">
        <f>Source!DD461</f>
        <v/>
      </c>
      <c r="H547" s="9">
        <f>Source!AW461</f>
        <v>1</v>
      </c>
      <c r="I547" s="9">
        <f>IF(Source!BC461&lt;&gt; 0, Source!BC461, 1)</f>
        <v>1</v>
      </c>
      <c r="J547" s="21">
        <f>Source!P461</f>
        <v>9.31</v>
      </c>
      <c r="K547" s="21"/>
    </row>
    <row r="548" spans="1:22" ht="14.25" x14ac:dyDescent="0.2">
      <c r="A548" s="18"/>
      <c r="B548" s="18"/>
      <c r="C548" s="18" t="s">
        <v>747</v>
      </c>
      <c r="D548" s="19" t="s">
        <v>748</v>
      </c>
      <c r="E548" s="9">
        <f>Source!AT461</f>
        <v>70</v>
      </c>
      <c r="F548" s="21"/>
      <c r="G548" s="20"/>
      <c r="H548" s="9"/>
      <c r="I548" s="9"/>
      <c r="J548" s="21">
        <f>SUM(R545:R547)</f>
        <v>389.02</v>
      </c>
      <c r="K548" s="21"/>
    </row>
    <row r="549" spans="1:22" ht="14.25" x14ac:dyDescent="0.2">
      <c r="A549" s="18"/>
      <c r="B549" s="18"/>
      <c r="C549" s="18" t="s">
        <v>749</v>
      </c>
      <c r="D549" s="19" t="s">
        <v>748</v>
      </c>
      <c r="E549" s="9">
        <f>Source!AU461</f>
        <v>10</v>
      </c>
      <c r="F549" s="21"/>
      <c r="G549" s="20"/>
      <c r="H549" s="9"/>
      <c r="I549" s="9"/>
      <c r="J549" s="21">
        <f>SUM(T545:T548)</f>
        <v>55.57</v>
      </c>
      <c r="K549" s="21"/>
    </row>
    <row r="550" spans="1:22" ht="14.25" x14ac:dyDescent="0.2">
      <c r="A550" s="18"/>
      <c r="B550" s="18"/>
      <c r="C550" s="18" t="s">
        <v>750</v>
      </c>
      <c r="D550" s="19" t="s">
        <v>751</v>
      </c>
      <c r="E550" s="9">
        <f>Source!AQ461</f>
        <v>0.9</v>
      </c>
      <c r="F550" s="21"/>
      <c r="G550" s="20" t="str">
        <f>Source!DI461</f>
        <v/>
      </c>
      <c r="H550" s="9">
        <f>Source!AV461</f>
        <v>1</v>
      </c>
      <c r="I550" s="9"/>
      <c r="J550" s="21"/>
      <c r="K550" s="21">
        <f>Source!U461</f>
        <v>0.9</v>
      </c>
    </row>
    <row r="551" spans="1:22" ht="15" x14ac:dyDescent="0.25">
      <c r="A551" s="24"/>
      <c r="B551" s="24"/>
      <c r="C551" s="24"/>
      <c r="D551" s="24"/>
      <c r="E551" s="24"/>
      <c r="F551" s="24"/>
      <c r="G551" s="24"/>
      <c r="H551" s="24"/>
      <c r="I551" s="51">
        <f>J546+J547+J548+J549</f>
        <v>1009.64</v>
      </c>
      <c r="J551" s="51"/>
      <c r="K551" s="25">
        <f>IF(Source!I461&lt;&gt;0, ROUND(I551/Source!I461, 2), 0)</f>
        <v>1009.64</v>
      </c>
      <c r="P551" s="23">
        <f>I551</f>
        <v>1009.64</v>
      </c>
    </row>
    <row r="552" spans="1:22" ht="85.5" x14ac:dyDescent="0.2">
      <c r="A552" s="18">
        <v>58</v>
      </c>
      <c r="B552" s="18" t="str">
        <f>Source!F465</f>
        <v>1.21-2203-37-1/1</v>
      </c>
      <c r="C552" s="18" t="str">
        <f>Source!G465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D552" s="19" t="str">
        <f>Source!H465</f>
        <v>шт.</v>
      </c>
      <c r="E552" s="9">
        <f>Source!I465</f>
        <v>1</v>
      </c>
      <c r="F552" s="21"/>
      <c r="G552" s="20"/>
      <c r="H552" s="9"/>
      <c r="I552" s="9"/>
      <c r="J552" s="21"/>
      <c r="K552" s="21"/>
      <c r="Q552">
        <f>ROUND((Source!BZ465/100)*ROUND((Source!AF465*Source!AV465)*Source!I465, 2), 2)</f>
        <v>236.12</v>
      </c>
      <c r="R552">
        <f>Source!X465</f>
        <v>236.12</v>
      </c>
      <c r="S552">
        <f>ROUND((Source!CA465/100)*ROUND((Source!AF465*Source!AV465)*Source!I465, 2), 2)</f>
        <v>33.729999999999997</v>
      </c>
      <c r="T552">
        <f>Source!Y465</f>
        <v>33.729999999999997</v>
      </c>
      <c r="U552">
        <f>ROUND((175/100)*ROUND((Source!AE465*Source!AV465)*Source!I465, 2), 2)</f>
        <v>0</v>
      </c>
      <c r="V552">
        <f>ROUND((108/100)*ROUND(Source!CS465*Source!I465, 2), 2)</f>
        <v>0</v>
      </c>
    </row>
    <row r="553" spans="1:22" ht="14.25" x14ac:dyDescent="0.2">
      <c r="A553" s="18"/>
      <c r="B553" s="18"/>
      <c r="C553" s="18" t="s">
        <v>746</v>
      </c>
      <c r="D553" s="19"/>
      <c r="E553" s="9"/>
      <c r="F553" s="21">
        <f>Source!AO465</f>
        <v>337.31</v>
      </c>
      <c r="G553" s="20" t="str">
        <f>Source!DG465</f>
        <v/>
      </c>
      <c r="H553" s="9">
        <f>Source!AV465</f>
        <v>1</v>
      </c>
      <c r="I553" s="9">
        <f>IF(Source!BA465&lt;&gt; 0, Source!BA465, 1)</f>
        <v>1</v>
      </c>
      <c r="J553" s="21">
        <f>Source!S465</f>
        <v>337.31</v>
      </c>
      <c r="K553" s="21"/>
    </row>
    <row r="554" spans="1:22" ht="14.25" x14ac:dyDescent="0.2">
      <c r="A554" s="18"/>
      <c r="B554" s="18"/>
      <c r="C554" s="18" t="s">
        <v>752</v>
      </c>
      <c r="D554" s="19"/>
      <c r="E554" s="9"/>
      <c r="F554" s="21">
        <f>Source!AL465</f>
        <v>1.57</v>
      </c>
      <c r="G554" s="20" t="str">
        <f>Source!DD465</f>
        <v/>
      </c>
      <c r="H554" s="9">
        <f>Source!AW465</f>
        <v>1</v>
      </c>
      <c r="I554" s="9">
        <f>IF(Source!BC465&lt;&gt; 0, Source!BC465, 1)</f>
        <v>1</v>
      </c>
      <c r="J554" s="21">
        <f>Source!P465</f>
        <v>1.57</v>
      </c>
      <c r="K554" s="21"/>
    </row>
    <row r="555" spans="1:22" ht="14.25" x14ac:dyDescent="0.2">
      <c r="A555" s="18"/>
      <c r="B555" s="18"/>
      <c r="C555" s="18" t="s">
        <v>747</v>
      </c>
      <c r="D555" s="19" t="s">
        <v>748</v>
      </c>
      <c r="E555" s="9">
        <f>Source!AT465</f>
        <v>70</v>
      </c>
      <c r="F555" s="21"/>
      <c r="G555" s="20"/>
      <c r="H555" s="9"/>
      <c r="I555" s="9"/>
      <c r="J555" s="21">
        <f>SUM(R552:R554)</f>
        <v>236.12</v>
      </c>
      <c r="K555" s="21"/>
    </row>
    <row r="556" spans="1:22" ht="14.25" x14ac:dyDescent="0.2">
      <c r="A556" s="18"/>
      <c r="B556" s="18"/>
      <c r="C556" s="18" t="s">
        <v>749</v>
      </c>
      <c r="D556" s="19" t="s">
        <v>748</v>
      </c>
      <c r="E556" s="9">
        <f>Source!AU465</f>
        <v>10</v>
      </c>
      <c r="F556" s="21"/>
      <c r="G556" s="20"/>
      <c r="H556" s="9"/>
      <c r="I556" s="9"/>
      <c r="J556" s="21">
        <f>SUM(T552:T555)</f>
        <v>33.729999999999997</v>
      </c>
      <c r="K556" s="21"/>
    </row>
    <row r="557" spans="1:22" ht="14.25" x14ac:dyDescent="0.2">
      <c r="A557" s="18"/>
      <c r="B557" s="18"/>
      <c r="C557" s="18" t="s">
        <v>750</v>
      </c>
      <c r="D557" s="19" t="s">
        <v>751</v>
      </c>
      <c r="E557" s="9">
        <f>Source!AQ465</f>
        <v>0.6</v>
      </c>
      <c r="F557" s="21"/>
      <c r="G557" s="20" t="str">
        <f>Source!DI465</f>
        <v/>
      </c>
      <c r="H557" s="9">
        <f>Source!AV465</f>
        <v>1</v>
      </c>
      <c r="I557" s="9"/>
      <c r="J557" s="21"/>
      <c r="K557" s="21">
        <f>Source!U465</f>
        <v>0.6</v>
      </c>
    </row>
    <row r="558" spans="1:22" ht="15" x14ac:dyDescent="0.25">
      <c r="A558" s="24"/>
      <c r="B558" s="24"/>
      <c r="C558" s="24"/>
      <c r="D558" s="24"/>
      <c r="E558" s="24"/>
      <c r="F558" s="24"/>
      <c r="G558" s="24"/>
      <c r="H558" s="24"/>
      <c r="I558" s="51">
        <f>J553+J554+J555+J556</f>
        <v>608.73</v>
      </c>
      <c r="J558" s="51"/>
      <c r="K558" s="25">
        <f>IF(Source!I465&lt;&gt;0, ROUND(I558/Source!I465, 2), 0)</f>
        <v>608.73</v>
      </c>
      <c r="P558" s="23">
        <f>I558</f>
        <v>608.73</v>
      </c>
    </row>
    <row r="559" spans="1:22" ht="42.75" x14ac:dyDescent="0.2">
      <c r="A559" s="18">
        <v>59</v>
      </c>
      <c r="B559" s="18" t="str">
        <f>Source!F466</f>
        <v>1.23-2103-32-1/1</v>
      </c>
      <c r="C559" s="18" t="str">
        <f>Source!G466</f>
        <v>Техническое обслуживание амперметров и вольтметров постоянного и переменного тока</v>
      </c>
      <c r="D559" s="19" t="str">
        <f>Source!H466</f>
        <v>шт.</v>
      </c>
      <c r="E559" s="9">
        <f>Source!I466</f>
        <v>4</v>
      </c>
      <c r="F559" s="21"/>
      <c r="G559" s="20"/>
      <c r="H559" s="9"/>
      <c r="I559" s="9"/>
      <c r="J559" s="21"/>
      <c r="K559" s="21"/>
      <c r="Q559">
        <f>ROUND((Source!BZ466/100)*ROUND((Source!AF466*Source!AV466)*Source!I466, 2), 2)</f>
        <v>357.67</v>
      </c>
      <c r="R559">
        <f>Source!X466</f>
        <v>357.67</v>
      </c>
      <c r="S559">
        <f>ROUND((Source!CA466/100)*ROUND((Source!AF466*Source!AV466)*Source!I466, 2), 2)</f>
        <v>51.1</v>
      </c>
      <c r="T559">
        <f>Source!Y466</f>
        <v>51.1</v>
      </c>
      <c r="U559">
        <f>ROUND((175/100)*ROUND((Source!AE466*Source!AV466)*Source!I466, 2), 2)</f>
        <v>0</v>
      </c>
      <c r="V559">
        <f>ROUND((108/100)*ROUND(Source!CS466*Source!I466, 2), 2)</f>
        <v>0</v>
      </c>
    </row>
    <row r="560" spans="1:22" x14ac:dyDescent="0.2">
      <c r="C560" s="22" t="str">
        <f>"Объем: "&amp;Source!I466&amp;"=3+"&amp;"1"</f>
        <v>Объем: 4=3+1</v>
      </c>
    </row>
    <row r="561" spans="1:22" ht="14.25" x14ac:dyDescent="0.2">
      <c r="A561" s="18"/>
      <c r="B561" s="18"/>
      <c r="C561" s="18" t="s">
        <v>746</v>
      </c>
      <c r="D561" s="19"/>
      <c r="E561" s="9"/>
      <c r="F561" s="21">
        <f>Source!AO466</f>
        <v>127.74</v>
      </c>
      <c r="G561" s="20" t="str">
        <f>Source!DG466</f>
        <v/>
      </c>
      <c r="H561" s="9">
        <f>Source!AV466</f>
        <v>1</v>
      </c>
      <c r="I561" s="9">
        <f>IF(Source!BA466&lt;&gt; 0, Source!BA466, 1)</f>
        <v>1</v>
      </c>
      <c r="J561" s="21">
        <f>Source!S466</f>
        <v>510.96</v>
      </c>
      <c r="K561" s="21"/>
    </row>
    <row r="562" spans="1:22" ht="14.25" x14ac:dyDescent="0.2">
      <c r="A562" s="18"/>
      <c r="B562" s="18"/>
      <c r="C562" s="18" t="s">
        <v>752</v>
      </c>
      <c r="D562" s="19"/>
      <c r="E562" s="9"/>
      <c r="F562" s="21">
        <f>Source!AL466</f>
        <v>2.44</v>
      </c>
      <c r="G562" s="20" t="str">
        <f>Source!DD466</f>
        <v/>
      </c>
      <c r="H562" s="9">
        <f>Source!AW466</f>
        <v>1</v>
      </c>
      <c r="I562" s="9">
        <f>IF(Source!BC466&lt;&gt; 0, Source!BC466, 1)</f>
        <v>1</v>
      </c>
      <c r="J562" s="21">
        <f>Source!P466</f>
        <v>9.76</v>
      </c>
      <c r="K562" s="21"/>
    </row>
    <row r="563" spans="1:22" ht="14.25" x14ac:dyDescent="0.2">
      <c r="A563" s="18"/>
      <c r="B563" s="18"/>
      <c r="C563" s="18" t="s">
        <v>747</v>
      </c>
      <c r="D563" s="19" t="s">
        <v>748</v>
      </c>
      <c r="E563" s="9">
        <f>Source!AT466</f>
        <v>70</v>
      </c>
      <c r="F563" s="21"/>
      <c r="G563" s="20"/>
      <c r="H563" s="9"/>
      <c r="I563" s="9"/>
      <c r="J563" s="21">
        <f>SUM(R559:R562)</f>
        <v>357.67</v>
      </c>
      <c r="K563" s="21"/>
    </row>
    <row r="564" spans="1:22" ht="14.25" x14ac:dyDescent="0.2">
      <c r="A564" s="18"/>
      <c r="B564" s="18"/>
      <c r="C564" s="18" t="s">
        <v>749</v>
      </c>
      <c r="D564" s="19" t="s">
        <v>748</v>
      </c>
      <c r="E564" s="9">
        <f>Source!AU466</f>
        <v>10</v>
      </c>
      <c r="F564" s="21"/>
      <c r="G564" s="20"/>
      <c r="H564" s="9"/>
      <c r="I564" s="9"/>
      <c r="J564" s="21">
        <f>SUM(T559:T563)</f>
        <v>51.1</v>
      </c>
      <c r="K564" s="21"/>
    </row>
    <row r="565" spans="1:22" ht="14.25" x14ac:dyDescent="0.2">
      <c r="A565" s="18"/>
      <c r="B565" s="18"/>
      <c r="C565" s="18" t="s">
        <v>750</v>
      </c>
      <c r="D565" s="19" t="s">
        <v>751</v>
      </c>
      <c r="E565" s="9">
        <f>Source!AQ466</f>
        <v>0.18</v>
      </c>
      <c r="F565" s="21"/>
      <c r="G565" s="20" t="str">
        <f>Source!DI466</f>
        <v/>
      </c>
      <c r="H565" s="9">
        <f>Source!AV466</f>
        <v>1</v>
      </c>
      <c r="I565" s="9"/>
      <c r="J565" s="21"/>
      <c r="K565" s="21">
        <f>Source!U466</f>
        <v>0.72</v>
      </c>
    </row>
    <row r="566" spans="1:22" ht="15" x14ac:dyDescent="0.25">
      <c r="A566" s="24"/>
      <c r="B566" s="24"/>
      <c r="C566" s="24"/>
      <c r="D566" s="24"/>
      <c r="E566" s="24"/>
      <c r="F566" s="24"/>
      <c r="G566" s="24"/>
      <c r="H566" s="24"/>
      <c r="I566" s="51">
        <f>J561+J562+J563+J564</f>
        <v>929.49000000000012</v>
      </c>
      <c r="J566" s="51"/>
      <c r="K566" s="25">
        <f>IF(Source!I466&lt;&gt;0, ROUND(I566/Source!I466, 2), 0)</f>
        <v>232.37</v>
      </c>
      <c r="P566" s="23">
        <f>I566</f>
        <v>929.49000000000012</v>
      </c>
    </row>
    <row r="567" spans="1:22" ht="57" x14ac:dyDescent="0.2">
      <c r="A567" s="18">
        <v>60</v>
      </c>
      <c r="B567" s="18" t="str">
        <f>Source!F468</f>
        <v>1.21-2203-1-2/1</v>
      </c>
      <c r="C567" s="18" t="str">
        <f>Source!G468</f>
        <v>Техническое обслуживание распределительных коробок (щитков), с автоматами /распределительная панель РП1 (3Р-105-0-31 УХЛ3)</v>
      </c>
      <c r="D567" s="19" t="str">
        <f>Source!H468</f>
        <v>шт.</v>
      </c>
      <c r="E567" s="9">
        <f>Source!I468</f>
        <v>1</v>
      </c>
      <c r="F567" s="21"/>
      <c r="G567" s="20"/>
      <c r="H567" s="9"/>
      <c r="I567" s="9"/>
      <c r="J567" s="21"/>
      <c r="K567" s="21"/>
      <c r="Q567">
        <f>ROUND((Source!BZ468/100)*ROUND((Source!AF468*Source!AV468)*Source!I468, 2), 2)</f>
        <v>1296.73</v>
      </c>
      <c r="R567">
        <f>Source!X468</f>
        <v>1296.73</v>
      </c>
      <c r="S567">
        <f>ROUND((Source!CA468/100)*ROUND((Source!AF468*Source!AV468)*Source!I468, 2), 2)</f>
        <v>185.25</v>
      </c>
      <c r="T567">
        <f>Source!Y468</f>
        <v>185.25</v>
      </c>
      <c r="U567">
        <f>ROUND((175/100)*ROUND((Source!AE468*Source!AV468)*Source!I468, 2), 2)</f>
        <v>0</v>
      </c>
      <c r="V567">
        <f>ROUND((108/100)*ROUND(Source!CS468*Source!I468, 2), 2)</f>
        <v>0</v>
      </c>
    </row>
    <row r="568" spans="1:22" ht="14.25" x14ac:dyDescent="0.2">
      <c r="A568" s="18"/>
      <c r="B568" s="18"/>
      <c r="C568" s="18" t="s">
        <v>746</v>
      </c>
      <c r="D568" s="19"/>
      <c r="E568" s="9"/>
      <c r="F568" s="21">
        <f>Source!AO468</f>
        <v>1852.47</v>
      </c>
      <c r="G568" s="20" t="str">
        <f>Source!DG468</f>
        <v/>
      </c>
      <c r="H568" s="9">
        <f>Source!AV468</f>
        <v>1</v>
      </c>
      <c r="I568" s="9">
        <f>IF(Source!BA468&lt;&gt; 0, Source!BA468, 1)</f>
        <v>1</v>
      </c>
      <c r="J568" s="21">
        <f>Source!S468</f>
        <v>1852.47</v>
      </c>
      <c r="K568" s="21"/>
    </row>
    <row r="569" spans="1:22" ht="14.25" x14ac:dyDescent="0.2">
      <c r="A569" s="18"/>
      <c r="B569" s="18"/>
      <c r="C569" s="18" t="s">
        <v>752</v>
      </c>
      <c r="D569" s="19"/>
      <c r="E569" s="9"/>
      <c r="F569" s="21">
        <f>Source!AL468</f>
        <v>25.69</v>
      </c>
      <c r="G569" s="20" t="str">
        <f>Source!DD468</f>
        <v/>
      </c>
      <c r="H569" s="9">
        <f>Source!AW468</f>
        <v>1</v>
      </c>
      <c r="I569" s="9">
        <f>IF(Source!BC468&lt;&gt; 0, Source!BC468, 1)</f>
        <v>1</v>
      </c>
      <c r="J569" s="21">
        <f>Source!P468</f>
        <v>25.69</v>
      </c>
      <c r="K569" s="21"/>
    </row>
    <row r="570" spans="1:22" ht="14.25" x14ac:dyDescent="0.2">
      <c r="A570" s="18"/>
      <c r="B570" s="18"/>
      <c r="C570" s="18" t="s">
        <v>747</v>
      </c>
      <c r="D570" s="19" t="s">
        <v>748</v>
      </c>
      <c r="E570" s="9">
        <f>Source!AT468</f>
        <v>70</v>
      </c>
      <c r="F570" s="21"/>
      <c r="G570" s="20"/>
      <c r="H570" s="9"/>
      <c r="I570" s="9"/>
      <c r="J570" s="21">
        <f>SUM(R567:R569)</f>
        <v>1296.73</v>
      </c>
      <c r="K570" s="21"/>
    </row>
    <row r="571" spans="1:22" ht="14.25" x14ac:dyDescent="0.2">
      <c r="A571" s="18"/>
      <c r="B571" s="18"/>
      <c r="C571" s="18" t="s">
        <v>749</v>
      </c>
      <c r="D571" s="19" t="s">
        <v>748</v>
      </c>
      <c r="E571" s="9">
        <f>Source!AU468</f>
        <v>10</v>
      </c>
      <c r="F571" s="21"/>
      <c r="G571" s="20"/>
      <c r="H571" s="9"/>
      <c r="I571" s="9"/>
      <c r="J571" s="21">
        <f>SUM(T567:T570)</f>
        <v>185.25</v>
      </c>
      <c r="K571" s="21"/>
    </row>
    <row r="572" spans="1:22" ht="14.25" x14ac:dyDescent="0.2">
      <c r="A572" s="18"/>
      <c r="B572" s="18"/>
      <c r="C572" s="18" t="s">
        <v>750</v>
      </c>
      <c r="D572" s="19" t="s">
        <v>751</v>
      </c>
      <c r="E572" s="9">
        <f>Source!AQ468</f>
        <v>3</v>
      </c>
      <c r="F572" s="21"/>
      <c r="G572" s="20" t="str">
        <f>Source!DI468</f>
        <v/>
      </c>
      <c r="H572" s="9">
        <f>Source!AV468</f>
        <v>1</v>
      </c>
      <c r="I572" s="9"/>
      <c r="J572" s="21"/>
      <c r="K572" s="21">
        <f>Source!U468</f>
        <v>3</v>
      </c>
    </row>
    <row r="573" spans="1:22" ht="15" x14ac:dyDescent="0.25">
      <c r="A573" s="24"/>
      <c r="B573" s="24"/>
      <c r="C573" s="24"/>
      <c r="D573" s="24"/>
      <c r="E573" s="24"/>
      <c r="F573" s="24"/>
      <c r="G573" s="24"/>
      <c r="H573" s="24"/>
      <c r="I573" s="51">
        <f>J568+J569+J570+J571</f>
        <v>3360.1400000000003</v>
      </c>
      <c r="J573" s="51"/>
      <c r="K573" s="25">
        <f>IF(Source!I468&lt;&gt;0, ROUND(I573/Source!I468, 2), 0)</f>
        <v>3360.14</v>
      </c>
      <c r="P573" s="23">
        <f>I573</f>
        <v>3360.1400000000003</v>
      </c>
    </row>
    <row r="574" spans="1:22" ht="57" x14ac:dyDescent="0.2">
      <c r="A574" s="18">
        <v>61</v>
      </c>
      <c r="B574" s="18" t="str">
        <f>Source!F469</f>
        <v>1.21-2303-3-1/1</v>
      </c>
      <c r="C574" s="18" t="str">
        <f>Source!G469</f>
        <v>Техническое обслуживание выключателей автоматических трехполюсных установочных, номинальный ток до 200 А,</v>
      </c>
      <c r="D574" s="19" t="str">
        <f>Source!H469</f>
        <v>шт.</v>
      </c>
      <c r="E574" s="9">
        <f>Source!I469</f>
        <v>6</v>
      </c>
      <c r="F574" s="21"/>
      <c r="G574" s="20"/>
      <c r="H574" s="9"/>
      <c r="I574" s="9"/>
      <c r="J574" s="21"/>
      <c r="K574" s="21"/>
      <c r="Q574">
        <f>ROUND((Source!BZ469/100)*ROUND((Source!AF469*Source!AV469)*Source!I469, 2), 2)</f>
        <v>3890.17</v>
      </c>
      <c r="R574">
        <f>Source!X469</f>
        <v>3890.17</v>
      </c>
      <c r="S574">
        <f>ROUND((Source!CA469/100)*ROUND((Source!AF469*Source!AV469)*Source!I469, 2), 2)</f>
        <v>555.74</v>
      </c>
      <c r="T574">
        <f>Source!Y469</f>
        <v>555.74</v>
      </c>
      <c r="U574">
        <f>ROUND((175/100)*ROUND((Source!AE469*Source!AV469)*Source!I469, 2), 2)</f>
        <v>0</v>
      </c>
      <c r="V574">
        <f>ROUND((108/100)*ROUND(Source!CS469*Source!I469, 2), 2)</f>
        <v>0</v>
      </c>
    </row>
    <row r="575" spans="1:22" x14ac:dyDescent="0.2">
      <c r="C575" s="22" t="str">
        <f>"Объем: "&amp;Source!I469&amp;"=2+"&amp;"2+"&amp;"1+"&amp;"1"</f>
        <v>Объем: 6=2+2+1+1</v>
      </c>
    </row>
    <row r="576" spans="1:22" ht="14.25" x14ac:dyDescent="0.2">
      <c r="A576" s="18"/>
      <c r="B576" s="18"/>
      <c r="C576" s="18" t="s">
        <v>746</v>
      </c>
      <c r="D576" s="19"/>
      <c r="E576" s="9"/>
      <c r="F576" s="21">
        <f>Source!AO469</f>
        <v>926.23</v>
      </c>
      <c r="G576" s="20" t="str">
        <f>Source!DG469</f>
        <v/>
      </c>
      <c r="H576" s="9">
        <f>Source!AV469</f>
        <v>1</v>
      </c>
      <c r="I576" s="9">
        <f>IF(Source!BA469&lt;&gt; 0, Source!BA469, 1)</f>
        <v>1</v>
      </c>
      <c r="J576" s="21">
        <f>Source!S469</f>
        <v>5557.38</v>
      </c>
      <c r="K576" s="21"/>
    </row>
    <row r="577" spans="1:22" ht="14.25" x14ac:dyDescent="0.2">
      <c r="A577" s="18"/>
      <c r="B577" s="18"/>
      <c r="C577" s="18" t="s">
        <v>752</v>
      </c>
      <c r="D577" s="19"/>
      <c r="E577" s="9"/>
      <c r="F577" s="21">
        <f>Source!AL469</f>
        <v>12.39</v>
      </c>
      <c r="G577" s="20" t="str">
        <f>Source!DD469</f>
        <v/>
      </c>
      <c r="H577" s="9">
        <f>Source!AW469</f>
        <v>1</v>
      </c>
      <c r="I577" s="9">
        <f>IF(Source!BC469&lt;&gt; 0, Source!BC469, 1)</f>
        <v>1</v>
      </c>
      <c r="J577" s="21">
        <f>Source!P469</f>
        <v>74.34</v>
      </c>
      <c r="K577" s="21"/>
    </row>
    <row r="578" spans="1:22" ht="14.25" x14ac:dyDescent="0.2">
      <c r="A578" s="18"/>
      <c r="B578" s="18"/>
      <c r="C578" s="18" t="s">
        <v>747</v>
      </c>
      <c r="D578" s="19" t="s">
        <v>748</v>
      </c>
      <c r="E578" s="9">
        <f>Source!AT469</f>
        <v>70</v>
      </c>
      <c r="F578" s="21"/>
      <c r="G578" s="20"/>
      <c r="H578" s="9"/>
      <c r="I578" s="9"/>
      <c r="J578" s="21">
        <f>SUM(R574:R577)</f>
        <v>3890.17</v>
      </c>
      <c r="K578" s="21"/>
    </row>
    <row r="579" spans="1:22" ht="14.25" x14ac:dyDescent="0.2">
      <c r="A579" s="18"/>
      <c r="B579" s="18"/>
      <c r="C579" s="18" t="s">
        <v>749</v>
      </c>
      <c r="D579" s="19" t="s">
        <v>748</v>
      </c>
      <c r="E579" s="9">
        <f>Source!AU469</f>
        <v>10</v>
      </c>
      <c r="F579" s="21"/>
      <c r="G579" s="20"/>
      <c r="H579" s="9"/>
      <c r="I579" s="9"/>
      <c r="J579" s="21">
        <f>SUM(T574:T578)</f>
        <v>555.74</v>
      </c>
      <c r="K579" s="21"/>
    </row>
    <row r="580" spans="1:22" ht="14.25" x14ac:dyDescent="0.2">
      <c r="A580" s="18"/>
      <c r="B580" s="18"/>
      <c r="C580" s="18" t="s">
        <v>750</v>
      </c>
      <c r="D580" s="19" t="s">
        <v>751</v>
      </c>
      <c r="E580" s="9">
        <f>Source!AQ469</f>
        <v>1.5</v>
      </c>
      <c r="F580" s="21"/>
      <c r="G580" s="20" t="str">
        <f>Source!DI469</f>
        <v/>
      </c>
      <c r="H580" s="9">
        <f>Source!AV469</f>
        <v>1</v>
      </c>
      <c r="I580" s="9"/>
      <c r="J580" s="21"/>
      <c r="K580" s="21">
        <f>Source!U469</f>
        <v>9</v>
      </c>
    </row>
    <row r="581" spans="1:22" ht="15" x14ac:dyDescent="0.25">
      <c r="A581" s="24"/>
      <c r="B581" s="24"/>
      <c r="C581" s="24"/>
      <c r="D581" s="24"/>
      <c r="E581" s="24"/>
      <c r="F581" s="24"/>
      <c r="G581" s="24"/>
      <c r="H581" s="24"/>
      <c r="I581" s="51">
        <f>J576+J577+J578+J579</f>
        <v>10077.629999999999</v>
      </c>
      <c r="J581" s="51"/>
      <c r="K581" s="25">
        <f>IF(Source!I469&lt;&gt;0, ROUND(I581/Source!I469, 2), 0)</f>
        <v>1679.61</v>
      </c>
      <c r="P581" s="23">
        <f>I581</f>
        <v>10077.629999999999</v>
      </c>
    </row>
    <row r="582" spans="1:22" ht="57" x14ac:dyDescent="0.2">
      <c r="A582" s="18">
        <v>62</v>
      </c>
      <c r="B582" s="18" t="str">
        <f>Source!F472</f>
        <v>1.21-2203-1-2/1</v>
      </c>
      <c r="C582" s="18" t="str">
        <f>Source!G472</f>
        <v>Техническое обслуживание распределительных коробок (щитков), с автоматами /распределительная панель РП2 (3Р-105-0-31 УХЛ3)</v>
      </c>
      <c r="D582" s="19" t="str">
        <f>Source!H472</f>
        <v>шт.</v>
      </c>
      <c r="E582" s="9">
        <f>Source!I472</f>
        <v>1</v>
      </c>
      <c r="F582" s="21"/>
      <c r="G582" s="20"/>
      <c r="H582" s="9"/>
      <c r="I582" s="9"/>
      <c r="J582" s="21"/>
      <c r="K582" s="21"/>
      <c r="Q582">
        <f>ROUND((Source!BZ472/100)*ROUND((Source!AF472*Source!AV472)*Source!I472, 2), 2)</f>
        <v>1296.73</v>
      </c>
      <c r="R582">
        <f>Source!X472</f>
        <v>1296.73</v>
      </c>
      <c r="S582">
        <f>ROUND((Source!CA472/100)*ROUND((Source!AF472*Source!AV472)*Source!I472, 2), 2)</f>
        <v>185.25</v>
      </c>
      <c r="T582">
        <f>Source!Y472</f>
        <v>185.25</v>
      </c>
      <c r="U582">
        <f>ROUND((175/100)*ROUND((Source!AE472*Source!AV472)*Source!I472, 2), 2)</f>
        <v>0</v>
      </c>
      <c r="V582">
        <f>ROUND((108/100)*ROUND(Source!CS472*Source!I472, 2), 2)</f>
        <v>0</v>
      </c>
    </row>
    <row r="583" spans="1:22" ht="14.25" x14ac:dyDescent="0.2">
      <c r="A583" s="18"/>
      <c r="B583" s="18"/>
      <c r="C583" s="18" t="s">
        <v>746</v>
      </c>
      <c r="D583" s="19"/>
      <c r="E583" s="9"/>
      <c r="F583" s="21">
        <f>Source!AO472</f>
        <v>1852.47</v>
      </c>
      <c r="G583" s="20" t="str">
        <f>Source!DG472</f>
        <v/>
      </c>
      <c r="H583" s="9">
        <f>Source!AV472</f>
        <v>1</v>
      </c>
      <c r="I583" s="9">
        <f>IF(Source!BA472&lt;&gt; 0, Source!BA472, 1)</f>
        <v>1</v>
      </c>
      <c r="J583" s="21">
        <f>Source!S472</f>
        <v>1852.47</v>
      </c>
      <c r="K583" s="21"/>
    </row>
    <row r="584" spans="1:22" ht="14.25" x14ac:dyDescent="0.2">
      <c r="A584" s="18"/>
      <c r="B584" s="18"/>
      <c r="C584" s="18" t="s">
        <v>752</v>
      </c>
      <c r="D584" s="19"/>
      <c r="E584" s="9"/>
      <c r="F584" s="21">
        <f>Source!AL472</f>
        <v>25.69</v>
      </c>
      <c r="G584" s="20" t="str">
        <f>Source!DD472</f>
        <v/>
      </c>
      <c r="H584" s="9">
        <f>Source!AW472</f>
        <v>1</v>
      </c>
      <c r="I584" s="9">
        <f>IF(Source!BC472&lt;&gt; 0, Source!BC472, 1)</f>
        <v>1</v>
      </c>
      <c r="J584" s="21">
        <f>Source!P472</f>
        <v>25.69</v>
      </c>
      <c r="K584" s="21"/>
    </row>
    <row r="585" spans="1:22" ht="14.25" x14ac:dyDescent="0.2">
      <c r="A585" s="18"/>
      <c r="B585" s="18"/>
      <c r="C585" s="18" t="s">
        <v>747</v>
      </c>
      <c r="D585" s="19" t="s">
        <v>748</v>
      </c>
      <c r="E585" s="9">
        <f>Source!AT472</f>
        <v>70</v>
      </c>
      <c r="F585" s="21"/>
      <c r="G585" s="20"/>
      <c r="H585" s="9"/>
      <c r="I585" s="9"/>
      <c r="J585" s="21">
        <f>SUM(R582:R584)</f>
        <v>1296.73</v>
      </c>
      <c r="K585" s="21"/>
    </row>
    <row r="586" spans="1:22" ht="14.25" x14ac:dyDescent="0.2">
      <c r="A586" s="18"/>
      <c r="B586" s="18"/>
      <c r="C586" s="18" t="s">
        <v>749</v>
      </c>
      <c r="D586" s="19" t="s">
        <v>748</v>
      </c>
      <c r="E586" s="9">
        <f>Source!AU472</f>
        <v>10</v>
      </c>
      <c r="F586" s="21"/>
      <c r="G586" s="20"/>
      <c r="H586" s="9"/>
      <c r="I586" s="9"/>
      <c r="J586" s="21">
        <f>SUM(T582:T585)</f>
        <v>185.25</v>
      </c>
      <c r="K586" s="21"/>
    </row>
    <row r="587" spans="1:22" ht="14.25" x14ac:dyDescent="0.2">
      <c r="A587" s="18"/>
      <c r="B587" s="18"/>
      <c r="C587" s="18" t="s">
        <v>750</v>
      </c>
      <c r="D587" s="19" t="s">
        <v>751</v>
      </c>
      <c r="E587" s="9">
        <f>Source!AQ472</f>
        <v>3</v>
      </c>
      <c r="F587" s="21"/>
      <c r="G587" s="20" t="str">
        <f>Source!DI472</f>
        <v/>
      </c>
      <c r="H587" s="9">
        <f>Source!AV472</f>
        <v>1</v>
      </c>
      <c r="I587" s="9"/>
      <c r="J587" s="21"/>
      <c r="K587" s="21">
        <f>Source!U472</f>
        <v>3</v>
      </c>
    </row>
    <row r="588" spans="1:22" ht="15" x14ac:dyDescent="0.25">
      <c r="A588" s="24"/>
      <c r="B588" s="24"/>
      <c r="C588" s="24"/>
      <c r="D588" s="24"/>
      <c r="E588" s="24"/>
      <c r="F588" s="24"/>
      <c r="G588" s="24"/>
      <c r="H588" s="24"/>
      <c r="I588" s="51">
        <f>J583+J584+J585+J586</f>
        <v>3360.1400000000003</v>
      </c>
      <c r="J588" s="51"/>
      <c r="K588" s="25">
        <f>IF(Source!I472&lt;&gt;0, ROUND(I588/Source!I472, 2), 0)</f>
        <v>3360.14</v>
      </c>
      <c r="P588" s="23">
        <f>I588</f>
        <v>3360.1400000000003</v>
      </c>
    </row>
    <row r="589" spans="1:22" ht="57" x14ac:dyDescent="0.2">
      <c r="A589" s="18">
        <v>63</v>
      </c>
      <c r="B589" s="18" t="str">
        <f>Source!F473</f>
        <v>1.21-2303-3-1/1</v>
      </c>
      <c r="C589" s="18" t="str">
        <f>Source!G473</f>
        <v>Техническое обслуживание выключателей автоматических трехполюсных установочных, номинальный ток до 200 А,</v>
      </c>
      <c r="D589" s="19" t="str">
        <f>Source!H473</f>
        <v>шт.</v>
      </c>
      <c r="E589" s="9">
        <f>Source!I473</f>
        <v>6</v>
      </c>
      <c r="F589" s="21"/>
      <c r="G589" s="20"/>
      <c r="H589" s="9"/>
      <c r="I589" s="9"/>
      <c r="J589" s="21"/>
      <c r="K589" s="21"/>
      <c r="Q589">
        <f>ROUND((Source!BZ473/100)*ROUND((Source!AF473*Source!AV473)*Source!I473, 2), 2)</f>
        <v>3890.17</v>
      </c>
      <c r="R589">
        <f>Source!X473</f>
        <v>3890.17</v>
      </c>
      <c r="S589">
        <f>ROUND((Source!CA473/100)*ROUND((Source!AF473*Source!AV473)*Source!I473, 2), 2)</f>
        <v>555.74</v>
      </c>
      <c r="T589">
        <f>Source!Y473</f>
        <v>555.74</v>
      </c>
      <c r="U589">
        <f>ROUND((175/100)*ROUND((Source!AE473*Source!AV473)*Source!I473, 2), 2)</f>
        <v>0</v>
      </c>
      <c r="V589">
        <f>ROUND((108/100)*ROUND(Source!CS473*Source!I473, 2), 2)</f>
        <v>0</v>
      </c>
    </row>
    <row r="590" spans="1:22" x14ac:dyDescent="0.2">
      <c r="C590" s="22" t="str">
        <f>"Объем: "&amp;Source!I473&amp;"=1+"&amp;"1+"&amp;"2+"&amp;"2"</f>
        <v>Объем: 6=1+1+2+2</v>
      </c>
    </row>
    <row r="591" spans="1:22" ht="14.25" x14ac:dyDescent="0.2">
      <c r="A591" s="18"/>
      <c r="B591" s="18"/>
      <c r="C591" s="18" t="s">
        <v>746</v>
      </c>
      <c r="D591" s="19"/>
      <c r="E591" s="9"/>
      <c r="F591" s="21">
        <f>Source!AO473</f>
        <v>926.23</v>
      </c>
      <c r="G591" s="20" t="str">
        <f>Source!DG473</f>
        <v/>
      </c>
      <c r="H591" s="9">
        <f>Source!AV473</f>
        <v>1</v>
      </c>
      <c r="I591" s="9">
        <f>IF(Source!BA473&lt;&gt; 0, Source!BA473, 1)</f>
        <v>1</v>
      </c>
      <c r="J591" s="21">
        <f>Source!S473</f>
        <v>5557.38</v>
      </c>
      <c r="K591" s="21"/>
    </row>
    <row r="592" spans="1:22" ht="14.25" x14ac:dyDescent="0.2">
      <c r="A592" s="18"/>
      <c r="B592" s="18"/>
      <c r="C592" s="18" t="s">
        <v>752</v>
      </c>
      <c r="D592" s="19"/>
      <c r="E592" s="9"/>
      <c r="F592" s="21">
        <f>Source!AL473</f>
        <v>12.39</v>
      </c>
      <c r="G592" s="20" t="str">
        <f>Source!DD473</f>
        <v/>
      </c>
      <c r="H592" s="9">
        <f>Source!AW473</f>
        <v>1</v>
      </c>
      <c r="I592" s="9">
        <f>IF(Source!BC473&lt;&gt; 0, Source!BC473, 1)</f>
        <v>1</v>
      </c>
      <c r="J592" s="21">
        <f>Source!P473</f>
        <v>74.34</v>
      </c>
      <c r="K592" s="21"/>
    </row>
    <row r="593" spans="1:22" ht="14.25" x14ac:dyDescent="0.2">
      <c r="A593" s="18"/>
      <c r="B593" s="18"/>
      <c r="C593" s="18" t="s">
        <v>747</v>
      </c>
      <c r="D593" s="19" t="s">
        <v>748</v>
      </c>
      <c r="E593" s="9">
        <f>Source!AT473</f>
        <v>70</v>
      </c>
      <c r="F593" s="21"/>
      <c r="G593" s="20"/>
      <c r="H593" s="9"/>
      <c r="I593" s="9"/>
      <c r="J593" s="21">
        <f>SUM(R589:R592)</f>
        <v>3890.17</v>
      </c>
      <c r="K593" s="21"/>
    </row>
    <row r="594" spans="1:22" ht="14.25" x14ac:dyDescent="0.2">
      <c r="A594" s="18"/>
      <c r="B594" s="18"/>
      <c r="C594" s="18" t="s">
        <v>749</v>
      </c>
      <c r="D594" s="19" t="s">
        <v>748</v>
      </c>
      <c r="E594" s="9">
        <f>Source!AU473</f>
        <v>10</v>
      </c>
      <c r="F594" s="21"/>
      <c r="G594" s="20"/>
      <c r="H594" s="9"/>
      <c r="I594" s="9"/>
      <c r="J594" s="21">
        <f>SUM(T589:T593)</f>
        <v>555.74</v>
      </c>
      <c r="K594" s="21"/>
    </row>
    <row r="595" spans="1:22" ht="14.25" x14ac:dyDescent="0.2">
      <c r="A595" s="18"/>
      <c r="B595" s="18"/>
      <c r="C595" s="18" t="s">
        <v>750</v>
      </c>
      <c r="D595" s="19" t="s">
        <v>751</v>
      </c>
      <c r="E595" s="9">
        <f>Source!AQ473</f>
        <v>1.5</v>
      </c>
      <c r="F595" s="21"/>
      <c r="G595" s="20" t="str">
        <f>Source!DI473</f>
        <v/>
      </c>
      <c r="H595" s="9">
        <f>Source!AV473</f>
        <v>1</v>
      </c>
      <c r="I595" s="9"/>
      <c r="J595" s="21"/>
      <c r="K595" s="21">
        <f>Source!U473</f>
        <v>9</v>
      </c>
    </row>
    <row r="596" spans="1:22" ht="15" x14ac:dyDescent="0.25">
      <c r="A596" s="24"/>
      <c r="B596" s="24"/>
      <c r="C596" s="24"/>
      <c r="D596" s="24"/>
      <c r="E596" s="24"/>
      <c r="F596" s="24"/>
      <c r="G596" s="24"/>
      <c r="H596" s="24"/>
      <c r="I596" s="51">
        <f>J591+J592+J593+J594</f>
        <v>10077.629999999999</v>
      </c>
      <c r="J596" s="51"/>
      <c r="K596" s="25">
        <f>IF(Source!I473&lt;&gt;0, ROUND(I596/Source!I473, 2), 0)</f>
        <v>1679.61</v>
      </c>
      <c r="P596" s="23">
        <f>I596</f>
        <v>10077.629999999999</v>
      </c>
    </row>
    <row r="597" spans="1:22" ht="57" x14ac:dyDescent="0.2">
      <c r="A597" s="18">
        <v>64</v>
      </c>
      <c r="B597" s="18" t="str">
        <f>Source!F475</f>
        <v>1.21-2203-27-1/1</v>
      </c>
      <c r="C597" s="18" t="str">
        <f>Source!G475</f>
        <v>Техническое обслуживание контакторов номинальный ток до 160 А /контактор ПМЛ-7100-250А-220AC-УХЛ4-Б КЭАЗ 112924</v>
      </c>
      <c r="D597" s="19" t="str">
        <f>Source!H475</f>
        <v>шт.</v>
      </c>
      <c r="E597" s="9">
        <f>Source!I475</f>
        <v>1</v>
      </c>
      <c r="F597" s="21"/>
      <c r="G597" s="20"/>
      <c r="H597" s="9"/>
      <c r="I597" s="9"/>
      <c r="J597" s="21"/>
      <c r="K597" s="21"/>
      <c r="Q597">
        <f>ROUND((Source!BZ475/100)*ROUND((Source!AF475*Source!AV475)*Source!I475, 2), 2)</f>
        <v>172.9</v>
      </c>
      <c r="R597">
        <f>Source!X475</f>
        <v>172.9</v>
      </c>
      <c r="S597">
        <f>ROUND((Source!CA475/100)*ROUND((Source!AF475*Source!AV475)*Source!I475, 2), 2)</f>
        <v>24.7</v>
      </c>
      <c r="T597">
        <f>Source!Y475</f>
        <v>24.7</v>
      </c>
      <c r="U597">
        <f>ROUND((175/100)*ROUND((Source!AE475*Source!AV475)*Source!I475, 2), 2)</f>
        <v>0</v>
      </c>
      <c r="V597">
        <f>ROUND((108/100)*ROUND(Source!CS475*Source!I475, 2), 2)</f>
        <v>0</v>
      </c>
    </row>
    <row r="598" spans="1:22" ht="14.25" x14ac:dyDescent="0.2">
      <c r="A598" s="18"/>
      <c r="B598" s="18"/>
      <c r="C598" s="18" t="s">
        <v>746</v>
      </c>
      <c r="D598" s="19"/>
      <c r="E598" s="9"/>
      <c r="F598" s="21">
        <f>Source!AO475</f>
        <v>247</v>
      </c>
      <c r="G598" s="20" t="str">
        <f>Source!DG475</f>
        <v/>
      </c>
      <c r="H598" s="9">
        <f>Source!AV475</f>
        <v>1</v>
      </c>
      <c r="I598" s="9">
        <f>IF(Source!BA475&lt;&gt; 0, Source!BA475, 1)</f>
        <v>1</v>
      </c>
      <c r="J598" s="21">
        <f>Source!S475</f>
        <v>247</v>
      </c>
      <c r="K598" s="21"/>
    </row>
    <row r="599" spans="1:22" ht="14.25" x14ac:dyDescent="0.2">
      <c r="A599" s="18"/>
      <c r="B599" s="18"/>
      <c r="C599" s="18" t="s">
        <v>752</v>
      </c>
      <c r="D599" s="19"/>
      <c r="E599" s="9"/>
      <c r="F599" s="21">
        <f>Source!AL475</f>
        <v>19.309999999999999</v>
      </c>
      <c r="G599" s="20" t="str">
        <f>Source!DD475</f>
        <v/>
      </c>
      <c r="H599" s="9">
        <f>Source!AW475</f>
        <v>1</v>
      </c>
      <c r="I599" s="9">
        <f>IF(Source!BC475&lt;&gt; 0, Source!BC475, 1)</f>
        <v>1</v>
      </c>
      <c r="J599" s="21">
        <f>Source!P475</f>
        <v>19.309999999999999</v>
      </c>
      <c r="K599" s="21"/>
    </row>
    <row r="600" spans="1:22" ht="14.25" x14ac:dyDescent="0.2">
      <c r="A600" s="18"/>
      <c r="B600" s="18"/>
      <c r="C600" s="18" t="s">
        <v>747</v>
      </c>
      <c r="D600" s="19" t="s">
        <v>748</v>
      </c>
      <c r="E600" s="9">
        <f>Source!AT475</f>
        <v>70</v>
      </c>
      <c r="F600" s="21"/>
      <c r="G600" s="20"/>
      <c r="H600" s="9"/>
      <c r="I600" s="9"/>
      <c r="J600" s="21">
        <f>SUM(R597:R599)</f>
        <v>172.9</v>
      </c>
      <c r="K600" s="21"/>
    </row>
    <row r="601" spans="1:22" ht="14.25" x14ac:dyDescent="0.2">
      <c r="A601" s="18"/>
      <c r="B601" s="18"/>
      <c r="C601" s="18" t="s">
        <v>749</v>
      </c>
      <c r="D601" s="19" t="s">
        <v>748</v>
      </c>
      <c r="E601" s="9">
        <f>Source!AU475</f>
        <v>10</v>
      </c>
      <c r="F601" s="21"/>
      <c r="G601" s="20"/>
      <c r="H601" s="9"/>
      <c r="I601" s="9"/>
      <c r="J601" s="21">
        <f>SUM(T597:T600)</f>
        <v>24.7</v>
      </c>
      <c r="K601" s="21"/>
    </row>
    <row r="602" spans="1:22" ht="14.25" x14ac:dyDescent="0.2">
      <c r="A602" s="18"/>
      <c r="B602" s="18"/>
      <c r="C602" s="18" t="s">
        <v>750</v>
      </c>
      <c r="D602" s="19" t="s">
        <v>751</v>
      </c>
      <c r="E602" s="9">
        <f>Source!AQ475</f>
        <v>0.4</v>
      </c>
      <c r="F602" s="21"/>
      <c r="G602" s="20" t="str">
        <f>Source!DI475</f>
        <v/>
      </c>
      <c r="H602" s="9">
        <f>Source!AV475</f>
        <v>1</v>
      </c>
      <c r="I602" s="9"/>
      <c r="J602" s="21"/>
      <c r="K602" s="21">
        <f>Source!U475</f>
        <v>0.4</v>
      </c>
    </row>
    <row r="603" spans="1:22" ht="15" x14ac:dyDescent="0.25">
      <c r="A603" s="24"/>
      <c r="B603" s="24"/>
      <c r="C603" s="24"/>
      <c r="D603" s="24"/>
      <c r="E603" s="24"/>
      <c r="F603" s="24"/>
      <c r="G603" s="24"/>
      <c r="H603" s="24"/>
      <c r="I603" s="51">
        <f>J598+J599+J600+J601</f>
        <v>463.91</v>
      </c>
      <c r="J603" s="51"/>
      <c r="K603" s="25">
        <f>IF(Source!I475&lt;&gt;0, ROUND(I603/Source!I475, 2), 0)</f>
        <v>463.91</v>
      </c>
      <c r="P603" s="23">
        <f>I603</f>
        <v>463.91</v>
      </c>
    </row>
    <row r="604" spans="1:22" ht="57" x14ac:dyDescent="0.2">
      <c r="A604" s="18">
        <v>65</v>
      </c>
      <c r="B604" s="18" t="str">
        <f>Source!F477</f>
        <v>1.21-2203-1-2/1</v>
      </c>
      <c r="C604" s="18" t="str">
        <f>Source!G477</f>
        <v>Техническое обслуживание распределительных коробок (щитков), с автоматами /распределительная панель РП3 (ЩРН-36з-1 36)</v>
      </c>
      <c r="D604" s="19" t="str">
        <f>Source!H477</f>
        <v>шт.</v>
      </c>
      <c r="E604" s="9">
        <f>Source!I477</f>
        <v>1</v>
      </c>
      <c r="F604" s="21"/>
      <c r="G604" s="20"/>
      <c r="H604" s="9"/>
      <c r="I604" s="9"/>
      <c r="J604" s="21"/>
      <c r="K604" s="21"/>
      <c r="Q604">
        <f>ROUND((Source!BZ477/100)*ROUND((Source!AF477*Source!AV477)*Source!I477, 2), 2)</f>
        <v>1296.73</v>
      </c>
      <c r="R604">
        <f>Source!X477</f>
        <v>1296.73</v>
      </c>
      <c r="S604">
        <f>ROUND((Source!CA477/100)*ROUND((Source!AF477*Source!AV477)*Source!I477, 2), 2)</f>
        <v>185.25</v>
      </c>
      <c r="T604">
        <f>Source!Y477</f>
        <v>185.25</v>
      </c>
      <c r="U604">
        <f>ROUND((175/100)*ROUND((Source!AE477*Source!AV477)*Source!I477, 2), 2)</f>
        <v>0</v>
      </c>
      <c r="V604">
        <f>ROUND((108/100)*ROUND(Source!CS477*Source!I477, 2), 2)</f>
        <v>0</v>
      </c>
    </row>
    <row r="605" spans="1:22" ht="14.25" x14ac:dyDescent="0.2">
      <c r="A605" s="18"/>
      <c r="B605" s="18"/>
      <c r="C605" s="18" t="s">
        <v>746</v>
      </c>
      <c r="D605" s="19"/>
      <c r="E605" s="9"/>
      <c r="F605" s="21">
        <f>Source!AO477</f>
        <v>1852.47</v>
      </c>
      <c r="G605" s="20" t="str">
        <f>Source!DG477</f>
        <v/>
      </c>
      <c r="H605" s="9">
        <f>Source!AV477</f>
        <v>1</v>
      </c>
      <c r="I605" s="9">
        <f>IF(Source!BA477&lt;&gt; 0, Source!BA477, 1)</f>
        <v>1</v>
      </c>
      <c r="J605" s="21">
        <f>Source!S477</f>
        <v>1852.47</v>
      </c>
      <c r="K605" s="21"/>
    </row>
    <row r="606" spans="1:22" ht="14.25" x14ac:dyDescent="0.2">
      <c r="A606" s="18"/>
      <c r="B606" s="18"/>
      <c r="C606" s="18" t="s">
        <v>752</v>
      </c>
      <c r="D606" s="19"/>
      <c r="E606" s="9"/>
      <c r="F606" s="21">
        <f>Source!AL477</f>
        <v>25.69</v>
      </c>
      <c r="G606" s="20" t="str">
        <f>Source!DD477</f>
        <v/>
      </c>
      <c r="H606" s="9">
        <f>Source!AW477</f>
        <v>1</v>
      </c>
      <c r="I606" s="9">
        <f>IF(Source!BC477&lt;&gt; 0, Source!BC477, 1)</f>
        <v>1</v>
      </c>
      <c r="J606" s="21">
        <f>Source!P477</f>
        <v>25.69</v>
      </c>
      <c r="K606" s="21"/>
    </row>
    <row r="607" spans="1:22" ht="14.25" x14ac:dyDescent="0.2">
      <c r="A607" s="18"/>
      <c r="B607" s="18"/>
      <c r="C607" s="18" t="s">
        <v>747</v>
      </c>
      <c r="D607" s="19" t="s">
        <v>748</v>
      </c>
      <c r="E607" s="9">
        <f>Source!AT477</f>
        <v>70</v>
      </c>
      <c r="F607" s="21"/>
      <c r="G607" s="20"/>
      <c r="H607" s="9"/>
      <c r="I607" s="9"/>
      <c r="J607" s="21">
        <f>SUM(R604:R606)</f>
        <v>1296.73</v>
      </c>
      <c r="K607" s="21"/>
    </row>
    <row r="608" spans="1:22" ht="14.25" x14ac:dyDescent="0.2">
      <c r="A608" s="18"/>
      <c r="B608" s="18"/>
      <c r="C608" s="18" t="s">
        <v>749</v>
      </c>
      <c r="D608" s="19" t="s">
        <v>748</v>
      </c>
      <c r="E608" s="9">
        <f>Source!AU477</f>
        <v>10</v>
      </c>
      <c r="F608" s="21"/>
      <c r="G608" s="20"/>
      <c r="H608" s="9"/>
      <c r="I608" s="9"/>
      <c r="J608" s="21">
        <f>SUM(T604:T607)</f>
        <v>185.25</v>
      </c>
      <c r="K608" s="21"/>
    </row>
    <row r="609" spans="1:22" ht="14.25" x14ac:dyDescent="0.2">
      <c r="A609" s="18"/>
      <c r="B609" s="18"/>
      <c r="C609" s="18" t="s">
        <v>750</v>
      </c>
      <c r="D609" s="19" t="s">
        <v>751</v>
      </c>
      <c r="E609" s="9">
        <f>Source!AQ477</f>
        <v>3</v>
      </c>
      <c r="F609" s="21"/>
      <c r="G609" s="20" t="str">
        <f>Source!DI477</f>
        <v/>
      </c>
      <c r="H609" s="9">
        <f>Source!AV477</f>
        <v>1</v>
      </c>
      <c r="I609" s="9"/>
      <c r="J609" s="21"/>
      <c r="K609" s="21">
        <f>Source!U477</f>
        <v>3</v>
      </c>
    </row>
    <row r="610" spans="1:22" ht="15" x14ac:dyDescent="0.25">
      <c r="A610" s="24"/>
      <c r="B610" s="24"/>
      <c r="C610" s="24"/>
      <c r="D610" s="24"/>
      <c r="E610" s="24"/>
      <c r="F610" s="24"/>
      <c r="G610" s="24"/>
      <c r="H610" s="24"/>
      <c r="I610" s="51">
        <f>J605+J606+J607+J608</f>
        <v>3360.1400000000003</v>
      </c>
      <c r="J610" s="51"/>
      <c r="K610" s="25">
        <f>IF(Source!I477&lt;&gt;0, ROUND(I610/Source!I477, 2), 0)</f>
        <v>3360.14</v>
      </c>
      <c r="P610" s="23">
        <f>I610</f>
        <v>3360.1400000000003</v>
      </c>
    </row>
    <row r="611" spans="1:22" ht="57" x14ac:dyDescent="0.2">
      <c r="A611" s="18">
        <v>66</v>
      </c>
      <c r="B611" s="18" t="str">
        <f>Source!F478</f>
        <v>1.21-2303-3-1/1</v>
      </c>
      <c r="C611" s="18" t="str">
        <f>Source!G478</f>
        <v>Техническое обслуживание выключателей автоматических трехполюсных установочных, номинальный ток до 200 А,</v>
      </c>
      <c r="D611" s="19" t="str">
        <f>Source!H478</f>
        <v>шт.</v>
      </c>
      <c r="E611" s="9">
        <f>Source!I478</f>
        <v>3</v>
      </c>
      <c r="F611" s="21"/>
      <c r="G611" s="20"/>
      <c r="H611" s="9"/>
      <c r="I611" s="9"/>
      <c r="J611" s="21"/>
      <c r="K611" s="21"/>
      <c r="Q611">
        <f>ROUND((Source!BZ478/100)*ROUND((Source!AF478*Source!AV478)*Source!I478, 2), 2)</f>
        <v>1945.08</v>
      </c>
      <c r="R611">
        <f>Source!X478</f>
        <v>1945.08</v>
      </c>
      <c r="S611">
        <f>ROUND((Source!CA478/100)*ROUND((Source!AF478*Source!AV478)*Source!I478, 2), 2)</f>
        <v>277.87</v>
      </c>
      <c r="T611">
        <f>Source!Y478</f>
        <v>277.87</v>
      </c>
      <c r="U611">
        <f>ROUND((175/100)*ROUND((Source!AE478*Source!AV478)*Source!I478, 2), 2)</f>
        <v>0</v>
      </c>
      <c r="V611">
        <f>ROUND((108/100)*ROUND(Source!CS478*Source!I478, 2), 2)</f>
        <v>0</v>
      </c>
    </row>
    <row r="612" spans="1:22" ht="14.25" x14ac:dyDescent="0.2">
      <c r="A612" s="18"/>
      <c r="B612" s="18"/>
      <c r="C612" s="18" t="s">
        <v>746</v>
      </c>
      <c r="D612" s="19"/>
      <c r="E612" s="9"/>
      <c r="F612" s="21">
        <f>Source!AO478</f>
        <v>926.23</v>
      </c>
      <c r="G612" s="20" t="str">
        <f>Source!DG478</f>
        <v/>
      </c>
      <c r="H612" s="9">
        <f>Source!AV478</f>
        <v>1</v>
      </c>
      <c r="I612" s="9">
        <f>IF(Source!BA478&lt;&gt; 0, Source!BA478, 1)</f>
        <v>1</v>
      </c>
      <c r="J612" s="21">
        <f>Source!S478</f>
        <v>2778.69</v>
      </c>
      <c r="K612" s="21"/>
    </row>
    <row r="613" spans="1:22" ht="14.25" x14ac:dyDescent="0.2">
      <c r="A613" s="18"/>
      <c r="B613" s="18"/>
      <c r="C613" s="18" t="s">
        <v>752</v>
      </c>
      <c r="D613" s="19"/>
      <c r="E613" s="9"/>
      <c r="F613" s="21">
        <f>Source!AL478</f>
        <v>12.39</v>
      </c>
      <c r="G613" s="20" t="str">
        <f>Source!DD478</f>
        <v/>
      </c>
      <c r="H613" s="9">
        <f>Source!AW478</f>
        <v>1</v>
      </c>
      <c r="I613" s="9">
        <f>IF(Source!BC478&lt;&gt; 0, Source!BC478, 1)</f>
        <v>1</v>
      </c>
      <c r="J613" s="21">
        <f>Source!P478</f>
        <v>37.17</v>
      </c>
      <c r="K613" s="21"/>
    </row>
    <row r="614" spans="1:22" ht="14.25" x14ac:dyDescent="0.2">
      <c r="A614" s="18"/>
      <c r="B614" s="18"/>
      <c r="C614" s="18" t="s">
        <v>747</v>
      </c>
      <c r="D614" s="19" t="s">
        <v>748</v>
      </c>
      <c r="E614" s="9">
        <f>Source!AT478</f>
        <v>70</v>
      </c>
      <c r="F614" s="21"/>
      <c r="G614" s="20"/>
      <c r="H614" s="9"/>
      <c r="I614" s="9"/>
      <c r="J614" s="21">
        <f>SUM(R611:R613)</f>
        <v>1945.08</v>
      </c>
      <c r="K614" s="21"/>
    </row>
    <row r="615" spans="1:22" ht="14.25" x14ac:dyDescent="0.2">
      <c r="A615" s="18"/>
      <c r="B615" s="18"/>
      <c r="C615" s="18" t="s">
        <v>749</v>
      </c>
      <c r="D615" s="19" t="s">
        <v>748</v>
      </c>
      <c r="E615" s="9">
        <f>Source!AU478</f>
        <v>10</v>
      </c>
      <c r="F615" s="21"/>
      <c r="G615" s="20"/>
      <c r="H615" s="9"/>
      <c r="I615" s="9"/>
      <c r="J615" s="21">
        <f>SUM(T611:T614)</f>
        <v>277.87</v>
      </c>
      <c r="K615" s="21"/>
    </row>
    <row r="616" spans="1:22" ht="14.25" x14ac:dyDescent="0.2">
      <c r="A616" s="18"/>
      <c r="B616" s="18"/>
      <c r="C616" s="18" t="s">
        <v>750</v>
      </c>
      <c r="D616" s="19" t="s">
        <v>751</v>
      </c>
      <c r="E616" s="9">
        <f>Source!AQ478</f>
        <v>1.5</v>
      </c>
      <c r="F616" s="21"/>
      <c r="G616" s="20" t="str">
        <f>Source!DI478</f>
        <v/>
      </c>
      <c r="H616" s="9">
        <f>Source!AV478</f>
        <v>1</v>
      </c>
      <c r="I616" s="9"/>
      <c r="J616" s="21"/>
      <c r="K616" s="21">
        <f>Source!U478</f>
        <v>4.5</v>
      </c>
    </row>
    <row r="617" spans="1:22" ht="15" x14ac:dyDescent="0.25">
      <c r="A617" s="24"/>
      <c r="B617" s="24"/>
      <c r="C617" s="24"/>
      <c r="D617" s="24"/>
      <c r="E617" s="24"/>
      <c r="F617" s="24"/>
      <c r="G617" s="24"/>
      <c r="H617" s="24"/>
      <c r="I617" s="51">
        <f>J612+J613+J614+J615</f>
        <v>5038.8100000000004</v>
      </c>
      <c r="J617" s="51"/>
      <c r="K617" s="25">
        <f>IF(Source!I478&lt;&gt;0, ROUND(I617/Source!I478, 2), 0)</f>
        <v>1679.6</v>
      </c>
      <c r="P617" s="23">
        <f>I617</f>
        <v>5038.8100000000004</v>
      </c>
    </row>
    <row r="618" spans="1:22" ht="57" x14ac:dyDescent="0.2">
      <c r="A618" s="18">
        <v>67</v>
      </c>
      <c r="B618" s="18" t="str">
        <f>Source!F481</f>
        <v>1.21-2203-1-2/1</v>
      </c>
      <c r="C618" s="18" t="str">
        <f>Source!G481</f>
        <v>Техническое обслуживание распределительных коробок (щитков), с автоматами /распределительная панель ППУ (ЩРН-36з-1 36)</v>
      </c>
      <c r="D618" s="19" t="str">
        <f>Source!H481</f>
        <v>шт.</v>
      </c>
      <c r="E618" s="9">
        <f>Source!I481</f>
        <v>1</v>
      </c>
      <c r="F618" s="21"/>
      <c r="G618" s="20"/>
      <c r="H618" s="9"/>
      <c r="I618" s="9"/>
      <c r="J618" s="21"/>
      <c r="K618" s="21"/>
      <c r="Q618">
        <f>ROUND((Source!BZ481/100)*ROUND((Source!AF481*Source!AV481)*Source!I481, 2), 2)</f>
        <v>1296.73</v>
      </c>
      <c r="R618">
        <f>Source!X481</f>
        <v>1296.73</v>
      </c>
      <c r="S618">
        <f>ROUND((Source!CA481/100)*ROUND((Source!AF481*Source!AV481)*Source!I481, 2), 2)</f>
        <v>185.25</v>
      </c>
      <c r="T618">
        <f>Source!Y481</f>
        <v>185.25</v>
      </c>
      <c r="U618">
        <f>ROUND((175/100)*ROUND((Source!AE481*Source!AV481)*Source!I481, 2), 2)</f>
        <v>0</v>
      </c>
      <c r="V618">
        <f>ROUND((108/100)*ROUND(Source!CS481*Source!I481, 2), 2)</f>
        <v>0</v>
      </c>
    </row>
    <row r="619" spans="1:22" ht="14.25" x14ac:dyDescent="0.2">
      <c r="A619" s="18"/>
      <c r="B619" s="18"/>
      <c r="C619" s="18" t="s">
        <v>746</v>
      </c>
      <c r="D619" s="19"/>
      <c r="E619" s="9"/>
      <c r="F619" s="21">
        <f>Source!AO481</f>
        <v>1852.47</v>
      </c>
      <c r="G619" s="20" t="str">
        <f>Source!DG481</f>
        <v/>
      </c>
      <c r="H619" s="9">
        <f>Source!AV481</f>
        <v>1</v>
      </c>
      <c r="I619" s="9">
        <f>IF(Source!BA481&lt;&gt; 0, Source!BA481, 1)</f>
        <v>1</v>
      </c>
      <c r="J619" s="21">
        <f>Source!S481</f>
        <v>1852.47</v>
      </c>
      <c r="K619" s="21"/>
    </row>
    <row r="620" spans="1:22" ht="14.25" x14ac:dyDescent="0.2">
      <c r="A620" s="18"/>
      <c r="B620" s="18"/>
      <c r="C620" s="18" t="s">
        <v>752</v>
      </c>
      <c r="D620" s="19"/>
      <c r="E620" s="9"/>
      <c r="F620" s="21">
        <f>Source!AL481</f>
        <v>25.69</v>
      </c>
      <c r="G620" s="20" t="str">
        <f>Source!DD481</f>
        <v/>
      </c>
      <c r="H620" s="9">
        <f>Source!AW481</f>
        <v>1</v>
      </c>
      <c r="I620" s="9">
        <f>IF(Source!BC481&lt;&gt; 0, Source!BC481, 1)</f>
        <v>1</v>
      </c>
      <c r="J620" s="21">
        <f>Source!P481</f>
        <v>25.69</v>
      </c>
      <c r="K620" s="21"/>
    </row>
    <row r="621" spans="1:22" ht="14.25" x14ac:dyDescent="0.2">
      <c r="A621" s="18"/>
      <c r="B621" s="18"/>
      <c r="C621" s="18" t="s">
        <v>747</v>
      </c>
      <c r="D621" s="19" t="s">
        <v>748</v>
      </c>
      <c r="E621" s="9">
        <f>Source!AT481</f>
        <v>70</v>
      </c>
      <c r="F621" s="21"/>
      <c r="G621" s="20"/>
      <c r="H621" s="9"/>
      <c r="I621" s="9"/>
      <c r="J621" s="21">
        <f>SUM(R618:R620)</f>
        <v>1296.73</v>
      </c>
      <c r="K621" s="21"/>
    </row>
    <row r="622" spans="1:22" ht="14.25" x14ac:dyDescent="0.2">
      <c r="A622" s="18"/>
      <c r="B622" s="18"/>
      <c r="C622" s="18" t="s">
        <v>749</v>
      </c>
      <c r="D622" s="19" t="s">
        <v>748</v>
      </c>
      <c r="E622" s="9">
        <f>Source!AU481</f>
        <v>10</v>
      </c>
      <c r="F622" s="21"/>
      <c r="G622" s="20"/>
      <c r="H622" s="9"/>
      <c r="I622" s="9"/>
      <c r="J622" s="21">
        <f>SUM(T618:T621)</f>
        <v>185.25</v>
      </c>
      <c r="K622" s="21"/>
    </row>
    <row r="623" spans="1:22" ht="14.25" x14ac:dyDescent="0.2">
      <c r="A623" s="18"/>
      <c r="B623" s="18"/>
      <c r="C623" s="18" t="s">
        <v>750</v>
      </c>
      <c r="D623" s="19" t="s">
        <v>751</v>
      </c>
      <c r="E623" s="9">
        <f>Source!AQ481</f>
        <v>3</v>
      </c>
      <c r="F623" s="21"/>
      <c r="G623" s="20" t="str">
        <f>Source!DI481</f>
        <v/>
      </c>
      <c r="H623" s="9">
        <f>Source!AV481</f>
        <v>1</v>
      </c>
      <c r="I623" s="9"/>
      <c r="J623" s="21"/>
      <c r="K623" s="21">
        <f>Source!U481</f>
        <v>3</v>
      </c>
    </row>
    <row r="624" spans="1:22" ht="15" x14ac:dyDescent="0.25">
      <c r="A624" s="24"/>
      <c r="B624" s="24"/>
      <c r="C624" s="24"/>
      <c r="D624" s="24"/>
      <c r="E624" s="24"/>
      <c r="F624" s="24"/>
      <c r="G624" s="24"/>
      <c r="H624" s="24"/>
      <c r="I624" s="51">
        <f>J619+J620+J621+J622</f>
        <v>3360.1400000000003</v>
      </c>
      <c r="J624" s="51"/>
      <c r="K624" s="25">
        <f>IF(Source!I481&lt;&gt;0, ROUND(I624/Source!I481, 2), 0)</f>
        <v>3360.14</v>
      </c>
      <c r="P624" s="23">
        <f>I624</f>
        <v>3360.1400000000003</v>
      </c>
    </row>
    <row r="625" spans="1:22" ht="57" x14ac:dyDescent="0.2">
      <c r="A625" s="18">
        <v>68</v>
      </c>
      <c r="B625" s="18" t="str">
        <f>Source!F482</f>
        <v>1.21-2303-3-1/1</v>
      </c>
      <c r="C625" s="18" t="str">
        <f>Source!G482</f>
        <v>Техническое обслуживание выключателей автоматических трехполюсных установочных, номинальный ток до 200 А,</v>
      </c>
      <c r="D625" s="19" t="str">
        <f>Source!H482</f>
        <v>шт.</v>
      </c>
      <c r="E625" s="9">
        <f>Source!I482</f>
        <v>4</v>
      </c>
      <c r="F625" s="21"/>
      <c r="G625" s="20"/>
      <c r="H625" s="9"/>
      <c r="I625" s="9"/>
      <c r="J625" s="21"/>
      <c r="K625" s="21"/>
      <c r="Q625">
        <f>ROUND((Source!BZ482/100)*ROUND((Source!AF482*Source!AV482)*Source!I482, 2), 2)</f>
        <v>2593.44</v>
      </c>
      <c r="R625">
        <f>Source!X482</f>
        <v>2593.44</v>
      </c>
      <c r="S625">
        <f>ROUND((Source!CA482/100)*ROUND((Source!AF482*Source!AV482)*Source!I482, 2), 2)</f>
        <v>370.49</v>
      </c>
      <c r="T625">
        <f>Source!Y482</f>
        <v>370.49</v>
      </c>
      <c r="U625">
        <f>ROUND((175/100)*ROUND((Source!AE482*Source!AV482)*Source!I482, 2), 2)</f>
        <v>0</v>
      </c>
      <c r="V625">
        <f>ROUND((108/100)*ROUND(Source!CS482*Source!I482, 2), 2)</f>
        <v>0</v>
      </c>
    </row>
    <row r="626" spans="1:22" x14ac:dyDescent="0.2">
      <c r="C626" s="22" t="str">
        <f>"Объем: "&amp;Source!I482&amp;"=3+"&amp;"1"</f>
        <v>Объем: 4=3+1</v>
      </c>
    </row>
    <row r="627" spans="1:22" ht="14.25" x14ac:dyDescent="0.2">
      <c r="A627" s="18"/>
      <c r="B627" s="18"/>
      <c r="C627" s="18" t="s">
        <v>746</v>
      </c>
      <c r="D627" s="19"/>
      <c r="E627" s="9"/>
      <c r="F627" s="21">
        <f>Source!AO482</f>
        <v>926.23</v>
      </c>
      <c r="G627" s="20" t="str">
        <f>Source!DG482</f>
        <v/>
      </c>
      <c r="H627" s="9">
        <f>Source!AV482</f>
        <v>1</v>
      </c>
      <c r="I627" s="9">
        <f>IF(Source!BA482&lt;&gt; 0, Source!BA482, 1)</f>
        <v>1</v>
      </c>
      <c r="J627" s="21">
        <f>Source!S482</f>
        <v>3704.92</v>
      </c>
      <c r="K627" s="21"/>
    </row>
    <row r="628" spans="1:22" ht="14.25" x14ac:dyDescent="0.2">
      <c r="A628" s="18"/>
      <c r="B628" s="18"/>
      <c r="C628" s="18" t="s">
        <v>752</v>
      </c>
      <c r="D628" s="19"/>
      <c r="E628" s="9"/>
      <c r="F628" s="21">
        <f>Source!AL482</f>
        <v>12.39</v>
      </c>
      <c r="G628" s="20" t="str">
        <f>Source!DD482</f>
        <v/>
      </c>
      <c r="H628" s="9">
        <f>Source!AW482</f>
        <v>1</v>
      </c>
      <c r="I628" s="9">
        <f>IF(Source!BC482&lt;&gt; 0, Source!BC482, 1)</f>
        <v>1</v>
      </c>
      <c r="J628" s="21">
        <f>Source!P482</f>
        <v>49.56</v>
      </c>
      <c r="K628" s="21"/>
    </row>
    <row r="629" spans="1:22" ht="14.25" x14ac:dyDescent="0.2">
      <c r="A629" s="18"/>
      <c r="B629" s="18"/>
      <c r="C629" s="18" t="s">
        <v>747</v>
      </c>
      <c r="D629" s="19" t="s">
        <v>748</v>
      </c>
      <c r="E629" s="9">
        <f>Source!AT482</f>
        <v>70</v>
      </c>
      <c r="F629" s="21"/>
      <c r="G629" s="20"/>
      <c r="H629" s="9"/>
      <c r="I629" s="9"/>
      <c r="J629" s="21">
        <f>SUM(R625:R628)</f>
        <v>2593.44</v>
      </c>
      <c r="K629" s="21"/>
    </row>
    <row r="630" spans="1:22" ht="14.25" x14ac:dyDescent="0.2">
      <c r="A630" s="18"/>
      <c r="B630" s="18"/>
      <c r="C630" s="18" t="s">
        <v>749</v>
      </c>
      <c r="D630" s="19" t="s">
        <v>748</v>
      </c>
      <c r="E630" s="9">
        <f>Source!AU482</f>
        <v>10</v>
      </c>
      <c r="F630" s="21"/>
      <c r="G630" s="20"/>
      <c r="H630" s="9"/>
      <c r="I630" s="9"/>
      <c r="J630" s="21">
        <f>SUM(T625:T629)</f>
        <v>370.49</v>
      </c>
      <c r="K630" s="21"/>
    </row>
    <row r="631" spans="1:22" ht="14.25" x14ac:dyDescent="0.2">
      <c r="A631" s="18"/>
      <c r="B631" s="18"/>
      <c r="C631" s="18" t="s">
        <v>750</v>
      </c>
      <c r="D631" s="19" t="s">
        <v>751</v>
      </c>
      <c r="E631" s="9">
        <f>Source!AQ482</f>
        <v>1.5</v>
      </c>
      <c r="F631" s="21"/>
      <c r="G631" s="20" t="str">
        <f>Source!DI482</f>
        <v/>
      </c>
      <c r="H631" s="9">
        <f>Source!AV482</f>
        <v>1</v>
      </c>
      <c r="I631" s="9"/>
      <c r="J631" s="21"/>
      <c r="K631" s="21">
        <f>Source!U482</f>
        <v>6</v>
      </c>
    </row>
    <row r="632" spans="1:22" ht="15" x14ac:dyDescent="0.25">
      <c r="A632" s="24"/>
      <c r="B632" s="24"/>
      <c r="C632" s="24"/>
      <c r="D632" s="24"/>
      <c r="E632" s="24"/>
      <c r="F632" s="24"/>
      <c r="G632" s="24"/>
      <c r="H632" s="24"/>
      <c r="I632" s="51">
        <f>J627+J628+J629+J630</f>
        <v>6718.41</v>
      </c>
      <c r="J632" s="51"/>
      <c r="K632" s="25">
        <f>IF(Source!I482&lt;&gt;0, ROUND(I632/Source!I482, 2), 0)</f>
        <v>1679.6</v>
      </c>
      <c r="P632" s="23">
        <f>I632</f>
        <v>6718.41</v>
      </c>
    </row>
    <row r="633" spans="1:22" ht="57" x14ac:dyDescent="0.2">
      <c r="A633" s="18">
        <v>69</v>
      </c>
      <c r="B633" s="18" t="str">
        <f>Source!F485</f>
        <v>1.21-2303-19-1/1</v>
      </c>
      <c r="C633" s="18" t="str">
        <f>Source!G485</f>
        <v>Техническое обслуживание выключателей автоматических однополюсных установочных на номинальный ток до 63 А</v>
      </c>
      <c r="D633" s="19" t="str">
        <f>Source!H485</f>
        <v>шт.</v>
      </c>
      <c r="E633" s="9">
        <f>Source!I485</f>
        <v>2</v>
      </c>
      <c r="F633" s="21"/>
      <c r="G633" s="20"/>
      <c r="H633" s="9"/>
      <c r="I633" s="9"/>
      <c r="J633" s="21"/>
      <c r="K633" s="21"/>
      <c r="Q633">
        <f>ROUND((Source!BZ485/100)*ROUND((Source!AF485*Source!AV485)*Source!I485, 2), 2)</f>
        <v>1037.3900000000001</v>
      </c>
      <c r="R633">
        <f>Source!X485</f>
        <v>1037.3900000000001</v>
      </c>
      <c r="S633">
        <f>ROUND((Source!CA485/100)*ROUND((Source!AF485*Source!AV485)*Source!I485, 2), 2)</f>
        <v>148.19999999999999</v>
      </c>
      <c r="T633">
        <f>Source!Y485</f>
        <v>148.19999999999999</v>
      </c>
      <c r="U633">
        <f>ROUND((175/100)*ROUND((Source!AE485*Source!AV485)*Source!I485, 2), 2)</f>
        <v>0</v>
      </c>
      <c r="V633">
        <f>ROUND((108/100)*ROUND(Source!CS485*Source!I485, 2), 2)</f>
        <v>0</v>
      </c>
    </row>
    <row r="634" spans="1:22" ht="14.25" x14ac:dyDescent="0.2">
      <c r="A634" s="18"/>
      <c r="B634" s="18"/>
      <c r="C634" s="18" t="s">
        <v>746</v>
      </c>
      <c r="D634" s="19"/>
      <c r="E634" s="9"/>
      <c r="F634" s="21">
        <f>Source!AO485</f>
        <v>740.99</v>
      </c>
      <c r="G634" s="20" t="str">
        <f>Source!DG485</f>
        <v/>
      </c>
      <c r="H634" s="9">
        <f>Source!AV485</f>
        <v>1</v>
      </c>
      <c r="I634" s="9">
        <f>IF(Source!BA485&lt;&gt; 0, Source!BA485, 1)</f>
        <v>1</v>
      </c>
      <c r="J634" s="21">
        <f>Source!S485</f>
        <v>1481.98</v>
      </c>
      <c r="K634" s="21"/>
    </row>
    <row r="635" spans="1:22" ht="14.25" x14ac:dyDescent="0.2">
      <c r="A635" s="18"/>
      <c r="B635" s="18"/>
      <c r="C635" s="18" t="s">
        <v>752</v>
      </c>
      <c r="D635" s="19"/>
      <c r="E635" s="9"/>
      <c r="F635" s="21">
        <f>Source!AL485</f>
        <v>1.7</v>
      </c>
      <c r="G635" s="20" t="str">
        <f>Source!DD485</f>
        <v/>
      </c>
      <c r="H635" s="9">
        <f>Source!AW485</f>
        <v>1</v>
      </c>
      <c r="I635" s="9">
        <f>IF(Source!BC485&lt;&gt; 0, Source!BC485, 1)</f>
        <v>1</v>
      </c>
      <c r="J635" s="21">
        <f>Source!P485</f>
        <v>3.4</v>
      </c>
      <c r="K635" s="21"/>
    </row>
    <row r="636" spans="1:22" ht="14.25" x14ac:dyDescent="0.2">
      <c r="A636" s="18"/>
      <c r="B636" s="18"/>
      <c r="C636" s="18" t="s">
        <v>747</v>
      </c>
      <c r="D636" s="19" t="s">
        <v>748</v>
      </c>
      <c r="E636" s="9">
        <f>Source!AT485</f>
        <v>70</v>
      </c>
      <c r="F636" s="21"/>
      <c r="G636" s="20"/>
      <c r="H636" s="9"/>
      <c r="I636" s="9"/>
      <c r="J636" s="21">
        <f>SUM(R633:R635)</f>
        <v>1037.3900000000001</v>
      </c>
      <c r="K636" s="21"/>
    </row>
    <row r="637" spans="1:22" ht="14.25" x14ac:dyDescent="0.2">
      <c r="A637" s="18"/>
      <c r="B637" s="18"/>
      <c r="C637" s="18" t="s">
        <v>749</v>
      </c>
      <c r="D637" s="19" t="s">
        <v>748</v>
      </c>
      <c r="E637" s="9">
        <f>Source!AU485</f>
        <v>10</v>
      </c>
      <c r="F637" s="21"/>
      <c r="G637" s="20"/>
      <c r="H637" s="9"/>
      <c r="I637" s="9"/>
      <c r="J637" s="21">
        <f>SUM(T633:T636)</f>
        <v>148.19999999999999</v>
      </c>
      <c r="K637" s="21"/>
    </row>
    <row r="638" spans="1:22" ht="14.25" x14ac:dyDescent="0.2">
      <c r="A638" s="18"/>
      <c r="B638" s="18"/>
      <c r="C638" s="18" t="s">
        <v>750</v>
      </c>
      <c r="D638" s="19" t="s">
        <v>751</v>
      </c>
      <c r="E638" s="9">
        <f>Source!AQ485</f>
        <v>1.2</v>
      </c>
      <c r="F638" s="21"/>
      <c r="G638" s="20" t="str">
        <f>Source!DI485</f>
        <v/>
      </c>
      <c r="H638" s="9">
        <f>Source!AV485</f>
        <v>1</v>
      </c>
      <c r="I638" s="9"/>
      <c r="J638" s="21"/>
      <c r="K638" s="21">
        <f>Source!U485</f>
        <v>2.4</v>
      </c>
    </row>
    <row r="639" spans="1:22" ht="15" x14ac:dyDescent="0.25">
      <c r="A639" s="24"/>
      <c r="B639" s="24"/>
      <c r="C639" s="24"/>
      <c r="D639" s="24"/>
      <c r="E639" s="24"/>
      <c r="F639" s="24"/>
      <c r="G639" s="24"/>
      <c r="H639" s="24"/>
      <c r="I639" s="51">
        <f>J634+J635+J636+J637</f>
        <v>2670.9700000000003</v>
      </c>
      <c r="J639" s="51"/>
      <c r="K639" s="25">
        <f>IF(Source!I485&lt;&gt;0, ROUND(I639/Source!I485, 2), 0)</f>
        <v>1335.49</v>
      </c>
      <c r="P639" s="23">
        <f>I639</f>
        <v>2670.9700000000003</v>
      </c>
    </row>
    <row r="640" spans="1:22" ht="42.75" x14ac:dyDescent="0.2">
      <c r="A640" s="18">
        <v>70</v>
      </c>
      <c r="B640" s="18" t="str">
        <f>Source!F490</f>
        <v>1.21-2203-17-1/1</v>
      </c>
      <c r="C640" s="18" t="str">
        <f>Source!G490</f>
        <v>Техническое обслуживание ящика с понижающим трансформатором типа ЯТП</v>
      </c>
      <c r="D640" s="19" t="str">
        <f>Source!H490</f>
        <v>шт.</v>
      </c>
      <c r="E640" s="9">
        <f>Source!I490</f>
        <v>4</v>
      </c>
      <c r="F640" s="21"/>
      <c r="G640" s="20"/>
      <c r="H640" s="9"/>
      <c r="I640" s="9"/>
      <c r="J640" s="21"/>
      <c r="K640" s="21"/>
      <c r="Q640">
        <f>ROUND((Source!BZ490/100)*ROUND((Source!AF490*Source!AV490)*Source!I490, 2), 2)</f>
        <v>822.08</v>
      </c>
      <c r="R640">
        <f>Source!X490</f>
        <v>822.08</v>
      </c>
      <c r="S640">
        <f>ROUND((Source!CA490/100)*ROUND((Source!AF490*Source!AV490)*Source!I490, 2), 2)</f>
        <v>117.44</v>
      </c>
      <c r="T640">
        <f>Source!Y490</f>
        <v>117.44</v>
      </c>
      <c r="U640">
        <f>ROUND((175/100)*ROUND((Source!AE490*Source!AV490)*Source!I490, 2), 2)</f>
        <v>231.35</v>
      </c>
      <c r="V640">
        <f>ROUND((108/100)*ROUND(Source!CS490*Source!I490, 2), 2)</f>
        <v>142.78</v>
      </c>
    </row>
    <row r="641" spans="1:22" ht="14.25" x14ac:dyDescent="0.2">
      <c r="A641" s="18"/>
      <c r="B641" s="18"/>
      <c r="C641" s="18" t="s">
        <v>746</v>
      </c>
      <c r="D641" s="19"/>
      <c r="E641" s="9"/>
      <c r="F641" s="21">
        <f>Source!AO490</f>
        <v>293.60000000000002</v>
      </c>
      <c r="G641" s="20" t="str">
        <f>Source!DG490</f>
        <v/>
      </c>
      <c r="H641" s="9">
        <f>Source!AV490</f>
        <v>1</v>
      </c>
      <c r="I641" s="9">
        <f>IF(Source!BA490&lt;&gt; 0, Source!BA490, 1)</f>
        <v>1</v>
      </c>
      <c r="J641" s="21">
        <f>Source!S490</f>
        <v>1174.4000000000001</v>
      </c>
      <c r="K641" s="21"/>
    </row>
    <row r="642" spans="1:22" ht="14.25" x14ac:dyDescent="0.2">
      <c r="A642" s="18"/>
      <c r="B642" s="18"/>
      <c r="C642" s="18" t="s">
        <v>753</v>
      </c>
      <c r="D642" s="19"/>
      <c r="E642" s="9"/>
      <c r="F642" s="21">
        <f>Source!AM490</f>
        <v>52.12</v>
      </c>
      <c r="G642" s="20" t="str">
        <f>Source!DE490</f>
        <v/>
      </c>
      <c r="H642" s="9">
        <f>Source!AV490</f>
        <v>1</v>
      </c>
      <c r="I642" s="9">
        <f>IF(Source!BB490&lt;&gt; 0, Source!BB490, 1)</f>
        <v>1</v>
      </c>
      <c r="J642" s="21">
        <f>Source!Q490</f>
        <v>208.48</v>
      </c>
      <c r="K642" s="21"/>
    </row>
    <row r="643" spans="1:22" ht="14.25" x14ac:dyDescent="0.2">
      <c r="A643" s="18"/>
      <c r="B643" s="18"/>
      <c r="C643" s="18" t="s">
        <v>754</v>
      </c>
      <c r="D643" s="19"/>
      <c r="E643" s="9"/>
      <c r="F643" s="21">
        <f>Source!AN490</f>
        <v>33.049999999999997</v>
      </c>
      <c r="G643" s="20" t="str">
        <f>Source!DF490</f>
        <v/>
      </c>
      <c r="H643" s="9">
        <f>Source!AV490</f>
        <v>1</v>
      </c>
      <c r="I643" s="9">
        <f>IF(Source!BS490&lt;&gt; 0, Source!BS490, 1)</f>
        <v>1</v>
      </c>
      <c r="J643" s="26">
        <f>Source!R490</f>
        <v>132.19999999999999</v>
      </c>
      <c r="K643" s="21"/>
    </row>
    <row r="644" spans="1:22" ht="14.25" x14ac:dyDescent="0.2">
      <c r="A644" s="18"/>
      <c r="B644" s="18"/>
      <c r="C644" s="18" t="s">
        <v>752</v>
      </c>
      <c r="D644" s="19"/>
      <c r="E644" s="9"/>
      <c r="F644" s="21">
        <f>Source!AL490</f>
        <v>0.13</v>
      </c>
      <c r="G644" s="20" t="str">
        <f>Source!DD490</f>
        <v/>
      </c>
      <c r="H644" s="9">
        <f>Source!AW490</f>
        <v>1</v>
      </c>
      <c r="I644" s="9">
        <f>IF(Source!BC490&lt;&gt; 0, Source!BC490, 1)</f>
        <v>1</v>
      </c>
      <c r="J644" s="21">
        <f>Source!P490</f>
        <v>0.52</v>
      </c>
      <c r="K644" s="21"/>
    </row>
    <row r="645" spans="1:22" ht="14.25" x14ac:dyDescent="0.2">
      <c r="A645" s="18"/>
      <c r="B645" s="18"/>
      <c r="C645" s="18" t="s">
        <v>747</v>
      </c>
      <c r="D645" s="19" t="s">
        <v>748</v>
      </c>
      <c r="E645" s="9">
        <f>Source!AT490</f>
        <v>70</v>
      </c>
      <c r="F645" s="21"/>
      <c r="G645" s="20"/>
      <c r="H645" s="9"/>
      <c r="I645" s="9"/>
      <c r="J645" s="21">
        <f>SUM(R640:R644)</f>
        <v>822.08</v>
      </c>
      <c r="K645" s="21"/>
    </row>
    <row r="646" spans="1:22" ht="14.25" x14ac:dyDescent="0.2">
      <c r="A646" s="18"/>
      <c r="B646" s="18"/>
      <c r="C646" s="18" t="s">
        <v>749</v>
      </c>
      <c r="D646" s="19" t="s">
        <v>748</v>
      </c>
      <c r="E646" s="9">
        <f>Source!AU490</f>
        <v>10</v>
      </c>
      <c r="F646" s="21"/>
      <c r="G646" s="20"/>
      <c r="H646" s="9"/>
      <c r="I646" s="9"/>
      <c r="J646" s="21">
        <f>SUM(T640:T645)</f>
        <v>117.44</v>
      </c>
      <c r="K646" s="21"/>
    </row>
    <row r="647" spans="1:22" ht="14.25" x14ac:dyDescent="0.2">
      <c r="A647" s="18"/>
      <c r="B647" s="18"/>
      <c r="C647" s="18" t="s">
        <v>755</v>
      </c>
      <c r="D647" s="19" t="s">
        <v>748</v>
      </c>
      <c r="E647" s="9">
        <f>108</f>
        <v>108</v>
      </c>
      <c r="F647" s="21"/>
      <c r="G647" s="20"/>
      <c r="H647" s="9"/>
      <c r="I647" s="9"/>
      <c r="J647" s="21">
        <f>SUM(V640:V646)</f>
        <v>142.78</v>
      </c>
      <c r="K647" s="21"/>
    </row>
    <row r="648" spans="1:22" ht="14.25" x14ac:dyDescent="0.2">
      <c r="A648" s="18"/>
      <c r="B648" s="18"/>
      <c r="C648" s="18" t="s">
        <v>750</v>
      </c>
      <c r="D648" s="19" t="s">
        <v>751</v>
      </c>
      <c r="E648" s="9">
        <f>Source!AQ490</f>
        <v>0.55000000000000004</v>
      </c>
      <c r="F648" s="21"/>
      <c r="G648" s="20" t="str">
        <f>Source!DI490</f>
        <v/>
      </c>
      <c r="H648" s="9">
        <f>Source!AV490</f>
        <v>1</v>
      </c>
      <c r="I648" s="9"/>
      <c r="J648" s="21"/>
      <c r="K648" s="21">
        <f>Source!U490</f>
        <v>2.2000000000000002</v>
      </c>
    </row>
    <row r="649" spans="1:22" ht="15" x14ac:dyDescent="0.25">
      <c r="A649" s="24"/>
      <c r="B649" s="24"/>
      <c r="C649" s="24"/>
      <c r="D649" s="24"/>
      <c r="E649" s="24"/>
      <c r="F649" s="24"/>
      <c r="G649" s="24"/>
      <c r="H649" s="24"/>
      <c r="I649" s="51">
        <f>J641+J642+J644+J645+J646+J647</f>
        <v>2465.7000000000003</v>
      </c>
      <c r="J649" s="51"/>
      <c r="K649" s="25">
        <f>IF(Source!I490&lt;&gt;0, ROUND(I649/Source!I490, 2), 0)</f>
        <v>616.42999999999995</v>
      </c>
      <c r="P649" s="23">
        <f>I649</f>
        <v>2465.7000000000003</v>
      </c>
    </row>
    <row r="650" spans="1:22" ht="71.25" x14ac:dyDescent="0.2">
      <c r="A650" s="18">
        <v>71</v>
      </c>
      <c r="B650" s="18" t="str">
        <f>Source!F493</f>
        <v>1.21-2303-20-1/1</v>
      </c>
      <c r="C650" s="18" t="str">
        <f>Source!G493</f>
        <v>Техническое обслуживание рубильников с центральным приводом трехполюсных на номинальный ток до 1000 А / выключатель нагрузки (рубильник) SD203 3P 25А</v>
      </c>
      <c r="D650" s="19" t="str">
        <f>Source!H493</f>
        <v>шт.</v>
      </c>
      <c r="E650" s="9">
        <f>Source!I493</f>
        <v>1</v>
      </c>
      <c r="F650" s="21"/>
      <c r="G650" s="20"/>
      <c r="H650" s="9"/>
      <c r="I650" s="9"/>
      <c r="J650" s="21"/>
      <c r="K650" s="21"/>
      <c r="Q650">
        <f>ROUND((Source!BZ493/100)*ROUND((Source!AF493*Source!AV493)*Source!I493, 2), 2)</f>
        <v>389.02</v>
      </c>
      <c r="R650">
        <f>Source!X493</f>
        <v>389.02</v>
      </c>
      <c r="S650">
        <f>ROUND((Source!CA493/100)*ROUND((Source!AF493*Source!AV493)*Source!I493, 2), 2)</f>
        <v>55.57</v>
      </c>
      <c r="T650">
        <f>Source!Y493</f>
        <v>55.57</v>
      </c>
      <c r="U650">
        <f>ROUND((175/100)*ROUND((Source!AE493*Source!AV493)*Source!I493, 2), 2)</f>
        <v>0</v>
      </c>
      <c r="V650">
        <f>ROUND((108/100)*ROUND(Source!CS493*Source!I493, 2), 2)</f>
        <v>0</v>
      </c>
    </row>
    <row r="651" spans="1:22" ht="14.25" x14ac:dyDescent="0.2">
      <c r="A651" s="18"/>
      <c r="B651" s="18"/>
      <c r="C651" s="18" t="s">
        <v>746</v>
      </c>
      <c r="D651" s="19"/>
      <c r="E651" s="9"/>
      <c r="F651" s="21">
        <f>Source!AO493</f>
        <v>555.74</v>
      </c>
      <c r="G651" s="20" t="str">
        <f>Source!DG493</f>
        <v/>
      </c>
      <c r="H651" s="9">
        <f>Source!AV493</f>
        <v>1</v>
      </c>
      <c r="I651" s="9">
        <f>IF(Source!BA493&lt;&gt; 0, Source!BA493, 1)</f>
        <v>1</v>
      </c>
      <c r="J651" s="21">
        <f>Source!S493</f>
        <v>555.74</v>
      </c>
      <c r="K651" s="21"/>
    </row>
    <row r="652" spans="1:22" ht="14.25" x14ac:dyDescent="0.2">
      <c r="A652" s="18"/>
      <c r="B652" s="18"/>
      <c r="C652" s="18" t="s">
        <v>752</v>
      </c>
      <c r="D652" s="19"/>
      <c r="E652" s="9"/>
      <c r="F652" s="21">
        <f>Source!AL493</f>
        <v>9.31</v>
      </c>
      <c r="G652" s="20" t="str">
        <f>Source!DD493</f>
        <v/>
      </c>
      <c r="H652" s="9">
        <f>Source!AW493</f>
        <v>1</v>
      </c>
      <c r="I652" s="9">
        <f>IF(Source!BC493&lt;&gt; 0, Source!BC493, 1)</f>
        <v>1</v>
      </c>
      <c r="J652" s="21">
        <f>Source!P493</f>
        <v>9.31</v>
      </c>
      <c r="K652" s="21"/>
    </row>
    <row r="653" spans="1:22" ht="14.25" x14ac:dyDescent="0.2">
      <c r="A653" s="18"/>
      <c r="B653" s="18"/>
      <c r="C653" s="18" t="s">
        <v>747</v>
      </c>
      <c r="D653" s="19" t="s">
        <v>748</v>
      </c>
      <c r="E653" s="9">
        <f>Source!AT493</f>
        <v>70</v>
      </c>
      <c r="F653" s="21"/>
      <c r="G653" s="20"/>
      <c r="H653" s="9"/>
      <c r="I653" s="9"/>
      <c r="J653" s="21">
        <f>SUM(R650:R652)</f>
        <v>389.02</v>
      </c>
      <c r="K653" s="21"/>
    </row>
    <row r="654" spans="1:22" ht="14.25" x14ac:dyDescent="0.2">
      <c r="A654" s="18"/>
      <c r="B654" s="18"/>
      <c r="C654" s="18" t="s">
        <v>749</v>
      </c>
      <c r="D654" s="19" t="s">
        <v>748</v>
      </c>
      <c r="E654" s="9">
        <f>Source!AU493</f>
        <v>10</v>
      </c>
      <c r="F654" s="21"/>
      <c r="G654" s="20"/>
      <c r="H654" s="9"/>
      <c r="I654" s="9"/>
      <c r="J654" s="21">
        <f>SUM(T650:T653)</f>
        <v>55.57</v>
      </c>
      <c r="K654" s="21"/>
    </row>
    <row r="655" spans="1:22" ht="14.25" x14ac:dyDescent="0.2">
      <c r="A655" s="18"/>
      <c r="B655" s="18"/>
      <c r="C655" s="18" t="s">
        <v>750</v>
      </c>
      <c r="D655" s="19" t="s">
        <v>751</v>
      </c>
      <c r="E655" s="9">
        <f>Source!AQ493</f>
        <v>0.9</v>
      </c>
      <c r="F655" s="21"/>
      <c r="G655" s="20" t="str">
        <f>Source!DI493</f>
        <v/>
      </c>
      <c r="H655" s="9">
        <f>Source!AV493</f>
        <v>1</v>
      </c>
      <c r="I655" s="9"/>
      <c r="J655" s="21"/>
      <c r="K655" s="21">
        <f>Source!U493</f>
        <v>0.9</v>
      </c>
    </row>
    <row r="656" spans="1:22" ht="15" x14ac:dyDescent="0.25">
      <c r="A656" s="24"/>
      <c r="B656" s="24"/>
      <c r="C656" s="24"/>
      <c r="D656" s="24"/>
      <c r="E656" s="24"/>
      <c r="F656" s="24"/>
      <c r="G656" s="24"/>
      <c r="H656" s="24"/>
      <c r="I656" s="51">
        <f>J651+J652+J653+J654</f>
        <v>1009.64</v>
      </c>
      <c r="J656" s="51"/>
      <c r="K656" s="25">
        <f>IF(Source!I493&lt;&gt;0, ROUND(I656/Source!I493, 2), 0)</f>
        <v>1009.64</v>
      </c>
      <c r="P656" s="23">
        <f>I656</f>
        <v>1009.64</v>
      </c>
    </row>
    <row r="657" spans="1:22" ht="57" x14ac:dyDescent="0.2">
      <c r="A657" s="18">
        <v>72</v>
      </c>
      <c r="B657" s="18" t="str">
        <f>Source!F494</f>
        <v>1.21-2303-19-1/1</v>
      </c>
      <c r="C657" s="18" t="str">
        <f>Source!G494</f>
        <v>Техническое обслуживание выключателей автоматических однополюсных установочных на номинальный ток до 63 А</v>
      </c>
      <c r="D657" s="19" t="str">
        <f>Source!H494</f>
        <v>шт.</v>
      </c>
      <c r="E657" s="9">
        <f>Source!I494</f>
        <v>20</v>
      </c>
      <c r="F657" s="21"/>
      <c r="G657" s="20"/>
      <c r="H657" s="9"/>
      <c r="I657" s="9"/>
      <c r="J657" s="21"/>
      <c r="K657" s="21"/>
      <c r="Q657">
        <f>ROUND((Source!BZ494/100)*ROUND((Source!AF494*Source!AV494)*Source!I494, 2), 2)</f>
        <v>10373.86</v>
      </c>
      <c r="R657">
        <f>Source!X494</f>
        <v>10373.86</v>
      </c>
      <c r="S657">
        <f>ROUND((Source!CA494/100)*ROUND((Source!AF494*Source!AV494)*Source!I494, 2), 2)</f>
        <v>1481.98</v>
      </c>
      <c r="T657">
        <f>Source!Y494</f>
        <v>1481.98</v>
      </c>
      <c r="U657">
        <f>ROUND((175/100)*ROUND((Source!AE494*Source!AV494)*Source!I494, 2), 2)</f>
        <v>0</v>
      </c>
      <c r="V657">
        <f>ROUND((108/100)*ROUND(Source!CS494*Source!I494, 2), 2)</f>
        <v>0</v>
      </c>
    </row>
    <row r="658" spans="1:22" ht="14.25" x14ac:dyDescent="0.2">
      <c r="A658" s="18"/>
      <c r="B658" s="18"/>
      <c r="C658" s="18" t="s">
        <v>746</v>
      </c>
      <c r="D658" s="19"/>
      <c r="E658" s="9"/>
      <c r="F658" s="21">
        <f>Source!AO494</f>
        <v>740.99</v>
      </c>
      <c r="G658" s="20" t="str">
        <f>Source!DG494</f>
        <v/>
      </c>
      <c r="H658" s="9">
        <f>Source!AV494</f>
        <v>1</v>
      </c>
      <c r="I658" s="9">
        <f>IF(Source!BA494&lt;&gt; 0, Source!BA494, 1)</f>
        <v>1</v>
      </c>
      <c r="J658" s="21">
        <f>Source!S494</f>
        <v>14819.8</v>
      </c>
      <c r="K658" s="21"/>
    </row>
    <row r="659" spans="1:22" ht="14.25" x14ac:dyDescent="0.2">
      <c r="A659" s="18"/>
      <c r="B659" s="18"/>
      <c r="C659" s="18" t="s">
        <v>752</v>
      </c>
      <c r="D659" s="19"/>
      <c r="E659" s="9"/>
      <c r="F659" s="21">
        <f>Source!AL494</f>
        <v>1.7</v>
      </c>
      <c r="G659" s="20" t="str">
        <f>Source!DD494</f>
        <v/>
      </c>
      <c r="H659" s="9">
        <f>Source!AW494</f>
        <v>1</v>
      </c>
      <c r="I659" s="9">
        <f>IF(Source!BC494&lt;&gt; 0, Source!BC494, 1)</f>
        <v>1</v>
      </c>
      <c r="J659" s="21">
        <f>Source!P494</f>
        <v>34</v>
      </c>
      <c r="K659" s="21"/>
    </row>
    <row r="660" spans="1:22" ht="14.25" x14ac:dyDescent="0.2">
      <c r="A660" s="18"/>
      <c r="B660" s="18"/>
      <c r="C660" s="18" t="s">
        <v>747</v>
      </c>
      <c r="D660" s="19" t="s">
        <v>748</v>
      </c>
      <c r="E660" s="9">
        <f>Source!AT494</f>
        <v>70</v>
      </c>
      <c r="F660" s="21"/>
      <c r="G660" s="20"/>
      <c r="H660" s="9"/>
      <c r="I660" s="9"/>
      <c r="J660" s="21">
        <f>SUM(R657:R659)</f>
        <v>10373.86</v>
      </c>
      <c r="K660" s="21"/>
    </row>
    <row r="661" spans="1:22" ht="14.25" x14ac:dyDescent="0.2">
      <c r="A661" s="18"/>
      <c r="B661" s="18"/>
      <c r="C661" s="18" t="s">
        <v>749</v>
      </c>
      <c r="D661" s="19" t="s">
        <v>748</v>
      </c>
      <c r="E661" s="9">
        <f>Source!AU494</f>
        <v>10</v>
      </c>
      <c r="F661" s="21"/>
      <c r="G661" s="20"/>
      <c r="H661" s="9"/>
      <c r="I661" s="9"/>
      <c r="J661" s="21">
        <f>SUM(T657:T660)</f>
        <v>1481.98</v>
      </c>
      <c r="K661" s="21"/>
    </row>
    <row r="662" spans="1:22" ht="14.25" x14ac:dyDescent="0.2">
      <c r="A662" s="18"/>
      <c r="B662" s="18"/>
      <c r="C662" s="18" t="s">
        <v>750</v>
      </c>
      <c r="D662" s="19" t="s">
        <v>751</v>
      </c>
      <c r="E662" s="9">
        <f>Source!AQ494</f>
        <v>1.2</v>
      </c>
      <c r="F662" s="21"/>
      <c r="G662" s="20" t="str">
        <f>Source!DI494</f>
        <v/>
      </c>
      <c r="H662" s="9">
        <f>Source!AV494</f>
        <v>1</v>
      </c>
      <c r="I662" s="9"/>
      <c r="J662" s="21"/>
      <c r="K662" s="21">
        <f>Source!U494</f>
        <v>24</v>
      </c>
    </row>
    <row r="663" spans="1:22" ht="15" x14ac:dyDescent="0.25">
      <c r="A663" s="24"/>
      <c r="B663" s="24"/>
      <c r="C663" s="24"/>
      <c r="D663" s="24"/>
      <c r="E663" s="24"/>
      <c r="F663" s="24"/>
      <c r="G663" s="24"/>
      <c r="H663" s="24"/>
      <c r="I663" s="51">
        <f>J658+J659+J660+J661</f>
        <v>26709.64</v>
      </c>
      <c r="J663" s="51"/>
      <c r="K663" s="25">
        <f>IF(Source!I494&lt;&gt;0, ROUND(I663/Source!I494, 2), 0)</f>
        <v>1335.48</v>
      </c>
      <c r="P663" s="23">
        <f>I663</f>
        <v>26709.64</v>
      </c>
    </row>
    <row r="664" spans="1:22" ht="57" x14ac:dyDescent="0.2">
      <c r="A664" s="18">
        <v>73</v>
      </c>
      <c r="B664" s="18" t="str">
        <f>Source!F496</f>
        <v>1.21-2203-27-1/1</v>
      </c>
      <c r="C664" s="18" t="str">
        <f>Source!G496</f>
        <v>Техническое обслуживание контакторов номинальный ток до 160 А /контактор модульный ЕSB-16-20N-06 2NO 230-400В 1 модуль</v>
      </c>
      <c r="D664" s="19" t="str">
        <f>Source!H496</f>
        <v>шт.</v>
      </c>
      <c r="E664" s="9">
        <f>Source!I496</f>
        <v>2</v>
      </c>
      <c r="F664" s="21"/>
      <c r="G664" s="20"/>
      <c r="H664" s="9"/>
      <c r="I664" s="9"/>
      <c r="J664" s="21"/>
      <c r="K664" s="21"/>
      <c r="Q664">
        <f>ROUND((Source!BZ496/100)*ROUND((Source!AF496*Source!AV496)*Source!I496, 2), 2)</f>
        <v>345.8</v>
      </c>
      <c r="R664">
        <f>Source!X496</f>
        <v>345.8</v>
      </c>
      <c r="S664">
        <f>ROUND((Source!CA496/100)*ROUND((Source!AF496*Source!AV496)*Source!I496, 2), 2)</f>
        <v>49.4</v>
      </c>
      <c r="T664">
        <f>Source!Y496</f>
        <v>49.4</v>
      </c>
      <c r="U664">
        <f>ROUND((175/100)*ROUND((Source!AE496*Source!AV496)*Source!I496, 2), 2)</f>
        <v>0</v>
      </c>
      <c r="V664">
        <f>ROUND((108/100)*ROUND(Source!CS496*Source!I496, 2), 2)</f>
        <v>0</v>
      </c>
    </row>
    <row r="665" spans="1:22" ht="14.25" x14ac:dyDescent="0.2">
      <c r="A665" s="18"/>
      <c r="B665" s="18"/>
      <c r="C665" s="18" t="s">
        <v>746</v>
      </c>
      <c r="D665" s="19"/>
      <c r="E665" s="9"/>
      <c r="F665" s="21">
        <f>Source!AO496</f>
        <v>247</v>
      </c>
      <c r="G665" s="20" t="str">
        <f>Source!DG496</f>
        <v/>
      </c>
      <c r="H665" s="9">
        <f>Source!AV496</f>
        <v>1</v>
      </c>
      <c r="I665" s="9">
        <f>IF(Source!BA496&lt;&gt; 0, Source!BA496, 1)</f>
        <v>1</v>
      </c>
      <c r="J665" s="21">
        <f>Source!S496</f>
        <v>494</v>
      </c>
      <c r="K665" s="21"/>
    </row>
    <row r="666" spans="1:22" ht="14.25" x14ac:dyDescent="0.2">
      <c r="A666" s="18"/>
      <c r="B666" s="18"/>
      <c r="C666" s="18" t="s">
        <v>752</v>
      </c>
      <c r="D666" s="19"/>
      <c r="E666" s="9"/>
      <c r="F666" s="21">
        <f>Source!AL496</f>
        <v>19.309999999999999</v>
      </c>
      <c r="G666" s="20" t="str">
        <f>Source!DD496</f>
        <v/>
      </c>
      <c r="H666" s="9">
        <f>Source!AW496</f>
        <v>1</v>
      </c>
      <c r="I666" s="9">
        <f>IF(Source!BC496&lt;&gt; 0, Source!BC496, 1)</f>
        <v>1</v>
      </c>
      <c r="J666" s="21">
        <f>Source!P496</f>
        <v>38.619999999999997</v>
      </c>
      <c r="K666" s="21"/>
    </row>
    <row r="667" spans="1:22" ht="14.25" x14ac:dyDescent="0.2">
      <c r="A667" s="18"/>
      <c r="B667" s="18"/>
      <c r="C667" s="18" t="s">
        <v>747</v>
      </c>
      <c r="D667" s="19" t="s">
        <v>748</v>
      </c>
      <c r="E667" s="9">
        <f>Source!AT496</f>
        <v>70</v>
      </c>
      <c r="F667" s="21"/>
      <c r="G667" s="20"/>
      <c r="H667" s="9"/>
      <c r="I667" s="9"/>
      <c r="J667" s="21">
        <f>SUM(R664:R666)</f>
        <v>345.8</v>
      </c>
      <c r="K667" s="21"/>
    </row>
    <row r="668" spans="1:22" ht="14.25" x14ac:dyDescent="0.2">
      <c r="A668" s="18"/>
      <c r="B668" s="18"/>
      <c r="C668" s="18" t="s">
        <v>749</v>
      </c>
      <c r="D668" s="19" t="s">
        <v>748</v>
      </c>
      <c r="E668" s="9">
        <f>Source!AU496</f>
        <v>10</v>
      </c>
      <c r="F668" s="21"/>
      <c r="G668" s="20"/>
      <c r="H668" s="9"/>
      <c r="I668" s="9"/>
      <c r="J668" s="21">
        <f>SUM(T664:T667)</f>
        <v>49.4</v>
      </c>
      <c r="K668" s="21"/>
    </row>
    <row r="669" spans="1:22" ht="14.25" x14ac:dyDescent="0.2">
      <c r="A669" s="18"/>
      <c r="B669" s="18"/>
      <c r="C669" s="18" t="s">
        <v>750</v>
      </c>
      <c r="D669" s="19" t="s">
        <v>751</v>
      </c>
      <c r="E669" s="9">
        <f>Source!AQ496</f>
        <v>0.4</v>
      </c>
      <c r="F669" s="21"/>
      <c r="G669" s="20" t="str">
        <f>Source!DI496</f>
        <v/>
      </c>
      <c r="H669" s="9">
        <f>Source!AV496</f>
        <v>1</v>
      </c>
      <c r="I669" s="9"/>
      <c r="J669" s="21"/>
      <c r="K669" s="21">
        <f>Source!U496</f>
        <v>0.8</v>
      </c>
    </row>
    <row r="670" spans="1:22" ht="15" x14ac:dyDescent="0.25">
      <c r="A670" s="24"/>
      <c r="B670" s="24"/>
      <c r="C670" s="24"/>
      <c r="D670" s="24"/>
      <c r="E670" s="24"/>
      <c r="F670" s="24"/>
      <c r="G670" s="24"/>
      <c r="H670" s="24"/>
      <c r="I670" s="51">
        <f>J665+J666+J667+J668</f>
        <v>927.82</v>
      </c>
      <c r="J670" s="51"/>
      <c r="K670" s="25">
        <f>IF(Source!I496&lt;&gt;0, ROUND(I670/Source!I496, 2), 0)</f>
        <v>463.91</v>
      </c>
      <c r="P670" s="23">
        <f>I670</f>
        <v>927.82</v>
      </c>
    </row>
    <row r="671" spans="1:22" ht="71.25" x14ac:dyDescent="0.2">
      <c r="A671" s="18">
        <v>74</v>
      </c>
      <c r="B671" s="18" t="str">
        <f>Source!F499</f>
        <v>1.21-2303-20-1/1</v>
      </c>
      <c r="C671" s="18" t="str">
        <f>Source!G499</f>
        <v>Техническое обслуживание рубильников с центральным приводом трехполюсных на номинальный ток до 1000 А / выключатель нагрузки (рубильник) SD203 3P 25А</v>
      </c>
      <c r="D671" s="19" t="str">
        <f>Source!H499</f>
        <v>шт.</v>
      </c>
      <c r="E671" s="9">
        <f>Source!I499</f>
        <v>1</v>
      </c>
      <c r="F671" s="21"/>
      <c r="G671" s="20"/>
      <c r="H671" s="9"/>
      <c r="I671" s="9"/>
      <c r="J671" s="21"/>
      <c r="K671" s="21"/>
      <c r="Q671">
        <f>ROUND((Source!BZ499/100)*ROUND((Source!AF499*Source!AV499)*Source!I499, 2), 2)</f>
        <v>389.02</v>
      </c>
      <c r="R671">
        <f>Source!X499</f>
        <v>389.02</v>
      </c>
      <c r="S671">
        <f>ROUND((Source!CA499/100)*ROUND((Source!AF499*Source!AV499)*Source!I499, 2), 2)</f>
        <v>55.57</v>
      </c>
      <c r="T671">
        <f>Source!Y499</f>
        <v>55.57</v>
      </c>
      <c r="U671">
        <f>ROUND((175/100)*ROUND((Source!AE499*Source!AV499)*Source!I499, 2), 2)</f>
        <v>0</v>
      </c>
      <c r="V671">
        <f>ROUND((108/100)*ROUND(Source!CS499*Source!I499, 2), 2)</f>
        <v>0</v>
      </c>
    </row>
    <row r="672" spans="1:22" ht="14.25" x14ac:dyDescent="0.2">
      <c r="A672" s="18"/>
      <c r="B672" s="18"/>
      <c r="C672" s="18" t="s">
        <v>746</v>
      </c>
      <c r="D672" s="19"/>
      <c r="E672" s="9"/>
      <c r="F672" s="21">
        <f>Source!AO499</f>
        <v>555.74</v>
      </c>
      <c r="G672" s="20" t="str">
        <f>Source!DG499</f>
        <v/>
      </c>
      <c r="H672" s="9">
        <f>Source!AV499</f>
        <v>1</v>
      </c>
      <c r="I672" s="9">
        <f>IF(Source!BA499&lt;&gt; 0, Source!BA499, 1)</f>
        <v>1</v>
      </c>
      <c r="J672" s="21">
        <f>Source!S499</f>
        <v>555.74</v>
      </c>
      <c r="K672" s="21"/>
    </row>
    <row r="673" spans="1:22" ht="14.25" x14ac:dyDescent="0.2">
      <c r="A673" s="18"/>
      <c r="B673" s="18"/>
      <c r="C673" s="18" t="s">
        <v>752</v>
      </c>
      <c r="D673" s="19"/>
      <c r="E673" s="9"/>
      <c r="F673" s="21">
        <f>Source!AL499</f>
        <v>9.31</v>
      </c>
      <c r="G673" s="20" t="str">
        <f>Source!DD499</f>
        <v/>
      </c>
      <c r="H673" s="9">
        <f>Source!AW499</f>
        <v>1</v>
      </c>
      <c r="I673" s="9">
        <f>IF(Source!BC499&lt;&gt; 0, Source!BC499, 1)</f>
        <v>1</v>
      </c>
      <c r="J673" s="21">
        <f>Source!P499</f>
        <v>9.31</v>
      </c>
      <c r="K673" s="21"/>
    </row>
    <row r="674" spans="1:22" ht="14.25" x14ac:dyDescent="0.2">
      <c r="A674" s="18"/>
      <c r="B674" s="18"/>
      <c r="C674" s="18" t="s">
        <v>747</v>
      </c>
      <c r="D674" s="19" t="s">
        <v>748</v>
      </c>
      <c r="E674" s="9">
        <f>Source!AT499</f>
        <v>70</v>
      </c>
      <c r="F674" s="21"/>
      <c r="G674" s="20"/>
      <c r="H674" s="9"/>
      <c r="I674" s="9"/>
      <c r="J674" s="21">
        <f>SUM(R671:R673)</f>
        <v>389.02</v>
      </c>
      <c r="K674" s="21"/>
    </row>
    <row r="675" spans="1:22" ht="14.25" x14ac:dyDescent="0.2">
      <c r="A675" s="18"/>
      <c r="B675" s="18"/>
      <c r="C675" s="18" t="s">
        <v>749</v>
      </c>
      <c r="D675" s="19" t="s">
        <v>748</v>
      </c>
      <c r="E675" s="9">
        <f>Source!AU499</f>
        <v>10</v>
      </c>
      <c r="F675" s="21"/>
      <c r="G675" s="20"/>
      <c r="H675" s="9"/>
      <c r="I675" s="9"/>
      <c r="J675" s="21">
        <f>SUM(T671:T674)</f>
        <v>55.57</v>
      </c>
      <c r="K675" s="21"/>
    </row>
    <row r="676" spans="1:22" ht="14.25" x14ac:dyDescent="0.2">
      <c r="A676" s="18"/>
      <c r="B676" s="18"/>
      <c r="C676" s="18" t="s">
        <v>750</v>
      </c>
      <c r="D676" s="19" t="s">
        <v>751</v>
      </c>
      <c r="E676" s="9">
        <f>Source!AQ499</f>
        <v>0.9</v>
      </c>
      <c r="F676" s="21"/>
      <c r="G676" s="20" t="str">
        <f>Source!DI499</f>
        <v/>
      </c>
      <c r="H676" s="9">
        <f>Source!AV499</f>
        <v>1</v>
      </c>
      <c r="I676" s="9"/>
      <c r="J676" s="21"/>
      <c r="K676" s="21">
        <f>Source!U499</f>
        <v>0.9</v>
      </c>
    </row>
    <row r="677" spans="1:22" ht="15" x14ac:dyDescent="0.25">
      <c r="A677" s="24"/>
      <c r="B677" s="24"/>
      <c r="C677" s="24"/>
      <c r="D677" s="24"/>
      <c r="E677" s="24"/>
      <c r="F677" s="24"/>
      <c r="G677" s="24"/>
      <c r="H677" s="24"/>
      <c r="I677" s="51">
        <f>J672+J673+J674+J675</f>
        <v>1009.64</v>
      </c>
      <c r="J677" s="51"/>
      <c r="K677" s="25">
        <f>IF(Source!I499&lt;&gt;0, ROUND(I677/Source!I499, 2), 0)</f>
        <v>1009.64</v>
      </c>
      <c r="P677" s="23">
        <f>I677</f>
        <v>1009.64</v>
      </c>
    </row>
    <row r="678" spans="1:22" ht="57" x14ac:dyDescent="0.2">
      <c r="A678" s="18">
        <v>75</v>
      </c>
      <c r="B678" s="18" t="str">
        <f>Source!F500</f>
        <v>1.21-2303-19-1/1</v>
      </c>
      <c r="C678" s="18" t="str">
        <f>Source!G500</f>
        <v>Техническое обслуживание выключателей автоматических однополюсных установочных на номинальный ток до 63 А</v>
      </c>
      <c r="D678" s="19" t="str">
        <f>Source!H500</f>
        <v>шт.</v>
      </c>
      <c r="E678" s="9">
        <f>Source!I500</f>
        <v>15</v>
      </c>
      <c r="F678" s="21"/>
      <c r="G678" s="20"/>
      <c r="H678" s="9"/>
      <c r="I678" s="9"/>
      <c r="J678" s="21"/>
      <c r="K678" s="21"/>
      <c r="Q678">
        <f>ROUND((Source!BZ500/100)*ROUND((Source!AF500*Source!AV500)*Source!I500, 2), 2)</f>
        <v>7780.4</v>
      </c>
      <c r="R678">
        <f>Source!X500</f>
        <v>7780.4</v>
      </c>
      <c r="S678">
        <f>ROUND((Source!CA500/100)*ROUND((Source!AF500*Source!AV500)*Source!I500, 2), 2)</f>
        <v>1111.49</v>
      </c>
      <c r="T678">
        <f>Source!Y500</f>
        <v>1111.49</v>
      </c>
      <c r="U678">
        <f>ROUND((175/100)*ROUND((Source!AE500*Source!AV500)*Source!I500, 2), 2)</f>
        <v>0</v>
      </c>
      <c r="V678">
        <f>ROUND((108/100)*ROUND(Source!CS500*Source!I500, 2), 2)</f>
        <v>0</v>
      </c>
    </row>
    <row r="679" spans="1:22" ht="14.25" x14ac:dyDescent="0.2">
      <c r="A679" s="18"/>
      <c r="B679" s="18"/>
      <c r="C679" s="18" t="s">
        <v>746</v>
      </c>
      <c r="D679" s="19"/>
      <c r="E679" s="9"/>
      <c r="F679" s="21">
        <f>Source!AO500</f>
        <v>740.99</v>
      </c>
      <c r="G679" s="20" t="str">
        <f>Source!DG500</f>
        <v/>
      </c>
      <c r="H679" s="9">
        <f>Source!AV500</f>
        <v>1</v>
      </c>
      <c r="I679" s="9">
        <f>IF(Source!BA500&lt;&gt; 0, Source!BA500, 1)</f>
        <v>1</v>
      </c>
      <c r="J679" s="21">
        <f>Source!S500</f>
        <v>11114.85</v>
      </c>
      <c r="K679" s="21"/>
    </row>
    <row r="680" spans="1:22" ht="14.25" x14ac:dyDescent="0.2">
      <c r="A680" s="18"/>
      <c r="B680" s="18"/>
      <c r="C680" s="18" t="s">
        <v>752</v>
      </c>
      <c r="D680" s="19"/>
      <c r="E680" s="9"/>
      <c r="F680" s="21">
        <f>Source!AL500</f>
        <v>1.7</v>
      </c>
      <c r="G680" s="20" t="str">
        <f>Source!DD500</f>
        <v/>
      </c>
      <c r="H680" s="9">
        <f>Source!AW500</f>
        <v>1</v>
      </c>
      <c r="I680" s="9">
        <f>IF(Source!BC500&lt;&gt; 0, Source!BC500, 1)</f>
        <v>1</v>
      </c>
      <c r="J680" s="21">
        <f>Source!P500</f>
        <v>25.5</v>
      </c>
      <c r="K680" s="21"/>
    </row>
    <row r="681" spans="1:22" ht="14.25" x14ac:dyDescent="0.2">
      <c r="A681" s="18"/>
      <c r="B681" s="18"/>
      <c r="C681" s="18" t="s">
        <v>747</v>
      </c>
      <c r="D681" s="19" t="s">
        <v>748</v>
      </c>
      <c r="E681" s="9">
        <f>Source!AT500</f>
        <v>70</v>
      </c>
      <c r="F681" s="21"/>
      <c r="G681" s="20"/>
      <c r="H681" s="9"/>
      <c r="I681" s="9"/>
      <c r="J681" s="21">
        <f>SUM(R678:R680)</f>
        <v>7780.4</v>
      </c>
      <c r="K681" s="21"/>
    </row>
    <row r="682" spans="1:22" ht="14.25" x14ac:dyDescent="0.2">
      <c r="A682" s="18"/>
      <c r="B682" s="18"/>
      <c r="C682" s="18" t="s">
        <v>749</v>
      </c>
      <c r="D682" s="19" t="s">
        <v>748</v>
      </c>
      <c r="E682" s="9">
        <f>Source!AU500</f>
        <v>10</v>
      </c>
      <c r="F682" s="21"/>
      <c r="G682" s="20"/>
      <c r="H682" s="9"/>
      <c r="I682" s="9"/>
      <c r="J682" s="21">
        <f>SUM(T678:T681)</f>
        <v>1111.49</v>
      </c>
      <c r="K682" s="21"/>
    </row>
    <row r="683" spans="1:22" ht="14.25" x14ac:dyDescent="0.2">
      <c r="A683" s="18"/>
      <c r="B683" s="18"/>
      <c r="C683" s="18" t="s">
        <v>750</v>
      </c>
      <c r="D683" s="19" t="s">
        <v>751</v>
      </c>
      <c r="E683" s="9">
        <f>Source!AQ500</f>
        <v>1.2</v>
      </c>
      <c r="F683" s="21"/>
      <c r="G683" s="20" t="str">
        <f>Source!DI500</f>
        <v/>
      </c>
      <c r="H683" s="9">
        <f>Source!AV500</f>
        <v>1</v>
      </c>
      <c r="I683" s="9"/>
      <c r="J683" s="21"/>
      <c r="K683" s="21">
        <f>Source!U500</f>
        <v>18</v>
      </c>
    </row>
    <row r="684" spans="1:22" ht="15" x14ac:dyDescent="0.25">
      <c r="A684" s="24"/>
      <c r="B684" s="24"/>
      <c r="C684" s="24"/>
      <c r="D684" s="24"/>
      <c r="E684" s="24"/>
      <c r="F684" s="24"/>
      <c r="G684" s="24"/>
      <c r="H684" s="24"/>
      <c r="I684" s="51">
        <f>J679+J680+J681+J682</f>
        <v>20032.240000000002</v>
      </c>
      <c r="J684" s="51"/>
      <c r="K684" s="25">
        <f>IF(Source!I500&lt;&gt;0, ROUND(I684/Source!I500, 2), 0)</f>
        <v>1335.48</v>
      </c>
      <c r="P684" s="23">
        <f>I684</f>
        <v>20032.240000000002</v>
      </c>
    </row>
    <row r="685" spans="1:22" ht="57" x14ac:dyDescent="0.2">
      <c r="A685" s="18">
        <v>76</v>
      </c>
      <c r="B685" s="18" t="str">
        <f>Source!F502</f>
        <v>1.21-2203-27-1/1</v>
      </c>
      <c r="C685" s="18" t="str">
        <f>Source!G502</f>
        <v>Техническое обслуживание контакторов номинальный ток до 160 А /контактор модульный ЕSB-16-20N-06 2NO 230-400В 1 модуль</v>
      </c>
      <c r="D685" s="19" t="str">
        <f>Source!H502</f>
        <v>шт.</v>
      </c>
      <c r="E685" s="9">
        <f>Source!I502</f>
        <v>2</v>
      </c>
      <c r="F685" s="21"/>
      <c r="G685" s="20"/>
      <c r="H685" s="9"/>
      <c r="I685" s="9"/>
      <c r="J685" s="21"/>
      <c r="K685" s="21"/>
      <c r="Q685">
        <f>ROUND((Source!BZ502/100)*ROUND((Source!AF502*Source!AV502)*Source!I502, 2), 2)</f>
        <v>345.8</v>
      </c>
      <c r="R685">
        <f>Source!X502</f>
        <v>345.8</v>
      </c>
      <c r="S685">
        <f>ROUND((Source!CA502/100)*ROUND((Source!AF502*Source!AV502)*Source!I502, 2), 2)</f>
        <v>49.4</v>
      </c>
      <c r="T685">
        <f>Source!Y502</f>
        <v>49.4</v>
      </c>
      <c r="U685">
        <f>ROUND((175/100)*ROUND((Source!AE502*Source!AV502)*Source!I502, 2), 2)</f>
        <v>0</v>
      </c>
      <c r="V685">
        <f>ROUND((108/100)*ROUND(Source!CS502*Source!I502, 2), 2)</f>
        <v>0</v>
      </c>
    </row>
    <row r="686" spans="1:22" ht="14.25" x14ac:dyDescent="0.2">
      <c r="A686" s="18"/>
      <c r="B686" s="18"/>
      <c r="C686" s="18" t="s">
        <v>746</v>
      </c>
      <c r="D686" s="19"/>
      <c r="E686" s="9"/>
      <c r="F686" s="21">
        <f>Source!AO502</f>
        <v>247</v>
      </c>
      <c r="G686" s="20" t="str">
        <f>Source!DG502</f>
        <v/>
      </c>
      <c r="H686" s="9">
        <f>Source!AV502</f>
        <v>1</v>
      </c>
      <c r="I686" s="9">
        <f>IF(Source!BA502&lt;&gt; 0, Source!BA502, 1)</f>
        <v>1</v>
      </c>
      <c r="J686" s="21">
        <f>Source!S502</f>
        <v>494</v>
      </c>
      <c r="K686" s="21"/>
    </row>
    <row r="687" spans="1:22" ht="14.25" x14ac:dyDescent="0.2">
      <c r="A687" s="18"/>
      <c r="B687" s="18"/>
      <c r="C687" s="18" t="s">
        <v>752</v>
      </c>
      <c r="D687" s="19"/>
      <c r="E687" s="9"/>
      <c r="F687" s="21">
        <f>Source!AL502</f>
        <v>19.309999999999999</v>
      </c>
      <c r="G687" s="20" t="str">
        <f>Source!DD502</f>
        <v/>
      </c>
      <c r="H687" s="9">
        <f>Source!AW502</f>
        <v>1</v>
      </c>
      <c r="I687" s="9">
        <f>IF(Source!BC502&lt;&gt; 0, Source!BC502, 1)</f>
        <v>1</v>
      </c>
      <c r="J687" s="21">
        <f>Source!P502</f>
        <v>38.619999999999997</v>
      </c>
      <c r="K687" s="21"/>
    </row>
    <row r="688" spans="1:22" ht="14.25" x14ac:dyDescent="0.2">
      <c r="A688" s="18"/>
      <c r="B688" s="18"/>
      <c r="C688" s="18" t="s">
        <v>747</v>
      </c>
      <c r="D688" s="19" t="s">
        <v>748</v>
      </c>
      <c r="E688" s="9">
        <f>Source!AT502</f>
        <v>70</v>
      </c>
      <c r="F688" s="21"/>
      <c r="G688" s="20"/>
      <c r="H688" s="9"/>
      <c r="I688" s="9"/>
      <c r="J688" s="21">
        <f>SUM(R685:R687)</f>
        <v>345.8</v>
      </c>
      <c r="K688" s="21"/>
    </row>
    <row r="689" spans="1:22" ht="14.25" x14ac:dyDescent="0.2">
      <c r="A689" s="18"/>
      <c r="B689" s="18"/>
      <c r="C689" s="18" t="s">
        <v>749</v>
      </c>
      <c r="D689" s="19" t="s">
        <v>748</v>
      </c>
      <c r="E689" s="9">
        <f>Source!AU502</f>
        <v>10</v>
      </c>
      <c r="F689" s="21"/>
      <c r="G689" s="20"/>
      <c r="H689" s="9"/>
      <c r="I689" s="9"/>
      <c r="J689" s="21">
        <f>SUM(T685:T688)</f>
        <v>49.4</v>
      </c>
      <c r="K689" s="21"/>
    </row>
    <row r="690" spans="1:22" ht="14.25" x14ac:dyDescent="0.2">
      <c r="A690" s="18"/>
      <c r="B690" s="18"/>
      <c r="C690" s="18" t="s">
        <v>750</v>
      </c>
      <c r="D690" s="19" t="s">
        <v>751</v>
      </c>
      <c r="E690" s="9">
        <f>Source!AQ502</f>
        <v>0.4</v>
      </c>
      <c r="F690" s="21"/>
      <c r="G690" s="20" t="str">
        <f>Source!DI502</f>
        <v/>
      </c>
      <c r="H690" s="9">
        <f>Source!AV502</f>
        <v>1</v>
      </c>
      <c r="I690" s="9"/>
      <c r="J690" s="21"/>
      <c r="K690" s="21">
        <f>Source!U502</f>
        <v>0.8</v>
      </c>
    </row>
    <row r="691" spans="1:22" ht="15" x14ac:dyDescent="0.25">
      <c r="A691" s="24"/>
      <c r="B691" s="24"/>
      <c r="C691" s="24"/>
      <c r="D691" s="24"/>
      <c r="E691" s="24"/>
      <c r="F691" s="24"/>
      <c r="G691" s="24"/>
      <c r="H691" s="24"/>
      <c r="I691" s="51">
        <f>J686+J687+J688+J689</f>
        <v>927.82</v>
      </c>
      <c r="J691" s="51"/>
      <c r="K691" s="25">
        <f>IF(Source!I502&lt;&gt;0, ROUND(I691/Source!I502, 2), 0)</f>
        <v>463.91</v>
      </c>
      <c r="P691" s="23">
        <f>I691</f>
        <v>927.82</v>
      </c>
    </row>
    <row r="692" spans="1:22" ht="71.25" x14ac:dyDescent="0.2">
      <c r="A692" s="18">
        <v>77</v>
      </c>
      <c r="B692" s="18" t="str">
        <f>Source!F505</f>
        <v>1.21-2303-20-1/1</v>
      </c>
      <c r="C692" s="18" t="str">
        <f>Source!G505</f>
        <v>Техническое обслуживание рубильников с центральным приводом трехполюсных на номинальный ток до 1000 А / выключатель нагрузки (рубильник) Е203r 3P 80А</v>
      </c>
      <c r="D692" s="19" t="str">
        <f>Source!H505</f>
        <v>шт.</v>
      </c>
      <c r="E692" s="9">
        <f>Source!I505</f>
        <v>1</v>
      </c>
      <c r="F692" s="21"/>
      <c r="G692" s="20"/>
      <c r="H692" s="9"/>
      <c r="I692" s="9"/>
      <c r="J692" s="21"/>
      <c r="K692" s="21"/>
      <c r="Q692">
        <f>ROUND((Source!BZ505/100)*ROUND((Source!AF505*Source!AV505)*Source!I505, 2), 2)</f>
        <v>389.02</v>
      </c>
      <c r="R692">
        <f>Source!X505</f>
        <v>389.02</v>
      </c>
      <c r="S692">
        <f>ROUND((Source!CA505/100)*ROUND((Source!AF505*Source!AV505)*Source!I505, 2), 2)</f>
        <v>55.57</v>
      </c>
      <c r="T692">
        <f>Source!Y505</f>
        <v>55.57</v>
      </c>
      <c r="U692">
        <f>ROUND((175/100)*ROUND((Source!AE505*Source!AV505)*Source!I505, 2), 2)</f>
        <v>0</v>
      </c>
      <c r="V692">
        <f>ROUND((108/100)*ROUND(Source!CS505*Source!I505, 2), 2)</f>
        <v>0</v>
      </c>
    </row>
    <row r="693" spans="1:22" ht="14.25" x14ac:dyDescent="0.2">
      <c r="A693" s="18"/>
      <c r="B693" s="18"/>
      <c r="C693" s="18" t="s">
        <v>746</v>
      </c>
      <c r="D693" s="19"/>
      <c r="E693" s="9"/>
      <c r="F693" s="21">
        <f>Source!AO505</f>
        <v>555.74</v>
      </c>
      <c r="G693" s="20" t="str">
        <f>Source!DG505</f>
        <v/>
      </c>
      <c r="H693" s="9">
        <f>Source!AV505</f>
        <v>1</v>
      </c>
      <c r="I693" s="9">
        <f>IF(Source!BA505&lt;&gt; 0, Source!BA505, 1)</f>
        <v>1</v>
      </c>
      <c r="J693" s="21">
        <f>Source!S505</f>
        <v>555.74</v>
      </c>
      <c r="K693" s="21"/>
    </row>
    <row r="694" spans="1:22" ht="14.25" x14ac:dyDescent="0.2">
      <c r="A694" s="18"/>
      <c r="B694" s="18"/>
      <c r="C694" s="18" t="s">
        <v>752</v>
      </c>
      <c r="D694" s="19"/>
      <c r="E694" s="9"/>
      <c r="F694" s="21">
        <f>Source!AL505</f>
        <v>9.31</v>
      </c>
      <c r="G694" s="20" t="str">
        <f>Source!DD505</f>
        <v/>
      </c>
      <c r="H694" s="9">
        <f>Source!AW505</f>
        <v>1</v>
      </c>
      <c r="I694" s="9">
        <f>IF(Source!BC505&lt;&gt; 0, Source!BC505, 1)</f>
        <v>1</v>
      </c>
      <c r="J694" s="21">
        <f>Source!P505</f>
        <v>9.31</v>
      </c>
      <c r="K694" s="21"/>
    </row>
    <row r="695" spans="1:22" ht="14.25" x14ac:dyDescent="0.2">
      <c r="A695" s="18"/>
      <c r="B695" s="18"/>
      <c r="C695" s="18" t="s">
        <v>747</v>
      </c>
      <c r="D695" s="19" t="s">
        <v>748</v>
      </c>
      <c r="E695" s="9">
        <f>Source!AT505</f>
        <v>70</v>
      </c>
      <c r="F695" s="21"/>
      <c r="G695" s="20"/>
      <c r="H695" s="9"/>
      <c r="I695" s="9"/>
      <c r="J695" s="21">
        <f>SUM(R692:R694)</f>
        <v>389.02</v>
      </c>
      <c r="K695" s="21"/>
    </row>
    <row r="696" spans="1:22" ht="14.25" x14ac:dyDescent="0.2">
      <c r="A696" s="18"/>
      <c r="B696" s="18"/>
      <c r="C696" s="18" t="s">
        <v>749</v>
      </c>
      <c r="D696" s="19" t="s">
        <v>748</v>
      </c>
      <c r="E696" s="9">
        <f>Source!AU505</f>
        <v>10</v>
      </c>
      <c r="F696" s="21"/>
      <c r="G696" s="20"/>
      <c r="H696" s="9"/>
      <c r="I696" s="9"/>
      <c r="J696" s="21">
        <f>SUM(T692:T695)</f>
        <v>55.57</v>
      </c>
      <c r="K696" s="21"/>
    </row>
    <row r="697" spans="1:22" ht="14.25" x14ac:dyDescent="0.2">
      <c r="A697" s="18"/>
      <c r="B697" s="18"/>
      <c r="C697" s="18" t="s">
        <v>750</v>
      </c>
      <c r="D697" s="19" t="s">
        <v>751</v>
      </c>
      <c r="E697" s="9">
        <f>Source!AQ505</f>
        <v>0.9</v>
      </c>
      <c r="F697" s="21"/>
      <c r="G697" s="20" t="str">
        <f>Source!DI505</f>
        <v/>
      </c>
      <c r="H697" s="9">
        <f>Source!AV505</f>
        <v>1</v>
      </c>
      <c r="I697" s="9"/>
      <c r="J697" s="21"/>
      <c r="K697" s="21">
        <f>Source!U505</f>
        <v>0.9</v>
      </c>
    </row>
    <row r="698" spans="1:22" ht="15" x14ac:dyDescent="0.25">
      <c r="A698" s="24"/>
      <c r="B698" s="24"/>
      <c r="C698" s="24"/>
      <c r="D698" s="24"/>
      <c r="E698" s="24"/>
      <c r="F698" s="24"/>
      <c r="G698" s="24"/>
      <c r="H698" s="24"/>
      <c r="I698" s="51">
        <f>J693+J694+J695+J696</f>
        <v>1009.64</v>
      </c>
      <c r="J698" s="51"/>
      <c r="K698" s="25">
        <f>IF(Source!I505&lt;&gt;0, ROUND(I698/Source!I505, 2), 0)</f>
        <v>1009.64</v>
      </c>
      <c r="P698" s="23">
        <f>I698</f>
        <v>1009.64</v>
      </c>
    </row>
    <row r="699" spans="1:22" ht="57" x14ac:dyDescent="0.2">
      <c r="A699" s="18">
        <v>78</v>
      </c>
      <c r="B699" s="18" t="str">
        <f>Source!F506</f>
        <v>1.21-2303-19-1/1</v>
      </c>
      <c r="C699" s="18" t="str">
        <f>Source!G506</f>
        <v>Техническое обслуживание выключателей автоматических однополюсных установочных на номинальный ток до 63 А</v>
      </c>
      <c r="D699" s="19" t="str">
        <f>Source!H506</f>
        <v>шт.</v>
      </c>
      <c r="E699" s="9">
        <f>Source!I506</f>
        <v>2</v>
      </c>
      <c r="F699" s="21"/>
      <c r="G699" s="20"/>
      <c r="H699" s="9"/>
      <c r="I699" s="9"/>
      <c r="J699" s="21"/>
      <c r="K699" s="21"/>
      <c r="Q699">
        <f>ROUND((Source!BZ506/100)*ROUND((Source!AF506*Source!AV506)*Source!I506, 2), 2)</f>
        <v>1037.3900000000001</v>
      </c>
      <c r="R699">
        <f>Source!X506</f>
        <v>1037.3900000000001</v>
      </c>
      <c r="S699">
        <f>ROUND((Source!CA506/100)*ROUND((Source!AF506*Source!AV506)*Source!I506, 2), 2)</f>
        <v>148.19999999999999</v>
      </c>
      <c r="T699">
        <f>Source!Y506</f>
        <v>148.19999999999999</v>
      </c>
      <c r="U699">
        <f>ROUND((175/100)*ROUND((Source!AE506*Source!AV506)*Source!I506, 2), 2)</f>
        <v>0</v>
      </c>
      <c r="V699">
        <f>ROUND((108/100)*ROUND(Source!CS506*Source!I506, 2), 2)</f>
        <v>0</v>
      </c>
    </row>
    <row r="700" spans="1:22" ht="14.25" x14ac:dyDescent="0.2">
      <c r="A700" s="18"/>
      <c r="B700" s="18"/>
      <c r="C700" s="18" t="s">
        <v>746</v>
      </c>
      <c r="D700" s="19"/>
      <c r="E700" s="9"/>
      <c r="F700" s="21">
        <f>Source!AO506</f>
        <v>740.99</v>
      </c>
      <c r="G700" s="20" t="str">
        <f>Source!DG506</f>
        <v/>
      </c>
      <c r="H700" s="9">
        <f>Source!AV506</f>
        <v>1</v>
      </c>
      <c r="I700" s="9">
        <f>IF(Source!BA506&lt;&gt; 0, Source!BA506, 1)</f>
        <v>1</v>
      </c>
      <c r="J700" s="21">
        <f>Source!S506</f>
        <v>1481.98</v>
      </c>
      <c r="K700" s="21"/>
    </row>
    <row r="701" spans="1:22" ht="14.25" x14ac:dyDescent="0.2">
      <c r="A701" s="18"/>
      <c r="B701" s="18"/>
      <c r="C701" s="18" t="s">
        <v>752</v>
      </c>
      <c r="D701" s="19"/>
      <c r="E701" s="9"/>
      <c r="F701" s="21">
        <f>Source!AL506</f>
        <v>1.7</v>
      </c>
      <c r="G701" s="20" t="str">
        <f>Source!DD506</f>
        <v/>
      </c>
      <c r="H701" s="9">
        <f>Source!AW506</f>
        <v>1</v>
      </c>
      <c r="I701" s="9">
        <f>IF(Source!BC506&lt;&gt; 0, Source!BC506, 1)</f>
        <v>1</v>
      </c>
      <c r="J701" s="21">
        <f>Source!P506</f>
        <v>3.4</v>
      </c>
      <c r="K701" s="21"/>
    </row>
    <row r="702" spans="1:22" ht="14.25" x14ac:dyDescent="0.2">
      <c r="A702" s="18"/>
      <c r="B702" s="18"/>
      <c r="C702" s="18" t="s">
        <v>747</v>
      </c>
      <c r="D702" s="19" t="s">
        <v>748</v>
      </c>
      <c r="E702" s="9">
        <f>Source!AT506</f>
        <v>70</v>
      </c>
      <c r="F702" s="21"/>
      <c r="G702" s="20"/>
      <c r="H702" s="9"/>
      <c r="I702" s="9"/>
      <c r="J702" s="21">
        <f>SUM(R699:R701)</f>
        <v>1037.3900000000001</v>
      </c>
      <c r="K702" s="21"/>
    </row>
    <row r="703" spans="1:22" ht="14.25" x14ac:dyDescent="0.2">
      <c r="A703" s="18"/>
      <c r="B703" s="18"/>
      <c r="C703" s="18" t="s">
        <v>749</v>
      </c>
      <c r="D703" s="19" t="s">
        <v>748</v>
      </c>
      <c r="E703" s="9">
        <f>Source!AU506</f>
        <v>10</v>
      </c>
      <c r="F703" s="21"/>
      <c r="G703" s="20"/>
      <c r="H703" s="9"/>
      <c r="I703" s="9"/>
      <c r="J703" s="21">
        <f>SUM(T699:T702)</f>
        <v>148.19999999999999</v>
      </c>
      <c r="K703" s="21"/>
    </row>
    <row r="704" spans="1:22" ht="14.25" x14ac:dyDescent="0.2">
      <c r="A704" s="18"/>
      <c r="B704" s="18"/>
      <c r="C704" s="18" t="s">
        <v>750</v>
      </c>
      <c r="D704" s="19" t="s">
        <v>751</v>
      </c>
      <c r="E704" s="9">
        <f>Source!AQ506</f>
        <v>1.2</v>
      </c>
      <c r="F704" s="21"/>
      <c r="G704" s="20" t="str">
        <f>Source!DI506</f>
        <v/>
      </c>
      <c r="H704" s="9">
        <f>Source!AV506</f>
        <v>1</v>
      </c>
      <c r="I704" s="9"/>
      <c r="J704" s="21"/>
      <c r="K704" s="21">
        <f>Source!U506</f>
        <v>2.4</v>
      </c>
    </row>
    <row r="705" spans="1:22" ht="15" x14ac:dyDescent="0.25">
      <c r="A705" s="24"/>
      <c r="B705" s="24"/>
      <c r="C705" s="24"/>
      <c r="D705" s="24"/>
      <c r="E705" s="24"/>
      <c r="F705" s="24"/>
      <c r="G705" s="24"/>
      <c r="H705" s="24"/>
      <c r="I705" s="51">
        <f>J700+J701+J702+J703</f>
        <v>2670.9700000000003</v>
      </c>
      <c r="J705" s="51"/>
      <c r="K705" s="25">
        <f>IF(Source!I506&lt;&gt;0, ROUND(I705/Source!I506, 2), 0)</f>
        <v>1335.49</v>
      </c>
      <c r="P705" s="23">
        <f>I705</f>
        <v>2670.9700000000003</v>
      </c>
    </row>
    <row r="706" spans="1:22" ht="71.25" x14ac:dyDescent="0.2">
      <c r="A706" s="18">
        <v>79</v>
      </c>
      <c r="B706" s="18" t="str">
        <f>Source!F510</f>
        <v>1.21-2303-20-1/1</v>
      </c>
      <c r="C706" s="18" t="str">
        <f>Source!G510</f>
        <v>Техническое обслуживание рубильников с центральным приводом трехполюсных на номинальный ток до 1000 А / выключатель нагрузки (рубильник) Е203r 3P 125А</v>
      </c>
      <c r="D706" s="19" t="str">
        <f>Source!H510</f>
        <v>шт.</v>
      </c>
      <c r="E706" s="9">
        <f>Source!I510</f>
        <v>1</v>
      </c>
      <c r="F706" s="21"/>
      <c r="G706" s="20"/>
      <c r="H706" s="9"/>
      <c r="I706" s="9"/>
      <c r="J706" s="21"/>
      <c r="K706" s="21"/>
      <c r="Q706">
        <f>ROUND((Source!BZ510/100)*ROUND((Source!AF510*Source!AV510)*Source!I510, 2), 2)</f>
        <v>389.02</v>
      </c>
      <c r="R706">
        <f>Source!X510</f>
        <v>389.02</v>
      </c>
      <c r="S706">
        <f>ROUND((Source!CA510/100)*ROUND((Source!AF510*Source!AV510)*Source!I510, 2), 2)</f>
        <v>55.57</v>
      </c>
      <c r="T706">
        <f>Source!Y510</f>
        <v>55.57</v>
      </c>
      <c r="U706">
        <f>ROUND((175/100)*ROUND((Source!AE510*Source!AV510)*Source!I510, 2), 2)</f>
        <v>0</v>
      </c>
      <c r="V706">
        <f>ROUND((108/100)*ROUND(Source!CS510*Source!I510, 2), 2)</f>
        <v>0</v>
      </c>
    </row>
    <row r="707" spans="1:22" ht="14.25" x14ac:dyDescent="0.2">
      <c r="A707" s="18"/>
      <c r="B707" s="18"/>
      <c r="C707" s="18" t="s">
        <v>746</v>
      </c>
      <c r="D707" s="19"/>
      <c r="E707" s="9"/>
      <c r="F707" s="21">
        <f>Source!AO510</f>
        <v>555.74</v>
      </c>
      <c r="G707" s="20" t="str">
        <f>Source!DG510</f>
        <v/>
      </c>
      <c r="H707" s="9">
        <f>Source!AV510</f>
        <v>1</v>
      </c>
      <c r="I707" s="9">
        <f>IF(Source!BA510&lt;&gt; 0, Source!BA510, 1)</f>
        <v>1</v>
      </c>
      <c r="J707" s="21">
        <f>Source!S510</f>
        <v>555.74</v>
      </c>
      <c r="K707" s="21"/>
    </row>
    <row r="708" spans="1:22" ht="14.25" x14ac:dyDescent="0.2">
      <c r="A708" s="18"/>
      <c r="B708" s="18"/>
      <c r="C708" s="18" t="s">
        <v>752</v>
      </c>
      <c r="D708" s="19"/>
      <c r="E708" s="9"/>
      <c r="F708" s="21">
        <f>Source!AL510</f>
        <v>9.31</v>
      </c>
      <c r="G708" s="20" t="str">
        <f>Source!DD510</f>
        <v/>
      </c>
      <c r="H708" s="9">
        <f>Source!AW510</f>
        <v>1</v>
      </c>
      <c r="I708" s="9">
        <f>IF(Source!BC510&lt;&gt; 0, Source!BC510, 1)</f>
        <v>1</v>
      </c>
      <c r="J708" s="21">
        <f>Source!P510</f>
        <v>9.31</v>
      </c>
      <c r="K708" s="21"/>
    </row>
    <row r="709" spans="1:22" ht="14.25" x14ac:dyDescent="0.2">
      <c r="A709" s="18"/>
      <c r="B709" s="18"/>
      <c r="C709" s="18" t="s">
        <v>747</v>
      </c>
      <c r="D709" s="19" t="s">
        <v>748</v>
      </c>
      <c r="E709" s="9">
        <f>Source!AT510</f>
        <v>70</v>
      </c>
      <c r="F709" s="21"/>
      <c r="G709" s="20"/>
      <c r="H709" s="9"/>
      <c r="I709" s="9"/>
      <c r="J709" s="21">
        <f>SUM(R706:R708)</f>
        <v>389.02</v>
      </c>
      <c r="K709" s="21"/>
    </row>
    <row r="710" spans="1:22" ht="14.25" x14ac:dyDescent="0.2">
      <c r="A710" s="18"/>
      <c r="B710" s="18"/>
      <c r="C710" s="18" t="s">
        <v>749</v>
      </c>
      <c r="D710" s="19" t="s">
        <v>748</v>
      </c>
      <c r="E710" s="9">
        <f>Source!AU510</f>
        <v>10</v>
      </c>
      <c r="F710" s="21"/>
      <c r="G710" s="20"/>
      <c r="H710" s="9"/>
      <c r="I710" s="9"/>
      <c r="J710" s="21">
        <f>SUM(T706:T709)</f>
        <v>55.57</v>
      </c>
      <c r="K710" s="21"/>
    </row>
    <row r="711" spans="1:22" ht="14.25" x14ac:dyDescent="0.2">
      <c r="A711" s="18"/>
      <c r="B711" s="18"/>
      <c r="C711" s="18" t="s">
        <v>750</v>
      </c>
      <c r="D711" s="19" t="s">
        <v>751</v>
      </c>
      <c r="E711" s="9">
        <f>Source!AQ510</f>
        <v>0.9</v>
      </c>
      <c r="F711" s="21"/>
      <c r="G711" s="20" t="str">
        <f>Source!DI510</f>
        <v/>
      </c>
      <c r="H711" s="9">
        <f>Source!AV510</f>
        <v>1</v>
      </c>
      <c r="I711" s="9"/>
      <c r="J711" s="21"/>
      <c r="K711" s="21">
        <f>Source!U510</f>
        <v>0.9</v>
      </c>
    </row>
    <row r="712" spans="1:22" ht="15" x14ac:dyDescent="0.25">
      <c r="A712" s="24"/>
      <c r="B712" s="24"/>
      <c r="C712" s="24"/>
      <c r="D712" s="24"/>
      <c r="E712" s="24"/>
      <c r="F712" s="24"/>
      <c r="G712" s="24"/>
      <c r="H712" s="24"/>
      <c r="I712" s="51">
        <f>J707+J708+J709+J710</f>
        <v>1009.64</v>
      </c>
      <c r="J712" s="51"/>
      <c r="K712" s="25">
        <f>IF(Source!I510&lt;&gt;0, ROUND(I712/Source!I510, 2), 0)</f>
        <v>1009.64</v>
      </c>
      <c r="P712" s="23">
        <f>I712</f>
        <v>1009.64</v>
      </c>
    </row>
    <row r="713" spans="1:22" ht="57" x14ac:dyDescent="0.2">
      <c r="A713" s="18">
        <v>80</v>
      </c>
      <c r="B713" s="18" t="str">
        <f>Source!F511</f>
        <v>1.21-2303-3-1/1</v>
      </c>
      <c r="C713" s="18" t="str">
        <f>Source!G511</f>
        <v>Техническое обслуживание выключателей автоматических трехполюсных установочных, номинальный ток до 200 А,</v>
      </c>
      <c r="D713" s="19" t="str">
        <f>Source!H511</f>
        <v>шт.</v>
      </c>
      <c r="E713" s="9">
        <f>Source!I511</f>
        <v>5</v>
      </c>
      <c r="F713" s="21"/>
      <c r="G713" s="20"/>
      <c r="H713" s="9"/>
      <c r="I713" s="9"/>
      <c r="J713" s="21"/>
      <c r="K713" s="21"/>
      <c r="Q713">
        <f>ROUND((Source!BZ511/100)*ROUND((Source!AF511*Source!AV511)*Source!I511, 2), 2)</f>
        <v>3241.81</v>
      </c>
      <c r="R713">
        <f>Source!X511</f>
        <v>3241.81</v>
      </c>
      <c r="S713">
        <f>ROUND((Source!CA511/100)*ROUND((Source!AF511*Source!AV511)*Source!I511, 2), 2)</f>
        <v>463.12</v>
      </c>
      <c r="T713">
        <f>Source!Y511</f>
        <v>463.12</v>
      </c>
      <c r="U713">
        <f>ROUND((175/100)*ROUND((Source!AE511*Source!AV511)*Source!I511, 2), 2)</f>
        <v>0</v>
      </c>
      <c r="V713">
        <f>ROUND((108/100)*ROUND(Source!CS511*Source!I511, 2), 2)</f>
        <v>0</v>
      </c>
    </row>
    <row r="714" spans="1:22" x14ac:dyDescent="0.2">
      <c r="C714" s="22" t="str">
        <f>"Объем: "&amp;Source!I511&amp;"=1+"&amp;"2+"&amp;"2"</f>
        <v>Объем: 5=1+2+2</v>
      </c>
    </row>
    <row r="715" spans="1:22" ht="14.25" x14ac:dyDescent="0.2">
      <c r="A715" s="18"/>
      <c r="B715" s="18"/>
      <c r="C715" s="18" t="s">
        <v>746</v>
      </c>
      <c r="D715" s="19"/>
      <c r="E715" s="9"/>
      <c r="F715" s="21">
        <f>Source!AO511</f>
        <v>926.23</v>
      </c>
      <c r="G715" s="20" t="str">
        <f>Source!DG511</f>
        <v/>
      </c>
      <c r="H715" s="9">
        <f>Source!AV511</f>
        <v>1</v>
      </c>
      <c r="I715" s="9">
        <f>IF(Source!BA511&lt;&gt; 0, Source!BA511, 1)</f>
        <v>1</v>
      </c>
      <c r="J715" s="21">
        <f>Source!S511</f>
        <v>4631.1499999999996</v>
      </c>
      <c r="K715" s="21"/>
    </row>
    <row r="716" spans="1:22" ht="14.25" x14ac:dyDescent="0.2">
      <c r="A716" s="18"/>
      <c r="B716" s="18"/>
      <c r="C716" s="18" t="s">
        <v>752</v>
      </c>
      <c r="D716" s="19"/>
      <c r="E716" s="9"/>
      <c r="F716" s="21">
        <f>Source!AL511</f>
        <v>12.39</v>
      </c>
      <c r="G716" s="20" t="str">
        <f>Source!DD511</f>
        <v/>
      </c>
      <c r="H716" s="9">
        <f>Source!AW511</f>
        <v>1</v>
      </c>
      <c r="I716" s="9">
        <f>IF(Source!BC511&lt;&gt; 0, Source!BC511, 1)</f>
        <v>1</v>
      </c>
      <c r="J716" s="21">
        <f>Source!P511</f>
        <v>61.95</v>
      </c>
      <c r="K716" s="21"/>
    </row>
    <row r="717" spans="1:22" ht="14.25" x14ac:dyDescent="0.2">
      <c r="A717" s="18"/>
      <c r="B717" s="18"/>
      <c r="C717" s="18" t="s">
        <v>747</v>
      </c>
      <c r="D717" s="19" t="s">
        <v>748</v>
      </c>
      <c r="E717" s="9">
        <f>Source!AT511</f>
        <v>70</v>
      </c>
      <c r="F717" s="21"/>
      <c r="G717" s="20"/>
      <c r="H717" s="9"/>
      <c r="I717" s="9"/>
      <c r="J717" s="21">
        <f>SUM(R713:R716)</f>
        <v>3241.81</v>
      </c>
      <c r="K717" s="21"/>
    </row>
    <row r="718" spans="1:22" ht="14.25" x14ac:dyDescent="0.2">
      <c r="A718" s="18"/>
      <c r="B718" s="18"/>
      <c r="C718" s="18" t="s">
        <v>749</v>
      </c>
      <c r="D718" s="19" t="s">
        <v>748</v>
      </c>
      <c r="E718" s="9">
        <f>Source!AU511</f>
        <v>10</v>
      </c>
      <c r="F718" s="21"/>
      <c r="G718" s="20"/>
      <c r="H718" s="9"/>
      <c r="I718" s="9"/>
      <c r="J718" s="21">
        <f>SUM(T713:T717)</f>
        <v>463.12</v>
      </c>
      <c r="K718" s="21"/>
    </row>
    <row r="719" spans="1:22" ht="14.25" x14ac:dyDescent="0.2">
      <c r="A719" s="18"/>
      <c r="B719" s="18"/>
      <c r="C719" s="18" t="s">
        <v>750</v>
      </c>
      <c r="D719" s="19" t="s">
        <v>751</v>
      </c>
      <c r="E719" s="9">
        <f>Source!AQ511</f>
        <v>1.5</v>
      </c>
      <c r="F719" s="21"/>
      <c r="G719" s="20" t="str">
        <f>Source!DI511</f>
        <v/>
      </c>
      <c r="H719" s="9">
        <f>Source!AV511</f>
        <v>1</v>
      </c>
      <c r="I719" s="9"/>
      <c r="J719" s="21"/>
      <c r="K719" s="21">
        <f>Source!U511</f>
        <v>7.5</v>
      </c>
    </row>
    <row r="720" spans="1:22" ht="15" x14ac:dyDescent="0.25">
      <c r="A720" s="24"/>
      <c r="B720" s="24"/>
      <c r="C720" s="24"/>
      <c r="D720" s="24"/>
      <c r="E720" s="24"/>
      <c r="F720" s="24"/>
      <c r="G720" s="24"/>
      <c r="H720" s="24"/>
      <c r="I720" s="51">
        <f>J715+J716+J717+J718</f>
        <v>8398.0300000000007</v>
      </c>
      <c r="J720" s="51"/>
      <c r="K720" s="25">
        <f>IF(Source!I511&lt;&gt;0, ROUND(I720/Source!I511, 2), 0)</f>
        <v>1679.61</v>
      </c>
      <c r="P720" s="23">
        <f>I720</f>
        <v>8398.0300000000007</v>
      </c>
    </row>
    <row r="721" spans="1:22" ht="71.25" x14ac:dyDescent="0.2">
      <c r="A721" s="18">
        <v>81</v>
      </c>
      <c r="B721" s="18" t="str">
        <f>Source!F515</f>
        <v>1.21-2303-20-1/1</v>
      </c>
      <c r="C721" s="18" t="str">
        <f>Source!G515</f>
        <v>Техническое обслуживание рубильников с центральным приводом трехполюсных на номинальный ток до 1000 А / выключатель нагрузки (рубильник) ВН-99 3P 200А</v>
      </c>
      <c r="D721" s="19" t="str">
        <f>Source!H515</f>
        <v>шт.</v>
      </c>
      <c r="E721" s="9">
        <f>Source!I515</f>
        <v>1</v>
      </c>
      <c r="F721" s="21"/>
      <c r="G721" s="20"/>
      <c r="H721" s="9"/>
      <c r="I721" s="9"/>
      <c r="J721" s="21"/>
      <c r="K721" s="21"/>
      <c r="Q721">
        <f>ROUND((Source!BZ515/100)*ROUND((Source!AF515*Source!AV515)*Source!I515, 2), 2)</f>
        <v>389.02</v>
      </c>
      <c r="R721">
        <f>Source!X515</f>
        <v>389.02</v>
      </c>
      <c r="S721">
        <f>ROUND((Source!CA515/100)*ROUND((Source!AF515*Source!AV515)*Source!I515, 2), 2)</f>
        <v>55.57</v>
      </c>
      <c r="T721">
        <f>Source!Y515</f>
        <v>55.57</v>
      </c>
      <c r="U721">
        <f>ROUND((175/100)*ROUND((Source!AE515*Source!AV515)*Source!I515, 2), 2)</f>
        <v>0</v>
      </c>
      <c r="V721">
        <f>ROUND((108/100)*ROUND(Source!CS515*Source!I515, 2), 2)</f>
        <v>0</v>
      </c>
    </row>
    <row r="722" spans="1:22" ht="14.25" x14ac:dyDescent="0.2">
      <c r="A722" s="18"/>
      <c r="B722" s="18"/>
      <c r="C722" s="18" t="s">
        <v>746</v>
      </c>
      <c r="D722" s="19"/>
      <c r="E722" s="9"/>
      <c r="F722" s="21">
        <f>Source!AO515</f>
        <v>555.74</v>
      </c>
      <c r="G722" s="20" t="str">
        <f>Source!DG515</f>
        <v/>
      </c>
      <c r="H722" s="9">
        <f>Source!AV515</f>
        <v>1</v>
      </c>
      <c r="I722" s="9">
        <f>IF(Source!BA515&lt;&gt; 0, Source!BA515, 1)</f>
        <v>1</v>
      </c>
      <c r="J722" s="21">
        <f>Source!S515</f>
        <v>555.74</v>
      </c>
      <c r="K722" s="21"/>
    </row>
    <row r="723" spans="1:22" ht="14.25" x14ac:dyDescent="0.2">
      <c r="A723" s="18"/>
      <c r="B723" s="18"/>
      <c r="C723" s="18" t="s">
        <v>752</v>
      </c>
      <c r="D723" s="19"/>
      <c r="E723" s="9"/>
      <c r="F723" s="21">
        <f>Source!AL515</f>
        <v>9.31</v>
      </c>
      <c r="G723" s="20" t="str">
        <f>Source!DD515</f>
        <v/>
      </c>
      <c r="H723" s="9">
        <f>Source!AW515</f>
        <v>1</v>
      </c>
      <c r="I723" s="9">
        <f>IF(Source!BC515&lt;&gt; 0, Source!BC515, 1)</f>
        <v>1</v>
      </c>
      <c r="J723" s="21">
        <f>Source!P515</f>
        <v>9.31</v>
      </c>
      <c r="K723" s="21"/>
    </row>
    <row r="724" spans="1:22" ht="14.25" x14ac:dyDescent="0.2">
      <c r="A724" s="18"/>
      <c r="B724" s="18"/>
      <c r="C724" s="18" t="s">
        <v>747</v>
      </c>
      <c r="D724" s="19" t="s">
        <v>748</v>
      </c>
      <c r="E724" s="9">
        <f>Source!AT515</f>
        <v>70</v>
      </c>
      <c r="F724" s="21"/>
      <c r="G724" s="20"/>
      <c r="H724" s="9"/>
      <c r="I724" s="9"/>
      <c r="J724" s="21">
        <f>SUM(R721:R723)</f>
        <v>389.02</v>
      </c>
      <c r="K724" s="21"/>
    </row>
    <row r="725" spans="1:22" ht="14.25" x14ac:dyDescent="0.2">
      <c r="A725" s="18"/>
      <c r="B725" s="18"/>
      <c r="C725" s="18" t="s">
        <v>749</v>
      </c>
      <c r="D725" s="19" t="s">
        <v>748</v>
      </c>
      <c r="E725" s="9">
        <f>Source!AU515</f>
        <v>10</v>
      </c>
      <c r="F725" s="21"/>
      <c r="G725" s="20"/>
      <c r="H725" s="9"/>
      <c r="I725" s="9"/>
      <c r="J725" s="21">
        <f>SUM(T721:T724)</f>
        <v>55.57</v>
      </c>
      <c r="K725" s="21"/>
    </row>
    <row r="726" spans="1:22" ht="14.25" x14ac:dyDescent="0.2">
      <c r="A726" s="18"/>
      <c r="B726" s="18"/>
      <c r="C726" s="18" t="s">
        <v>750</v>
      </c>
      <c r="D726" s="19" t="s">
        <v>751</v>
      </c>
      <c r="E726" s="9">
        <f>Source!AQ515</f>
        <v>0.9</v>
      </c>
      <c r="F726" s="21"/>
      <c r="G726" s="20" t="str">
        <f>Source!DI515</f>
        <v/>
      </c>
      <c r="H726" s="9">
        <f>Source!AV515</f>
        <v>1</v>
      </c>
      <c r="I726" s="9"/>
      <c r="J726" s="21"/>
      <c r="K726" s="21">
        <f>Source!U515</f>
        <v>0.9</v>
      </c>
    </row>
    <row r="727" spans="1:22" ht="15" x14ac:dyDescent="0.25">
      <c r="A727" s="24"/>
      <c r="B727" s="24"/>
      <c r="C727" s="24"/>
      <c r="D727" s="24"/>
      <c r="E727" s="24"/>
      <c r="F727" s="24"/>
      <c r="G727" s="24"/>
      <c r="H727" s="24"/>
      <c r="I727" s="51">
        <f>J722+J723+J724+J725</f>
        <v>1009.64</v>
      </c>
      <c r="J727" s="51"/>
      <c r="K727" s="25">
        <f>IF(Source!I515&lt;&gt;0, ROUND(I727/Source!I515, 2), 0)</f>
        <v>1009.64</v>
      </c>
      <c r="P727" s="23">
        <f>I727</f>
        <v>1009.64</v>
      </c>
    </row>
    <row r="728" spans="1:22" ht="57" x14ac:dyDescent="0.2">
      <c r="A728" s="18">
        <v>82</v>
      </c>
      <c r="B728" s="18" t="str">
        <f>Source!F516</f>
        <v>1.21-2303-3-1/1</v>
      </c>
      <c r="C728" s="18" t="str">
        <f>Source!G516</f>
        <v>Техническое обслуживание выключателей автоматических трехполюсных установочных, номинальный ток до 200 А,</v>
      </c>
      <c r="D728" s="19" t="str">
        <f>Source!H516</f>
        <v>шт.</v>
      </c>
      <c r="E728" s="9">
        <f>Source!I516</f>
        <v>5</v>
      </c>
      <c r="F728" s="21"/>
      <c r="G728" s="20"/>
      <c r="H728" s="9"/>
      <c r="I728" s="9"/>
      <c r="J728" s="21"/>
      <c r="K728" s="21"/>
      <c r="Q728">
        <f>ROUND((Source!BZ516/100)*ROUND((Source!AF516*Source!AV516)*Source!I516, 2), 2)</f>
        <v>3241.81</v>
      </c>
      <c r="R728">
        <f>Source!X516</f>
        <v>3241.81</v>
      </c>
      <c r="S728">
        <f>ROUND((Source!CA516/100)*ROUND((Source!AF516*Source!AV516)*Source!I516, 2), 2)</f>
        <v>463.12</v>
      </c>
      <c r="T728">
        <f>Source!Y516</f>
        <v>463.12</v>
      </c>
      <c r="U728">
        <f>ROUND((175/100)*ROUND((Source!AE516*Source!AV516)*Source!I516, 2), 2)</f>
        <v>0</v>
      </c>
      <c r="V728">
        <f>ROUND((108/100)*ROUND(Source!CS516*Source!I516, 2), 2)</f>
        <v>0</v>
      </c>
    </row>
    <row r="729" spans="1:22" x14ac:dyDescent="0.2">
      <c r="C729" s="22" t="str">
        <f>"Объем: "&amp;Source!I516&amp;"=1+"&amp;"1+"&amp;"1+"&amp;"2"</f>
        <v>Объем: 5=1+1+1+2</v>
      </c>
    </row>
    <row r="730" spans="1:22" ht="14.25" x14ac:dyDescent="0.2">
      <c r="A730" s="18"/>
      <c r="B730" s="18"/>
      <c r="C730" s="18" t="s">
        <v>746</v>
      </c>
      <c r="D730" s="19"/>
      <c r="E730" s="9"/>
      <c r="F730" s="21">
        <f>Source!AO516</f>
        <v>926.23</v>
      </c>
      <c r="G730" s="20" t="str">
        <f>Source!DG516</f>
        <v/>
      </c>
      <c r="H730" s="9">
        <f>Source!AV516</f>
        <v>1</v>
      </c>
      <c r="I730" s="9">
        <f>IF(Source!BA516&lt;&gt; 0, Source!BA516, 1)</f>
        <v>1</v>
      </c>
      <c r="J730" s="21">
        <f>Source!S516</f>
        <v>4631.1499999999996</v>
      </c>
      <c r="K730" s="21"/>
    </row>
    <row r="731" spans="1:22" ht="14.25" x14ac:dyDescent="0.2">
      <c r="A731" s="18"/>
      <c r="B731" s="18"/>
      <c r="C731" s="18" t="s">
        <v>752</v>
      </c>
      <c r="D731" s="19"/>
      <c r="E731" s="9"/>
      <c r="F731" s="21">
        <f>Source!AL516</f>
        <v>12.39</v>
      </c>
      <c r="G731" s="20" t="str">
        <f>Source!DD516</f>
        <v/>
      </c>
      <c r="H731" s="9">
        <f>Source!AW516</f>
        <v>1</v>
      </c>
      <c r="I731" s="9">
        <f>IF(Source!BC516&lt;&gt; 0, Source!BC516, 1)</f>
        <v>1</v>
      </c>
      <c r="J731" s="21">
        <f>Source!P516</f>
        <v>61.95</v>
      </c>
      <c r="K731" s="21"/>
    </row>
    <row r="732" spans="1:22" ht="14.25" x14ac:dyDescent="0.2">
      <c r="A732" s="18"/>
      <c r="B732" s="18"/>
      <c r="C732" s="18" t="s">
        <v>747</v>
      </c>
      <c r="D732" s="19" t="s">
        <v>748</v>
      </c>
      <c r="E732" s="9">
        <f>Source!AT516</f>
        <v>70</v>
      </c>
      <c r="F732" s="21"/>
      <c r="G732" s="20"/>
      <c r="H732" s="9"/>
      <c r="I732" s="9"/>
      <c r="J732" s="21">
        <f>SUM(R728:R731)</f>
        <v>3241.81</v>
      </c>
      <c r="K732" s="21"/>
    </row>
    <row r="733" spans="1:22" ht="14.25" x14ac:dyDescent="0.2">
      <c r="A733" s="18"/>
      <c r="B733" s="18"/>
      <c r="C733" s="18" t="s">
        <v>749</v>
      </c>
      <c r="D733" s="19" t="s">
        <v>748</v>
      </c>
      <c r="E733" s="9">
        <f>Source!AU516</f>
        <v>10</v>
      </c>
      <c r="F733" s="21"/>
      <c r="G733" s="20"/>
      <c r="H733" s="9"/>
      <c r="I733" s="9"/>
      <c r="J733" s="21">
        <f>SUM(T728:T732)</f>
        <v>463.12</v>
      </c>
      <c r="K733" s="21"/>
    </row>
    <row r="734" spans="1:22" ht="14.25" x14ac:dyDescent="0.2">
      <c r="A734" s="18"/>
      <c r="B734" s="18"/>
      <c r="C734" s="18" t="s">
        <v>750</v>
      </c>
      <c r="D734" s="19" t="s">
        <v>751</v>
      </c>
      <c r="E734" s="9">
        <f>Source!AQ516</f>
        <v>1.5</v>
      </c>
      <c r="F734" s="21"/>
      <c r="G734" s="20" t="str">
        <f>Source!DI516</f>
        <v/>
      </c>
      <c r="H734" s="9">
        <f>Source!AV516</f>
        <v>1</v>
      </c>
      <c r="I734" s="9"/>
      <c r="J734" s="21"/>
      <c r="K734" s="21">
        <f>Source!U516</f>
        <v>7.5</v>
      </c>
    </row>
    <row r="735" spans="1:22" ht="15" x14ac:dyDescent="0.25">
      <c r="A735" s="24"/>
      <c r="B735" s="24"/>
      <c r="C735" s="24"/>
      <c r="D735" s="24"/>
      <c r="E735" s="24"/>
      <c r="F735" s="24"/>
      <c r="G735" s="24"/>
      <c r="H735" s="24"/>
      <c r="I735" s="51">
        <f>J730+J731+J732+J733</f>
        <v>8398.0300000000007</v>
      </c>
      <c r="J735" s="51"/>
      <c r="K735" s="25">
        <f>IF(Source!I516&lt;&gt;0, ROUND(I735/Source!I516, 2), 0)</f>
        <v>1679.61</v>
      </c>
      <c r="P735" s="23">
        <f>I735</f>
        <v>8398.0300000000007</v>
      </c>
    </row>
    <row r="736" spans="1:22" ht="57" x14ac:dyDescent="0.2">
      <c r="A736" s="18">
        <v>83</v>
      </c>
      <c r="B736" s="18" t="str">
        <f>Source!F518</f>
        <v>1.21-2303-19-1/1</v>
      </c>
      <c r="C736" s="18" t="str">
        <f>Source!G518</f>
        <v>Техническое обслуживание выключателей автоматических однополюсных установочных на номинальный ток до 63 А</v>
      </c>
      <c r="D736" s="19" t="str">
        <f>Source!H518</f>
        <v>шт.</v>
      </c>
      <c r="E736" s="9">
        <f>Source!I518</f>
        <v>24</v>
      </c>
      <c r="F736" s="21"/>
      <c r="G736" s="20"/>
      <c r="H736" s="9"/>
      <c r="I736" s="9"/>
      <c r="J736" s="21"/>
      <c r="K736" s="21"/>
      <c r="Q736">
        <f>ROUND((Source!BZ518/100)*ROUND((Source!AF518*Source!AV518)*Source!I518, 2), 2)</f>
        <v>12448.63</v>
      </c>
      <c r="R736">
        <f>Source!X518</f>
        <v>12448.63</v>
      </c>
      <c r="S736">
        <f>ROUND((Source!CA518/100)*ROUND((Source!AF518*Source!AV518)*Source!I518, 2), 2)</f>
        <v>1778.38</v>
      </c>
      <c r="T736">
        <f>Source!Y518</f>
        <v>1778.38</v>
      </c>
      <c r="U736">
        <f>ROUND((175/100)*ROUND((Source!AE518*Source!AV518)*Source!I518, 2), 2)</f>
        <v>0</v>
      </c>
      <c r="V736">
        <f>ROUND((108/100)*ROUND(Source!CS518*Source!I518, 2), 2)</f>
        <v>0</v>
      </c>
    </row>
    <row r="737" spans="1:22" ht="14.25" x14ac:dyDescent="0.2">
      <c r="A737" s="18"/>
      <c r="B737" s="18"/>
      <c r="C737" s="18" t="s">
        <v>746</v>
      </c>
      <c r="D737" s="19"/>
      <c r="E737" s="9"/>
      <c r="F737" s="21">
        <f>Source!AO518</f>
        <v>740.99</v>
      </c>
      <c r="G737" s="20" t="str">
        <f>Source!DG518</f>
        <v/>
      </c>
      <c r="H737" s="9">
        <f>Source!AV518</f>
        <v>1</v>
      </c>
      <c r="I737" s="9">
        <f>IF(Source!BA518&lt;&gt; 0, Source!BA518, 1)</f>
        <v>1</v>
      </c>
      <c r="J737" s="21">
        <f>Source!S518</f>
        <v>17783.759999999998</v>
      </c>
      <c r="K737" s="21"/>
    </row>
    <row r="738" spans="1:22" ht="14.25" x14ac:dyDescent="0.2">
      <c r="A738" s="18"/>
      <c r="B738" s="18"/>
      <c r="C738" s="18" t="s">
        <v>752</v>
      </c>
      <c r="D738" s="19"/>
      <c r="E738" s="9"/>
      <c r="F738" s="21">
        <f>Source!AL518</f>
        <v>1.7</v>
      </c>
      <c r="G738" s="20" t="str">
        <f>Source!DD518</f>
        <v/>
      </c>
      <c r="H738" s="9">
        <f>Source!AW518</f>
        <v>1</v>
      </c>
      <c r="I738" s="9">
        <f>IF(Source!BC518&lt;&gt; 0, Source!BC518, 1)</f>
        <v>1</v>
      </c>
      <c r="J738" s="21">
        <f>Source!P518</f>
        <v>40.799999999999997</v>
      </c>
      <c r="K738" s="21"/>
    </row>
    <row r="739" spans="1:22" ht="14.25" x14ac:dyDescent="0.2">
      <c r="A739" s="18"/>
      <c r="B739" s="18"/>
      <c r="C739" s="18" t="s">
        <v>747</v>
      </c>
      <c r="D739" s="19" t="s">
        <v>748</v>
      </c>
      <c r="E739" s="9">
        <f>Source!AT518</f>
        <v>70</v>
      </c>
      <c r="F739" s="21"/>
      <c r="G739" s="20"/>
      <c r="H739" s="9"/>
      <c r="I739" s="9"/>
      <c r="J739" s="21">
        <f>SUM(R736:R738)</f>
        <v>12448.63</v>
      </c>
      <c r="K739" s="21"/>
    </row>
    <row r="740" spans="1:22" ht="14.25" x14ac:dyDescent="0.2">
      <c r="A740" s="18"/>
      <c r="B740" s="18"/>
      <c r="C740" s="18" t="s">
        <v>749</v>
      </c>
      <c r="D740" s="19" t="s">
        <v>748</v>
      </c>
      <c r="E740" s="9">
        <f>Source!AU518</f>
        <v>10</v>
      </c>
      <c r="F740" s="21"/>
      <c r="G740" s="20"/>
      <c r="H740" s="9"/>
      <c r="I740" s="9"/>
      <c r="J740" s="21">
        <f>SUM(T736:T739)</f>
        <v>1778.38</v>
      </c>
      <c r="K740" s="21"/>
    </row>
    <row r="741" spans="1:22" ht="14.25" x14ac:dyDescent="0.2">
      <c r="A741" s="18"/>
      <c r="B741" s="18"/>
      <c r="C741" s="18" t="s">
        <v>750</v>
      </c>
      <c r="D741" s="19" t="s">
        <v>751</v>
      </c>
      <c r="E741" s="9">
        <f>Source!AQ518</f>
        <v>1.2</v>
      </c>
      <c r="F741" s="21"/>
      <c r="G741" s="20" t="str">
        <f>Source!DI518</f>
        <v/>
      </c>
      <c r="H741" s="9">
        <f>Source!AV518</f>
        <v>1</v>
      </c>
      <c r="I741" s="9"/>
      <c r="J741" s="21"/>
      <c r="K741" s="21">
        <f>Source!U518</f>
        <v>28.799999999999997</v>
      </c>
    </row>
    <row r="742" spans="1:22" ht="15" x14ac:dyDescent="0.25">
      <c r="A742" s="24"/>
      <c r="B742" s="24"/>
      <c r="C742" s="24"/>
      <c r="D742" s="24"/>
      <c r="E742" s="24"/>
      <c r="F742" s="24"/>
      <c r="G742" s="24"/>
      <c r="H742" s="24"/>
      <c r="I742" s="51">
        <f>J737+J738+J739+J740</f>
        <v>32051.569999999996</v>
      </c>
      <c r="J742" s="51"/>
      <c r="K742" s="25">
        <f>IF(Source!I518&lt;&gt;0, ROUND(I742/Source!I518, 2), 0)</f>
        <v>1335.48</v>
      </c>
      <c r="P742" s="23">
        <f>I742</f>
        <v>32051.569999999996</v>
      </c>
    </row>
    <row r="743" spans="1:22" ht="57" x14ac:dyDescent="0.2">
      <c r="A743" s="18">
        <v>84</v>
      </c>
      <c r="B743" s="18" t="str">
        <f>Source!F520</f>
        <v>1.21-2203-27-1/1</v>
      </c>
      <c r="C743" s="18" t="str">
        <f>Source!G520</f>
        <v>Техническое обслуживание контакторов номинальный ток до 160 А /контактор модульный ЕSB-25-40N-06 4NO 230-400В</v>
      </c>
      <c r="D743" s="19" t="str">
        <f>Source!H520</f>
        <v>шт.</v>
      </c>
      <c r="E743" s="9">
        <f>Source!I520</f>
        <v>1</v>
      </c>
      <c r="F743" s="21"/>
      <c r="G743" s="20"/>
      <c r="H743" s="9"/>
      <c r="I743" s="9"/>
      <c r="J743" s="21"/>
      <c r="K743" s="21"/>
      <c r="Q743">
        <f>ROUND((Source!BZ520/100)*ROUND((Source!AF520*Source!AV520)*Source!I520, 2), 2)</f>
        <v>172.9</v>
      </c>
      <c r="R743">
        <f>Source!X520</f>
        <v>172.9</v>
      </c>
      <c r="S743">
        <f>ROUND((Source!CA520/100)*ROUND((Source!AF520*Source!AV520)*Source!I520, 2), 2)</f>
        <v>24.7</v>
      </c>
      <c r="T743">
        <f>Source!Y520</f>
        <v>24.7</v>
      </c>
      <c r="U743">
        <f>ROUND((175/100)*ROUND((Source!AE520*Source!AV520)*Source!I520, 2), 2)</f>
        <v>0</v>
      </c>
      <c r="V743">
        <f>ROUND((108/100)*ROUND(Source!CS520*Source!I520, 2), 2)</f>
        <v>0</v>
      </c>
    </row>
    <row r="744" spans="1:22" ht="14.25" x14ac:dyDescent="0.2">
      <c r="A744" s="18"/>
      <c r="B744" s="18"/>
      <c r="C744" s="18" t="s">
        <v>746</v>
      </c>
      <c r="D744" s="19"/>
      <c r="E744" s="9"/>
      <c r="F744" s="21">
        <f>Source!AO520</f>
        <v>247</v>
      </c>
      <c r="G744" s="20" t="str">
        <f>Source!DG520</f>
        <v/>
      </c>
      <c r="H744" s="9">
        <f>Source!AV520</f>
        <v>1</v>
      </c>
      <c r="I744" s="9">
        <f>IF(Source!BA520&lt;&gt; 0, Source!BA520, 1)</f>
        <v>1</v>
      </c>
      <c r="J744" s="21">
        <f>Source!S520</f>
        <v>247</v>
      </c>
      <c r="K744" s="21"/>
    </row>
    <row r="745" spans="1:22" ht="14.25" x14ac:dyDescent="0.2">
      <c r="A745" s="18"/>
      <c r="B745" s="18"/>
      <c r="C745" s="18" t="s">
        <v>752</v>
      </c>
      <c r="D745" s="19"/>
      <c r="E745" s="9"/>
      <c r="F745" s="21">
        <f>Source!AL520</f>
        <v>19.309999999999999</v>
      </c>
      <c r="G745" s="20" t="str">
        <f>Source!DD520</f>
        <v/>
      </c>
      <c r="H745" s="9">
        <f>Source!AW520</f>
        <v>1</v>
      </c>
      <c r="I745" s="9">
        <f>IF(Source!BC520&lt;&gt; 0, Source!BC520, 1)</f>
        <v>1</v>
      </c>
      <c r="J745" s="21">
        <f>Source!P520</f>
        <v>19.309999999999999</v>
      </c>
      <c r="K745" s="21"/>
    </row>
    <row r="746" spans="1:22" ht="14.25" x14ac:dyDescent="0.2">
      <c r="A746" s="18"/>
      <c r="B746" s="18"/>
      <c r="C746" s="18" t="s">
        <v>747</v>
      </c>
      <c r="D746" s="19" t="s">
        <v>748</v>
      </c>
      <c r="E746" s="9">
        <f>Source!AT520</f>
        <v>70</v>
      </c>
      <c r="F746" s="21"/>
      <c r="G746" s="20"/>
      <c r="H746" s="9"/>
      <c r="I746" s="9"/>
      <c r="J746" s="21">
        <f>SUM(R743:R745)</f>
        <v>172.9</v>
      </c>
      <c r="K746" s="21"/>
    </row>
    <row r="747" spans="1:22" ht="14.25" x14ac:dyDescent="0.2">
      <c r="A747" s="18"/>
      <c r="B747" s="18"/>
      <c r="C747" s="18" t="s">
        <v>749</v>
      </c>
      <c r="D747" s="19" t="s">
        <v>748</v>
      </c>
      <c r="E747" s="9">
        <f>Source!AU520</f>
        <v>10</v>
      </c>
      <c r="F747" s="21"/>
      <c r="G747" s="20"/>
      <c r="H747" s="9"/>
      <c r="I747" s="9"/>
      <c r="J747" s="21">
        <f>SUM(T743:T746)</f>
        <v>24.7</v>
      </c>
      <c r="K747" s="21"/>
    </row>
    <row r="748" spans="1:22" ht="14.25" x14ac:dyDescent="0.2">
      <c r="A748" s="18"/>
      <c r="B748" s="18"/>
      <c r="C748" s="18" t="s">
        <v>750</v>
      </c>
      <c r="D748" s="19" t="s">
        <v>751</v>
      </c>
      <c r="E748" s="9">
        <f>Source!AQ520</f>
        <v>0.4</v>
      </c>
      <c r="F748" s="21"/>
      <c r="G748" s="20" t="str">
        <f>Source!DI520</f>
        <v/>
      </c>
      <c r="H748" s="9">
        <f>Source!AV520</f>
        <v>1</v>
      </c>
      <c r="I748" s="9"/>
      <c r="J748" s="21"/>
      <c r="K748" s="21">
        <f>Source!U520</f>
        <v>0.4</v>
      </c>
    </row>
    <row r="749" spans="1:22" ht="15" x14ac:dyDescent="0.25">
      <c r="A749" s="24"/>
      <c r="B749" s="24"/>
      <c r="C749" s="24"/>
      <c r="D749" s="24"/>
      <c r="E749" s="24"/>
      <c r="F749" s="24"/>
      <c r="G749" s="24"/>
      <c r="H749" s="24"/>
      <c r="I749" s="51">
        <f>J744+J745+J746+J747</f>
        <v>463.91</v>
      </c>
      <c r="J749" s="51"/>
      <c r="K749" s="25">
        <f>IF(Source!I520&lt;&gt;0, ROUND(I749/Source!I520, 2), 0)</f>
        <v>463.91</v>
      </c>
      <c r="P749" s="23">
        <f>I749</f>
        <v>463.91</v>
      </c>
    </row>
    <row r="750" spans="1:22" ht="57" x14ac:dyDescent="0.2">
      <c r="A750" s="18">
        <v>85</v>
      </c>
      <c r="B750" s="18" t="str">
        <f>Source!F521</f>
        <v>1.23-2103-3-1/1</v>
      </c>
      <c r="C750" s="18" t="str">
        <f>Source!G521</f>
        <v>Техническое обслуживание реле времени, реле теплового/астрономическое реле времени РЭВ-225</v>
      </c>
      <c r="D750" s="19" t="str">
        <f>Source!H521</f>
        <v>шт.</v>
      </c>
      <c r="E750" s="9">
        <f>Source!I521</f>
        <v>1</v>
      </c>
      <c r="F750" s="21"/>
      <c r="G750" s="20"/>
      <c r="H750" s="9"/>
      <c r="I750" s="9"/>
      <c r="J750" s="21"/>
      <c r="K750" s="21"/>
      <c r="Q750">
        <f>ROUND((Source!BZ521/100)*ROUND((Source!AF521*Source!AV521)*Source!I521, 2), 2)</f>
        <v>1037.3900000000001</v>
      </c>
      <c r="R750">
        <f>Source!X521</f>
        <v>1037.3900000000001</v>
      </c>
      <c r="S750">
        <f>ROUND((Source!CA521/100)*ROUND((Source!AF521*Source!AV521)*Source!I521, 2), 2)</f>
        <v>148.19999999999999</v>
      </c>
      <c r="T750">
        <f>Source!Y521</f>
        <v>148.19999999999999</v>
      </c>
      <c r="U750">
        <f>ROUND((175/100)*ROUND((Source!AE521*Source!AV521)*Source!I521, 2), 2)</f>
        <v>0</v>
      </c>
      <c r="V750">
        <f>ROUND((108/100)*ROUND(Source!CS521*Source!I521, 2), 2)</f>
        <v>0</v>
      </c>
    </row>
    <row r="751" spans="1:22" ht="14.25" x14ac:dyDescent="0.2">
      <c r="A751" s="18"/>
      <c r="B751" s="18"/>
      <c r="C751" s="18" t="s">
        <v>746</v>
      </c>
      <c r="D751" s="19"/>
      <c r="E751" s="9"/>
      <c r="F751" s="21">
        <f>Source!AO521</f>
        <v>740.99</v>
      </c>
      <c r="G751" s="20" t="str">
        <f>Source!DG521</f>
        <v>)*2</v>
      </c>
      <c r="H751" s="9">
        <f>Source!AV521</f>
        <v>1</v>
      </c>
      <c r="I751" s="9">
        <f>IF(Source!BA521&lt;&gt; 0, Source!BA521, 1)</f>
        <v>1</v>
      </c>
      <c r="J751" s="21">
        <f>Source!S521</f>
        <v>1481.98</v>
      </c>
      <c r="K751" s="21"/>
    </row>
    <row r="752" spans="1:22" ht="14.25" x14ac:dyDescent="0.2">
      <c r="A752" s="18"/>
      <c r="B752" s="18"/>
      <c r="C752" s="18" t="s">
        <v>752</v>
      </c>
      <c r="D752" s="19"/>
      <c r="E752" s="9"/>
      <c r="F752" s="21">
        <f>Source!AL521</f>
        <v>1.79</v>
      </c>
      <c r="G752" s="20" t="str">
        <f>Source!DD521</f>
        <v>)*2</v>
      </c>
      <c r="H752" s="9">
        <f>Source!AW521</f>
        <v>1</v>
      </c>
      <c r="I752" s="9">
        <f>IF(Source!BC521&lt;&gt; 0, Source!BC521, 1)</f>
        <v>1</v>
      </c>
      <c r="J752" s="21">
        <f>Source!P521</f>
        <v>3.58</v>
      </c>
      <c r="K752" s="21"/>
    </row>
    <row r="753" spans="1:22" ht="14.25" x14ac:dyDescent="0.2">
      <c r="A753" s="18"/>
      <c r="B753" s="18"/>
      <c r="C753" s="18" t="s">
        <v>747</v>
      </c>
      <c r="D753" s="19" t="s">
        <v>748</v>
      </c>
      <c r="E753" s="9">
        <f>Source!AT521</f>
        <v>70</v>
      </c>
      <c r="F753" s="21"/>
      <c r="G753" s="20"/>
      <c r="H753" s="9"/>
      <c r="I753" s="9"/>
      <c r="J753" s="21">
        <f>SUM(R750:R752)</f>
        <v>1037.3900000000001</v>
      </c>
      <c r="K753" s="21"/>
    </row>
    <row r="754" spans="1:22" ht="14.25" x14ac:dyDescent="0.2">
      <c r="A754" s="18"/>
      <c r="B754" s="18"/>
      <c r="C754" s="18" t="s">
        <v>749</v>
      </c>
      <c r="D754" s="19" t="s">
        <v>748</v>
      </c>
      <c r="E754" s="9">
        <f>Source!AU521</f>
        <v>10</v>
      </c>
      <c r="F754" s="21"/>
      <c r="G754" s="20"/>
      <c r="H754" s="9"/>
      <c r="I754" s="9"/>
      <c r="J754" s="21">
        <f>SUM(T750:T753)</f>
        <v>148.19999999999999</v>
      </c>
      <c r="K754" s="21"/>
    </row>
    <row r="755" spans="1:22" ht="14.25" x14ac:dyDescent="0.2">
      <c r="A755" s="18"/>
      <c r="B755" s="18"/>
      <c r="C755" s="18" t="s">
        <v>750</v>
      </c>
      <c r="D755" s="19" t="s">
        <v>751</v>
      </c>
      <c r="E755" s="9">
        <f>Source!AQ521</f>
        <v>1.2</v>
      </c>
      <c r="F755" s="21"/>
      <c r="G755" s="20" t="str">
        <f>Source!DI521</f>
        <v>)*2</v>
      </c>
      <c r="H755" s="9">
        <f>Source!AV521</f>
        <v>1</v>
      </c>
      <c r="I755" s="9"/>
      <c r="J755" s="21"/>
      <c r="K755" s="21">
        <f>Source!U521</f>
        <v>2.4</v>
      </c>
    </row>
    <row r="756" spans="1:22" ht="15" x14ac:dyDescent="0.25">
      <c r="A756" s="24"/>
      <c r="B756" s="24"/>
      <c r="C756" s="24"/>
      <c r="D756" s="24"/>
      <c r="E756" s="24"/>
      <c r="F756" s="24"/>
      <c r="G756" s="24"/>
      <c r="H756" s="24"/>
      <c r="I756" s="51">
        <f>J751+J752+J753+J754</f>
        <v>2671.1499999999996</v>
      </c>
      <c r="J756" s="51"/>
      <c r="K756" s="25">
        <f>IF(Source!I521&lt;&gt;0, ROUND(I756/Source!I521, 2), 0)</f>
        <v>2671.15</v>
      </c>
      <c r="P756" s="23">
        <f>I756</f>
        <v>2671.1499999999996</v>
      </c>
    </row>
    <row r="757" spans="1:22" ht="71.25" x14ac:dyDescent="0.2">
      <c r="A757" s="18">
        <v>86</v>
      </c>
      <c r="B757" s="18" t="str">
        <f>Source!F525</f>
        <v>1.21-2303-20-1/1</v>
      </c>
      <c r="C757" s="18" t="str">
        <f>Source!G525</f>
        <v>Техническое обслуживание рубильников с центральным приводом трехполюсных на номинальный ток до 1000 А / выключатель нагрузки (рубильник) SD203 3P 32А</v>
      </c>
      <c r="D757" s="19" t="str">
        <f>Source!H525</f>
        <v>шт.</v>
      </c>
      <c r="E757" s="9">
        <f>Source!I525</f>
        <v>1</v>
      </c>
      <c r="F757" s="21"/>
      <c r="G757" s="20"/>
      <c r="H757" s="9"/>
      <c r="I757" s="9"/>
      <c r="J757" s="21"/>
      <c r="K757" s="21"/>
      <c r="Q757">
        <f>ROUND((Source!BZ525/100)*ROUND((Source!AF525*Source!AV525)*Source!I525, 2), 2)</f>
        <v>389.02</v>
      </c>
      <c r="R757">
        <f>Source!X525</f>
        <v>389.02</v>
      </c>
      <c r="S757">
        <f>ROUND((Source!CA525/100)*ROUND((Source!AF525*Source!AV525)*Source!I525, 2), 2)</f>
        <v>55.57</v>
      </c>
      <c r="T757">
        <f>Source!Y525</f>
        <v>55.57</v>
      </c>
      <c r="U757">
        <f>ROUND((175/100)*ROUND((Source!AE525*Source!AV525)*Source!I525, 2), 2)</f>
        <v>0</v>
      </c>
      <c r="V757">
        <f>ROUND((108/100)*ROUND(Source!CS525*Source!I525, 2), 2)</f>
        <v>0</v>
      </c>
    </row>
    <row r="758" spans="1:22" ht="14.25" x14ac:dyDescent="0.2">
      <c r="A758" s="18"/>
      <c r="B758" s="18"/>
      <c r="C758" s="18" t="s">
        <v>746</v>
      </c>
      <c r="D758" s="19"/>
      <c r="E758" s="9"/>
      <c r="F758" s="21">
        <f>Source!AO525</f>
        <v>555.74</v>
      </c>
      <c r="G758" s="20" t="str">
        <f>Source!DG525</f>
        <v/>
      </c>
      <c r="H758" s="9">
        <f>Source!AV525</f>
        <v>1</v>
      </c>
      <c r="I758" s="9">
        <f>IF(Source!BA525&lt;&gt; 0, Source!BA525, 1)</f>
        <v>1</v>
      </c>
      <c r="J758" s="21">
        <f>Source!S525</f>
        <v>555.74</v>
      </c>
      <c r="K758" s="21"/>
    </row>
    <row r="759" spans="1:22" ht="14.25" x14ac:dyDescent="0.2">
      <c r="A759" s="18"/>
      <c r="B759" s="18"/>
      <c r="C759" s="18" t="s">
        <v>752</v>
      </c>
      <c r="D759" s="19"/>
      <c r="E759" s="9"/>
      <c r="F759" s="21">
        <f>Source!AL525</f>
        <v>9.31</v>
      </c>
      <c r="G759" s="20" t="str">
        <f>Source!DD525</f>
        <v/>
      </c>
      <c r="H759" s="9">
        <f>Source!AW525</f>
        <v>1</v>
      </c>
      <c r="I759" s="9">
        <f>IF(Source!BC525&lt;&gt; 0, Source!BC525, 1)</f>
        <v>1</v>
      </c>
      <c r="J759" s="21">
        <f>Source!P525</f>
        <v>9.31</v>
      </c>
      <c r="K759" s="21"/>
    </row>
    <row r="760" spans="1:22" ht="14.25" x14ac:dyDescent="0.2">
      <c r="A760" s="18"/>
      <c r="B760" s="18"/>
      <c r="C760" s="18" t="s">
        <v>747</v>
      </c>
      <c r="D760" s="19" t="s">
        <v>748</v>
      </c>
      <c r="E760" s="9">
        <f>Source!AT525</f>
        <v>70</v>
      </c>
      <c r="F760" s="21"/>
      <c r="G760" s="20"/>
      <c r="H760" s="9"/>
      <c r="I760" s="9"/>
      <c r="J760" s="21">
        <f>SUM(R757:R759)</f>
        <v>389.02</v>
      </c>
      <c r="K760" s="21"/>
    </row>
    <row r="761" spans="1:22" ht="14.25" x14ac:dyDescent="0.2">
      <c r="A761" s="18"/>
      <c r="B761" s="18"/>
      <c r="C761" s="18" t="s">
        <v>749</v>
      </c>
      <c r="D761" s="19" t="s">
        <v>748</v>
      </c>
      <c r="E761" s="9">
        <f>Source!AU525</f>
        <v>10</v>
      </c>
      <c r="F761" s="21"/>
      <c r="G761" s="20"/>
      <c r="H761" s="9"/>
      <c r="I761" s="9"/>
      <c r="J761" s="21">
        <f>SUM(T757:T760)</f>
        <v>55.57</v>
      </c>
      <c r="K761" s="21"/>
    </row>
    <row r="762" spans="1:22" ht="14.25" x14ac:dyDescent="0.2">
      <c r="A762" s="18"/>
      <c r="B762" s="18"/>
      <c r="C762" s="18" t="s">
        <v>750</v>
      </c>
      <c r="D762" s="19" t="s">
        <v>751</v>
      </c>
      <c r="E762" s="9">
        <f>Source!AQ525</f>
        <v>0.9</v>
      </c>
      <c r="F762" s="21"/>
      <c r="G762" s="20" t="str">
        <f>Source!DI525</f>
        <v/>
      </c>
      <c r="H762" s="9">
        <f>Source!AV525</f>
        <v>1</v>
      </c>
      <c r="I762" s="9"/>
      <c r="J762" s="21"/>
      <c r="K762" s="21">
        <f>Source!U525</f>
        <v>0.9</v>
      </c>
    </row>
    <row r="763" spans="1:22" ht="15" x14ac:dyDescent="0.25">
      <c r="A763" s="24"/>
      <c r="B763" s="24"/>
      <c r="C763" s="24"/>
      <c r="D763" s="24"/>
      <c r="E763" s="24"/>
      <c r="F763" s="24"/>
      <c r="G763" s="24"/>
      <c r="H763" s="24"/>
      <c r="I763" s="51">
        <f>J758+J759+J760+J761</f>
        <v>1009.64</v>
      </c>
      <c r="J763" s="51"/>
      <c r="K763" s="25">
        <f>IF(Source!I525&lt;&gt;0, ROUND(I763/Source!I525, 2), 0)</f>
        <v>1009.64</v>
      </c>
      <c r="P763" s="23">
        <f>I763</f>
        <v>1009.64</v>
      </c>
    </row>
    <row r="764" spans="1:22" ht="57" x14ac:dyDescent="0.2">
      <c r="A764" s="18">
        <v>87</v>
      </c>
      <c r="B764" s="18" t="str">
        <f>Source!F526</f>
        <v>1.21-2303-19-1/1</v>
      </c>
      <c r="C764" s="18" t="str">
        <f>Source!G526</f>
        <v>Техническое обслуживание выключателей автоматических однополюсных установочных на номинальный ток до 63 А</v>
      </c>
      <c r="D764" s="19" t="str">
        <f>Source!H526</f>
        <v>шт.</v>
      </c>
      <c r="E764" s="9">
        <f>Source!I526</f>
        <v>14</v>
      </c>
      <c r="F764" s="21"/>
      <c r="G764" s="20"/>
      <c r="H764" s="9"/>
      <c r="I764" s="9"/>
      <c r="J764" s="21"/>
      <c r="K764" s="21"/>
      <c r="Q764">
        <f>ROUND((Source!BZ526/100)*ROUND((Source!AF526*Source!AV526)*Source!I526, 2), 2)</f>
        <v>7261.7</v>
      </c>
      <c r="R764">
        <f>Source!X526</f>
        <v>7261.7</v>
      </c>
      <c r="S764">
        <f>ROUND((Source!CA526/100)*ROUND((Source!AF526*Source!AV526)*Source!I526, 2), 2)</f>
        <v>1037.3900000000001</v>
      </c>
      <c r="T764">
        <f>Source!Y526</f>
        <v>1037.3900000000001</v>
      </c>
      <c r="U764">
        <f>ROUND((175/100)*ROUND((Source!AE526*Source!AV526)*Source!I526, 2), 2)</f>
        <v>0</v>
      </c>
      <c r="V764">
        <f>ROUND((108/100)*ROUND(Source!CS526*Source!I526, 2), 2)</f>
        <v>0</v>
      </c>
    </row>
    <row r="765" spans="1:22" ht="14.25" x14ac:dyDescent="0.2">
      <c r="A765" s="18"/>
      <c r="B765" s="18"/>
      <c r="C765" s="18" t="s">
        <v>746</v>
      </c>
      <c r="D765" s="19"/>
      <c r="E765" s="9"/>
      <c r="F765" s="21">
        <f>Source!AO526</f>
        <v>740.99</v>
      </c>
      <c r="G765" s="20" t="str">
        <f>Source!DG526</f>
        <v/>
      </c>
      <c r="H765" s="9">
        <f>Source!AV526</f>
        <v>1</v>
      </c>
      <c r="I765" s="9">
        <f>IF(Source!BA526&lt;&gt; 0, Source!BA526, 1)</f>
        <v>1</v>
      </c>
      <c r="J765" s="21">
        <f>Source!S526</f>
        <v>10373.86</v>
      </c>
      <c r="K765" s="21"/>
    </row>
    <row r="766" spans="1:22" ht="14.25" x14ac:dyDescent="0.2">
      <c r="A766" s="18"/>
      <c r="B766" s="18"/>
      <c r="C766" s="18" t="s">
        <v>752</v>
      </c>
      <c r="D766" s="19"/>
      <c r="E766" s="9"/>
      <c r="F766" s="21">
        <f>Source!AL526</f>
        <v>1.7</v>
      </c>
      <c r="G766" s="20" t="str">
        <f>Source!DD526</f>
        <v/>
      </c>
      <c r="H766" s="9">
        <f>Source!AW526</f>
        <v>1</v>
      </c>
      <c r="I766" s="9">
        <f>IF(Source!BC526&lt;&gt; 0, Source!BC526, 1)</f>
        <v>1</v>
      </c>
      <c r="J766" s="21">
        <f>Source!P526</f>
        <v>23.8</v>
      </c>
      <c r="K766" s="21"/>
    </row>
    <row r="767" spans="1:22" ht="14.25" x14ac:dyDescent="0.2">
      <c r="A767" s="18"/>
      <c r="B767" s="18"/>
      <c r="C767" s="18" t="s">
        <v>747</v>
      </c>
      <c r="D767" s="19" t="s">
        <v>748</v>
      </c>
      <c r="E767" s="9">
        <f>Source!AT526</f>
        <v>70</v>
      </c>
      <c r="F767" s="21"/>
      <c r="G767" s="20"/>
      <c r="H767" s="9"/>
      <c r="I767" s="9"/>
      <c r="J767" s="21">
        <f>SUM(R764:R766)</f>
        <v>7261.7</v>
      </c>
      <c r="K767" s="21"/>
    </row>
    <row r="768" spans="1:22" ht="14.25" x14ac:dyDescent="0.2">
      <c r="A768" s="18"/>
      <c r="B768" s="18"/>
      <c r="C768" s="18" t="s">
        <v>749</v>
      </c>
      <c r="D768" s="19" t="s">
        <v>748</v>
      </c>
      <c r="E768" s="9">
        <f>Source!AU526</f>
        <v>10</v>
      </c>
      <c r="F768" s="21"/>
      <c r="G768" s="20"/>
      <c r="H768" s="9"/>
      <c r="I768" s="9"/>
      <c r="J768" s="21">
        <f>SUM(T764:T767)</f>
        <v>1037.3900000000001</v>
      </c>
      <c r="K768" s="21"/>
    </row>
    <row r="769" spans="1:22" ht="14.25" x14ac:dyDescent="0.2">
      <c r="A769" s="18"/>
      <c r="B769" s="18"/>
      <c r="C769" s="18" t="s">
        <v>750</v>
      </c>
      <c r="D769" s="19" t="s">
        <v>751</v>
      </c>
      <c r="E769" s="9">
        <f>Source!AQ526</f>
        <v>1.2</v>
      </c>
      <c r="F769" s="21"/>
      <c r="G769" s="20" t="str">
        <f>Source!DI526</f>
        <v/>
      </c>
      <c r="H769" s="9">
        <f>Source!AV526</f>
        <v>1</v>
      </c>
      <c r="I769" s="9"/>
      <c r="J769" s="21"/>
      <c r="K769" s="21">
        <f>Source!U526</f>
        <v>16.8</v>
      </c>
    </row>
    <row r="770" spans="1:22" ht="15" x14ac:dyDescent="0.25">
      <c r="A770" s="24"/>
      <c r="B770" s="24"/>
      <c r="C770" s="24"/>
      <c r="D770" s="24"/>
      <c r="E770" s="24"/>
      <c r="F770" s="24"/>
      <c r="G770" s="24"/>
      <c r="H770" s="24"/>
      <c r="I770" s="51">
        <f>J765+J766+J767+J768</f>
        <v>18696.75</v>
      </c>
      <c r="J770" s="51"/>
      <c r="K770" s="25">
        <f>IF(Source!I526&lt;&gt;0, ROUND(I770/Source!I526, 2), 0)</f>
        <v>1335.48</v>
      </c>
      <c r="P770" s="23">
        <f>I770</f>
        <v>18696.75</v>
      </c>
    </row>
    <row r="772" spans="1:22" ht="15" x14ac:dyDescent="0.25">
      <c r="A772" s="52" t="str">
        <f>CONCATENATE("Итого по подразделу: ",IF(Source!G529&lt;&gt;"Новый подраздел", Source!G529, ""))</f>
        <v>Итого по подразделу: 4.2 Оборудование</v>
      </c>
      <c r="B772" s="52"/>
      <c r="C772" s="52"/>
      <c r="D772" s="52"/>
      <c r="E772" s="52"/>
      <c r="F772" s="52"/>
      <c r="G772" s="52"/>
      <c r="H772" s="52"/>
      <c r="I772" s="53">
        <f>SUM(P492:P771)</f>
        <v>187355.35000000003</v>
      </c>
      <c r="J772" s="54"/>
      <c r="K772" s="27"/>
    </row>
    <row r="775" spans="1:22" ht="16.5" x14ac:dyDescent="0.25">
      <c r="A775" s="50" t="str">
        <f>CONCATENATE("Подраздел: ",IF(Source!G559&lt;&gt;"Новый подраздел", Source!G559, ""))</f>
        <v>Подраздел: 4.3 Осветительная арматура</v>
      </c>
      <c r="B775" s="50"/>
      <c r="C775" s="50"/>
      <c r="D775" s="50"/>
      <c r="E775" s="50"/>
      <c r="F775" s="50"/>
      <c r="G775" s="50"/>
      <c r="H775" s="50"/>
      <c r="I775" s="50"/>
      <c r="J775" s="50"/>
      <c r="K775" s="50"/>
    </row>
    <row r="776" spans="1:22" ht="250.5" x14ac:dyDescent="0.2">
      <c r="A776" s="18">
        <v>88</v>
      </c>
      <c r="B776" s="18" t="s">
        <v>756</v>
      </c>
      <c r="C776" s="18" t="s">
        <v>757</v>
      </c>
      <c r="D776" s="19" t="str">
        <f>Source!H563</f>
        <v>шт.</v>
      </c>
      <c r="E776" s="9">
        <f>Source!I563</f>
        <v>237</v>
      </c>
      <c r="F776" s="21"/>
      <c r="G776" s="20"/>
      <c r="H776" s="9"/>
      <c r="I776" s="9"/>
      <c r="J776" s="21"/>
      <c r="K776" s="21"/>
      <c r="Q776">
        <f>ROUND((Source!BZ563/100)*ROUND((Source!AF563*Source!AV563)*Source!I563, 2), 2)</f>
        <v>17458.919999999998</v>
      </c>
      <c r="R776">
        <f>Source!X563</f>
        <v>17458.919999999998</v>
      </c>
      <c r="S776">
        <f>ROUND((Source!CA563/100)*ROUND((Source!AF563*Source!AV563)*Source!I563, 2), 2)</f>
        <v>2494.13</v>
      </c>
      <c r="T776">
        <f>Source!Y563</f>
        <v>2494.13</v>
      </c>
      <c r="U776">
        <f>ROUND((175/100)*ROUND((Source!AE563*Source!AV563)*Source!I563, 2), 2)</f>
        <v>0</v>
      </c>
      <c r="V776">
        <f>ROUND((108/100)*ROUND(Source!CS563*Source!I563, 2), 2)</f>
        <v>0</v>
      </c>
    </row>
    <row r="777" spans="1:22" x14ac:dyDescent="0.2">
      <c r="C777" s="22" t="str">
        <f>"Объем: "&amp;Source!I563&amp;"=11+"&amp;"144+"&amp;"70+"&amp;"12"</f>
        <v>Объем: 237=11+144+70+12</v>
      </c>
    </row>
    <row r="778" spans="1:22" ht="14.25" x14ac:dyDescent="0.2">
      <c r="A778" s="18"/>
      <c r="B778" s="18"/>
      <c r="C778" s="18" t="s">
        <v>746</v>
      </c>
      <c r="D778" s="19"/>
      <c r="E778" s="9"/>
      <c r="F778" s="21">
        <f>Source!AO563</f>
        <v>101.19</v>
      </c>
      <c r="G778" s="20" t="str">
        <f>Source!DG563</f>
        <v>*1,04</v>
      </c>
      <c r="H778" s="9">
        <f>Source!AV563</f>
        <v>1</v>
      </c>
      <c r="I778" s="9">
        <f>IF(Source!BA563&lt;&gt; 0, Source!BA563, 1)</f>
        <v>1</v>
      </c>
      <c r="J778" s="21">
        <f>Source!S563</f>
        <v>24941.31</v>
      </c>
      <c r="K778" s="21"/>
    </row>
    <row r="779" spans="1:22" ht="14.25" x14ac:dyDescent="0.2">
      <c r="A779" s="18"/>
      <c r="B779" s="18"/>
      <c r="C779" s="18" t="s">
        <v>752</v>
      </c>
      <c r="D779" s="19"/>
      <c r="E779" s="9"/>
      <c r="F779" s="21">
        <f>Source!AL563</f>
        <v>1.26</v>
      </c>
      <c r="G779" s="20" t="str">
        <f>Source!DD563</f>
        <v/>
      </c>
      <c r="H779" s="9">
        <f>Source!AW563</f>
        <v>1</v>
      </c>
      <c r="I779" s="9">
        <f>IF(Source!BC563&lt;&gt; 0, Source!BC563, 1)</f>
        <v>1</v>
      </c>
      <c r="J779" s="21">
        <f>Source!P563</f>
        <v>298.62</v>
      </c>
      <c r="K779" s="21"/>
    </row>
    <row r="780" spans="1:22" ht="14.25" x14ac:dyDescent="0.2">
      <c r="A780" s="18"/>
      <c r="B780" s="18"/>
      <c r="C780" s="18" t="s">
        <v>747</v>
      </c>
      <c r="D780" s="19" t="s">
        <v>748</v>
      </c>
      <c r="E780" s="9">
        <f>Source!AT563</f>
        <v>70</v>
      </c>
      <c r="F780" s="21"/>
      <c r="G780" s="20"/>
      <c r="H780" s="9"/>
      <c r="I780" s="9"/>
      <c r="J780" s="21">
        <f>SUM(R776:R779)</f>
        <v>17458.919999999998</v>
      </c>
      <c r="K780" s="21"/>
    </row>
    <row r="781" spans="1:22" ht="14.25" x14ac:dyDescent="0.2">
      <c r="A781" s="18"/>
      <c r="B781" s="18"/>
      <c r="C781" s="18" t="s">
        <v>749</v>
      </c>
      <c r="D781" s="19" t="s">
        <v>748</v>
      </c>
      <c r="E781" s="9">
        <f>Source!AU563</f>
        <v>10</v>
      </c>
      <c r="F781" s="21"/>
      <c r="G781" s="20"/>
      <c r="H781" s="9"/>
      <c r="I781" s="9"/>
      <c r="J781" s="21">
        <f>SUM(T776:T780)</f>
        <v>2494.13</v>
      </c>
      <c r="K781" s="21"/>
    </row>
    <row r="782" spans="1:22" ht="14.25" x14ac:dyDescent="0.2">
      <c r="A782" s="18"/>
      <c r="B782" s="18"/>
      <c r="C782" s="18" t="s">
        <v>750</v>
      </c>
      <c r="D782" s="19" t="s">
        <v>751</v>
      </c>
      <c r="E782" s="9">
        <f>Source!AQ563</f>
        <v>0.18</v>
      </c>
      <c r="F782" s="21"/>
      <c r="G782" s="20" t="str">
        <f>Source!DI563</f>
        <v>*1,04</v>
      </c>
      <c r="H782" s="9">
        <f>Source!AV563</f>
        <v>1</v>
      </c>
      <c r="I782" s="9"/>
      <c r="J782" s="21"/>
      <c r="K782" s="21">
        <f>Source!U563</f>
        <v>44.366399999999999</v>
      </c>
    </row>
    <row r="783" spans="1:22" ht="15" x14ac:dyDescent="0.25">
      <c r="A783" s="24"/>
      <c r="B783" s="24"/>
      <c r="C783" s="24"/>
      <c r="D783" s="24"/>
      <c r="E783" s="24"/>
      <c r="F783" s="24"/>
      <c r="G783" s="24"/>
      <c r="H783" s="24"/>
      <c r="I783" s="51">
        <f>J778+J779+J780+J781</f>
        <v>45192.979999999996</v>
      </c>
      <c r="J783" s="51"/>
      <c r="K783" s="25">
        <f>IF(Source!I563&lt;&gt;0, ROUND(I783/Source!I563, 2), 0)</f>
        <v>190.69</v>
      </c>
      <c r="P783" s="23">
        <f>I783</f>
        <v>45192.979999999996</v>
      </c>
    </row>
    <row r="785" spans="1:22" ht="15" x14ac:dyDescent="0.25">
      <c r="A785" s="52" t="str">
        <f>CONCATENATE("Итого по подразделу: ",IF(Source!G565&lt;&gt;"Новый подраздел", Source!G565, ""))</f>
        <v>Итого по подразделу: 4.3 Осветительная арматура</v>
      </c>
      <c r="B785" s="52"/>
      <c r="C785" s="52"/>
      <c r="D785" s="52"/>
      <c r="E785" s="52"/>
      <c r="F785" s="52"/>
      <c r="G785" s="52"/>
      <c r="H785" s="52"/>
      <c r="I785" s="53">
        <f>SUM(P775:P784)</f>
        <v>45192.979999999996</v>
      </c>
      <c r="J785" s="54"/>
      <c r="K785" s="27"/>
    </row>
    <row r="788" spans="1:22" ht="16.5" x14ac:dyDescent="0.25">
      <c r="A788" s="50" t="str">
        <f>CONCATENATE("Подраздел: ",IF(Source!G595&lt;&gt;"Новый подраздел", Source!G595, ""))</f>
        <v>Подраздел: 4.4 Электроустановочные изделия</v>
      </c>
      <c r="B788" s="50"/>
      <c r="C788" s="50"/>
      <c r="D788" s="50"/>
      <c r="E788" s="50"/>
      <c r="F788" s="50"/>
      <c r="G788" s="50"/>
      <c r="H788" s="50"/>
      <c r="I788" s="50"/>
      <c r="J788" s="50"/>
      <c r="K788" s="50"/>
    </row>
    <row r="789" spans="1:22" ht="28.5" x14ac:dyDescent="0.2">
      <c r="A789" s="18">
        <v>89</v>
      </c>
      <c r="B789" s="18" t="str">
        <f>Source!F599</f>
        <v>1.23-2103-6-1/1</v>
      </c>
      <c r="C789" s="18" t="str">
        <f>Source!G599</f>
        <v>Техническое обслуживание выключателей поплавковых</v>
      </c>
      <c r="D789" s="19" t="str">
        <f>Source!H599</f>
        <v>100 шт.</v>
      </c>
      <c r="E789" s="9">
        <f>Source!I599</f>
        <v>0.55000000000000004</v>
      </c>
      <c r="F789" s="21"/>
      <c r="G789" s="20"/>
      <c r="H789" s="9"/>
      <c r="I789" s="9"/>
      <c r="J789" s="21"/>
      <c r="K789" s="21"/>
      <c r="Q789">
        <f>ROUND((Source!BZ599/100)*ROUND((Source!AF599*Source!AV599)*Source!I599, 2), 2)</f>
        <v>4946.3100000000004</v>
      </c>
      <c r="R789">
        <f>Source!X599</f>
        <v>4946.3100000000004</v>
      </c>
      <c r="S789">
        <f>ROUND((Source!CA599/100)*ROUND((Source!AF599*Source!AV599)*Source!I599, 2), 2)</f>
        <v>706.62</v>
      </c>
      <c r="T789">
        <f>Source!Y599</f>
        <v>706.62</v>
      </c>
      <c r="U789">
        <f>ROUND((175/100)*ROUND((Source!AE599*Source!AV599)*Source!I599, 2), 2)</f>
        <v>2226.61</v>
      </c>
      <c r="V789">
        <f>ROUND((108/100)*ROUND(Source!CS599*Source!I599, 2), 2)</f>
        <v>1374.14</v>
      </c>
    </row>
    <row r="790" spans="1:22" x14ac:dyDescent="0.2">
      <c r="C790" s="22" t="str">
        <f>"Объем: "&amp;Source!I599&amp;"=(43+"&amp;"12)/"&amp;"100"</f>
        <v>Объем: 0,55=(43+12)/100</v>
      </c>
    </row>
    <row r="791" spans="1:22" ht="14.25" x14ac:dyDescent="0.2">
      <c r="A791" s="18"/>
      <c r="B791" s="18"/>
      <c r="C791" s="18" t="s">
        <v>746</v>
      </c>
      <c r="D791" s="19"/>
      <c r="E791" s="9"/>
      <c r="F791" s="21">
        <f>Source!AO599</f>
        <v>3211.89</v>
      </c>
      <c r="G791" s="20" t="str">
        <f>Source!DG599</f>
        <v>*4</v>
      </c>
      <c r="H791" s="9">
        <f>Source!AV599</f>
        <v>1</v>
      </c>
      <c r="I791" s="9">
        <f>IF(Source!BA599&lt;&gt; 0, Source!BA599, 1)</f>
        <v>1</v>
      </c>
      <c r="J791" s="21">
        <f>Source!S599</f>
        <v>7066.16</v>
      </c>
      <c r="K791" s="21"/>
    </row>
    <row r="792" spans="1:22" ht="14.25" x14ac:dyDescent="0.2">
      <c r="A792" s="18"/>
      <c r="B792" s="18"/>
      <c r="C792" s="18" t="s">
        <v>753</v>
      </c>
      <c r="D792" s="19"/>
      <c r="E792" s="9"/>
      <c r="F792" s="21">
        <f>Source!AM599</f>
        <v>912.11</v>
      </c>
      <c r="G792" s="20" t="str">
        <f>Source!DE599</f>
        <v>*4</v>
      </c>
      <c r="H792" s="9">
        <f>Source!AV599</f>
        <v>1</v>
      </c>
      <c r="I792" s="9">
        <f>IF(Source!BB599&lt;&gt; 0, Source!BB599, 1)</f>
        <v>1</v>
      </c>
      <c r="J792" s="21">
        <f>Source!Q599</f>
        <v>2006.64</v>
      </c>
      <c r="K792" s="21"/>
    </row>
    <row r="793" spans="1:22" ht="14.25" x14ac:dyDescent="0.2">
      <c r="A793" s="18"/>
      <c r="B793" s="18"/>
      <c r="C793" s="18" t="s">
        <v>754</v>
      </c>
      <c r="D793" s="19"/>
      <c r="E793" s="9"/>
      <c r="F793" s="21">
        <f>Source!AN599</f>
        <v>578.34</v>
      </c>
      <c r="G793" s="20" t="str">
        <f>Source!DF599</f>
        <v>*4</v>
      </c>
      <c r="H793" s="9">
        <f>Source!AV599</f>
        <v>1</v>
      </c>
      <c r="I793" s="9">
        <f>IF(Source!BS599&lt;&gt; 0, Source!BS599, 1)</f>
        <v>1</v>
      </c>
      <c r="J793" s="26">
        <f>Source!R599</f>
        <v>1272.3499999999999</v>
      </c>
      <c r="K793" s="21"/>
    </row>
    <row r="794" spans="1:22" ht="14.25" x14ac:dyDescent="0.2">
      <c r="A794" s="18"/>
      <c r="B794" s="18"/>
      <c r="C794" s="18" t="s">
        <v>752</v>
      </c>
      <c r="D794" s="19"/>
      <c r="E794" s="9"/>
      <c r="F794" s="21">
        <f>Source!AL599</f>
        <v>0.94</v>
      </c>
      <c r="G794" s="20" t="str">
        <f>Source!DD599</f>
        <v>*4</v>
      </c>
      <c r="H794" s="9">
        <f>Source!AW599</f>
        <v>1</v>
      </c>
      <c r="I794" s="9">
        <f>IF(Source!BC599&lt;&gt; 0, Source!BC599, 1)</f>
        <v>1</v>
      </c>
      <c r="J794" s="21">
        <f>Source!P599</f>
        <v>2.0699999999999998</v>
      </c>
      <c r="K794" s="21"/>
    </row>
    <row r="795" spans="1:22" ht="14.25" x14ac:dyDescent="0.2">
      <c r="A795" s="18"/>
      <c r="B795" s="18"/>
      <c r="C795" s="18" t="s">
        <v>747</v>
      </c>
      <c r="D795" s="19" t="s">
        <v>748</v>
      </c>
      <c r="E795" s="9">
        <f>Source!AT599</f>
        <v>70</v>
      </c>
      <c r="F795" s="21"/>
      <c r="G795" s="20"/>
      <c r="H795" s="9"/>
      <c r="I795" s="9"/>
      <c r="J795" s="21">
        <f>SUM(R789:R794)</f>
        <v>4946.3100000000004</v>
      </c>
      <c r="K795" s="21"/>
    </row>
    <row r="796" spans="1:22" ht="14.25" x14ac:dyDescent="0.2">
      <c r="A796" s="18"/>
      <c r="B796" s="18"/>
      <c r="C796" s="18" t="s">
        <v>749</v>
      </c>
      <c r="D796" s="19" t="s">
        <v>748</v>
      </c>
      <c r="E796" s="9">
        <f>Source!AU599</f>
        <v>10</v>
      </c>
      <c r="F796" s="21"/>
      <c r="G796" s="20"/>
      <c r="H796" s="9"/>
      <c r="I796" s="9"/>
      <c r="J796" s="21">
        <f>SUM(T789:T795)</f>
        <v>706.62</v>
      </c>
      <c r="K796" s="21"/>
    </row>
    <row r="797" spans="1:22" ht="14.25" x14ac:dyDescent="0.2">
      <c r="A797" s="18"/>
      <c r="B797" s="18"/>
      <c r="C797" s="18" t="s">
        <v>755</v>
      </c>
      <c r="D797" s="19" t="s">
        <v>748</v>
      </c>
      <c r="E797" s="9">
        <f>108</f>
        <v>108</v>
      </c>
      <c r="F797" s="21"/>
      <c r="G797" s="20"/>
      <c r="H797" s="9"/>
      <c r="I797" s="9"/>
      <c r="J797" s="21">
        <f>SUM(V789:V796)</f>
        <v>1374.14</v>
      </c>
      <c r="K797" s="21"/>
    </row>
    <row r="798" spans="1:22" ht="14.25" x14ac:dyDescent="0.2">
      <c r="A798" s="18"/>
      <c r="B798" s="18"/>
      <c r="C798" s="18" t="s">
        <v>750</v>
      </c>
      <c r="D798" s="19" t="s">
        <v>751</v>
      </c>
      <c r="E798" s="9">
        <f>Source!AQ599</f>
        <v>6</v>
      </c>
      <c r="F798" s="21"/>
      <c r="G798" s="20" t="str">
        <f>Source!DI599</f>
        <v>*4</v>
      </c>
      <c r="H798" s="9">
        <f>Source!AV599</f>
        <v>1</v>
      </c>
      <c r="I798" s="9"/>
      <c r="J798" s="21"/>
      <c r="K798" s="21">
        <f>Source!U599</f>
        <v>13.200000000000001</v>
      </c>
    </row>
    <row r="799" spans="1:22" ht="15" x14ac:dyDescent="0.25">
      <c r="A799" s="24"/>
      <c r="B799" s="24"/>
      <c r="C799" s="24"/>
      <c r="D799" s="24"/>
      <c r="E799" s="24"/>
      <c r="F799" s="24"/>
      <c r="G799" s="24"/>
      <c r="H799" s="24"/>
      <c r="I799" s="51">
        <f>J791+J792+J794+J795+J796+J797</f>
        <v>16101.94</v>
      </c>
      <c r="J799" s="51"/>
      <c r="K799" s="25">
        <f>IF(Source!I599&lt;&gt;0, ROUND(I799/Source!I599, 2), 0)</f>
        <v>29276.25</v>
      </c>
      <c r="P799" s="23">
        <f>I799</f>
        <v>16101.94</v>
      </c>
    </row>
    <row r="800" spans="1:22" ht="71.25" x14ac:dyDescent="0.2">
      <c r="A800" s="18">
        <v>90</v>
      </c>
      <c r="B800" s="18" t="str">
        <f>Source!F602</f>
        <v>1.21-2303-37-1/1</v>
      </c>
      <c r="C800" s="18" t="str">
        <f>Source!G602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D800" s="19" t="str">
        <f>Source!H602</f>
        <v>10 шт.</v>
      </c>
      <c r="E800" s="9">
        <f>Source!I602</f>
        <v>21.6</v>
      </c>
      <c r="F800" s="21"/>
      <c r="G800" s="20"/>
      <c r="H800" s="9"/>
      <c r="I800" s="9"/>
      <c r="J800" s="21"/>
      <c r="K800" s="21"/>
      <c r="Q800">
        <f>ROUND((Source!BZ602/100)*ROUND((Source!AF602*Source!AV602)*Source!I602, 2), 2)</f>
        <v>1680.59</v>
      </c>
      <c r="R800">
        <f>Source!X602</f>
        <v>1680.59</v>
      </c>
      <c r="S800">
        <f>ROUND((Source!CA602/100)*ROUND((Source!AF602*Source!AV602)*Source!I602, 2), 2)</f>
        <v>240.08</v>
      </c>
      <c r="T800">
        <f>Source!Y602</f>
        <v>240.08</v>
      </c>
      <c r="U800">
        <f>ROUND((175/100)*ROUND((Source!AE602*Source!AV602)*Source!I602, 2), 2)</f>
        <v>0</v>
      </c>
      <c r="V800">
        <f>ROUND((108/100)*ROUND(Source!CS602*Source!I602, 2), 2)</f>
        <v>0</v>
      </c>
    </row>
    <row r="801" spans="1:22" x14ac:dyDescent="0.2">
      <c r="C801" s="22" t="str">
        <f>"Объем: "&amp;Source!I602&amp;"=(140+"&amp;"76)/"&amp;"10"</f>
        <v>Объем: 21,6=(140+76)/10</v>
      </c>
    </row>
    <row r="802" spans="1:22" ht="14.25" x14ac:dyDescent="0.2">
      <c r="A802" s="18"/>
      <c r="B802" s="18"/>
      <c r="C802" s="18" t="s">
        <v>746</v>
      </c>
      <c r="D802" s="19"/>
      <c r="E802" s="9"/>
      <c r="F802" s="21">
        <f>Source!AO602</f>
        <v>111.15</v>
      </c>
      <c r="G802" s="20" t="str">
        <f>Source!DG602</f>
        <v/>
      </c>
      <c r="H802" s="9">
        <f>Source!AV602</f>
        <v>1</v>
      </c>
      <c r="I802" s="9">
        <f>IF(Source!BA602&lt;&gt; 0, Source!BA602, 1)</f>
        <v>1</v>
      </c>
      <c r="J802" s="21">
        <f>Source!S602</f>
        <v>2400.84</v>
      </c>
      <c r="K802" s="21"/>
    </row>
    <row r="803" spans="1:22" ht="14.25" x14ac:dyDescent="0.2">
      <c r="A803" s="18"/>
      <c r="B803" s="18"/>
      <c r="C803" s="18" t="s">
        <v>752</v>
      </c>
      <c r="D803" s="19"/>
      <c r="E803" s="9"/>
      <c r="F803" s="21">
        <f>Source!AL602</f>
        <v>6.3</v>
      </c>
      <c r="G803" s="20" t="str">
        <f>Source!DD602</f>
        <v/>
      </c>
      <c r="H803" s="9">
        <f>Source!AW602</f>
        <v>1</v>
      </c>
      <c r="I803" s="9">
        <f>IF(Source!BC602&lt;&gt; 0, Source!BC602, 1)</f>
        <v>1</v>
      </c>
      <c r="J803" s="21">
        <f>Source!P602</f>
        <v>136.08000000000001</v>
      </c>
      <c r="K803" s="21"/>
    </row>
    <row r="804" spans="1:22" ht="14.25" x14ac:dyDescent="0.2">
      <c r="A804" s="18"/>
      <c r="B804" s="18"/>
      <c r="C804" s="18" t="s">
        <v>747</v>
      </c>
      <c r="D804" s="19" t="s">
        <v>748</v>
      </c>
      <c r="E804" s="9">
        <f>Source!AT602</f>
        <v>70</v>
      </c>
      <c r="F804" s="21"/>
      <c r="G804" s="20"/>
      <c r="H804" s="9"/>
      <c r="I804" s="9"/>
      <c r="J804" s="21">
        <f>SUM(R800:R803)</f>
        <v>1680.59</v>
      </c>
      <c r="K804" s="21"/>
    </row>
    <row r="805" spans="1:22" ht="14.25" x14ac:dyDescent="0.2">
      <c r="A805" s="18"/>
      <c r="B805" s="18"/>
      <c r="C805" s="18" t="s">
        <v>749</v>
      </c>
      <c r="D805" s="19" t="s">
        <v>748</v>
      </c>
      <c r="E805" s="9">
        <f>Source!AU602</f>
        <v>10</v>
      </c>
      <c r="F805" s="21"/>
      <c r="G805" s="20"/>
      <c r="H805" s="9"/>
      <c r="I805" s="9"/>
      <c r="J805" s="21">
        <f>SUM(T800:T804)</f>
        <v>240.08</v>
      </c>
      <c r="K805" s="21"/>
    </row>
    <row r="806" spans="1:22" ht="14.25" x14ac:dyDescent="0.2">
      <c r="A806" s="18"/>
      <c r="B806" s="18"/>
      <c r="C806" s="18" t="s">
        <v>750</v>
      </c>
      <c r="D806" s="19" t="s">
        <v>751</v>
      </c>
      <c r="E806" s="9">
        <f>Source!AQ602</f>
        <v>0.18</v>
      </c>
      <c r="F806" s="21"/>
      <c r="G806" s="20" t="str">
        <f>Source!DI602</f>
        <v/>
      </c>
      <c r="H806" s="9">
        <f>Source!AV602</f>
        <v>1</v>
      </c>
      <c r="I806" s="9"/>
      <c r="J806" s="21"/>
      <c r="K806" s="21">
        <f>Source!U602</f>
        <v>3.8879999999999999</v>
      </c>
    </row>
    <row r="807" spans="1:22" ht="15" x14ac:dyDescent="0.25">
      <c r="A807" s="24"/>
      <c r="B807" s="24"/>
      <c r="C807" s="24"/>
      <c r="D807" s="24"/>
      <c r="E807" s="24"/>
      <c r="F807" s="24"/>
      <c r="G807" s="24"/>
      <c r="H807" s="24"/>
      <c r="I807" s="51">
        <f>J802+J803+J804+J805</f>
        <v>4457.59</v>
      </c>
      <c r="J807" s="51"/>
      <c r="K807" s="25">
        <f>IF(Source!I602&lt;&gt;0, ROUND(I807/Source!I602, 2), 0)</f>
        <v>206.37</v>
      </c>
      <c r="P807" s="23">
        <f>I807</f>
        <v>4457.59</v>
      </c>
    </row>
    <row r="809" spans="1:22" ht="15" x14ac:dyDescent="0.25">
      <c r="A809" s="52" t="str">
        <f>CONCATENATE("Итого по подразделу: ",IF(Source!G606&lt;&gt;"Новый подраздел", Source!G606, ""))</f>
        <v>Итого по подразделу: 4.4 Электроустановочные изделия</v>
      </c>
      <c r="B809" s="52"/>
      <c r="C809" s="52"/>
      <c r="D809" s="52"/>
      <c r="E809" s="52"/>
      <c r="F809" s="52"/>
      <c r="G809" s="52"/>
      <c r="H809" s="52"/>
      <c r="I809" s="53">
        <f>SUM(P788:P808)</f>
        <v>20559.53</v>
      </c>
      <c r="J809" s="54"/>
      <c r="K809" s="27"/>
    </row>
    <row r="812" spans="1:22" ht="16.5" x14ac:dyDescent="0.25">
      <c r="A812" s="50" t="str">
        <f>CONCATENATE("Подраздел: ",IF(Source!G636&lt;&gt;"Новый подраздел", Source!G636, ""))</f>
        <v>Подраздел: 4.5 Кабели и провода</v>
      </c>
      <c r="B812" s="50"/>
      <c r="C812" s="50"/>
      <c r="D812" s="50"/>
      <c r="E812" s="50"/>
      <c r="F812" s="50"/>
      <c r="G812" s="50"/>
      <c r="H812" s="50"/>
      <c r="I812" s="50"/>
      <c r="J812" s="50"/>
      <c r="K812" s="50"/>
    </row>
    <row r="813" spans="1:22" ht="71.25" x14ac:dyDescent="0.2">
      <c r="A813" s="18">
        <v>91</v>
      </c>
      <c r="B813" s="18" t="str">
        <f>Source!F640</f>
        <v>1.21-2103-9-2/1</v>
      </c>
      <c r="C813" s="18" t="str">
        <f>Source!G640</f>
        <v>Техническое обслуживание силовых сетей, проложенных по кирпичным и бетонным основаниям, провод сечением 3х1,5-6 мм2 ( 3х1,5 ; 3х2,5 ; 3х4 )</v>
      </c>
      <c r="D813" s="19" t="str">
        <f>Source!H640</f>
        <v>100 м</v>
      </c>
      <c r="E813" s="9">
        <f>Source!I640</f>
        <v>1.734</v>
      </c>
      <c r="F813" s="21"/>
      <c r="G813" s="20"/>
      <c r="H813" s="9"/>
      <c r="I813" s="9"/>
      <c r="J813" s="21"/>
      <c r="K813" s="21"/>
      <c r="Q813">
        <f>ROUND((Source!BZ640/100)*ROUND((Source!AF640*Source!AV640)*Source!I640, 2), 2)</f>
        <v>6497.65</v>
      </c>
      <c r="R813">
        <f>Source!X640</f>
        <v>6497.65</v>
      </c>
      <c r="S813">
        <f>ROUND((Source!CA640/100)*ROUND((Source!AF640*Source!AV640)*Source!I640, 2), 2)</f>
        <v>928.24</v>
      </c>
      <c r="T813">
        <f>Source!Y640</f>
        <v>928.24</v>
      </c>
      <c r="U813">
        <f>ROUND((175/100)*ROUND((Source!AE640*Source!AV640)*Source!I640, 2), 2)</f>
        <v>0</v>
      </c>
      <c r="V813">
        <f>ROUND((108/100)*ROUND(Source!CS640*Source!I640, 2), 2)</f>
        <v>0</v>
      </c>
    </row>
    <row r="814" spans="1:22" ht="25.5" x14ac:dyDescent="0.2">
      <c r="C814" s="22" t="str">
        <f>"Объем: "&amp;Source!I640&amp;"=(3000+"&amp;"1250+"&amp;"3550+"&amp;"850+"&amp;"20)*"&amp;"0,2*"&amp;"0,1/"&amp;"100"</f>
        <v>Объем: 1,734=(3000+1250+3550+850+20)*0,2*0,1/100</v>
      </c>
    </row>
    <row r="815" spans="1:22" ht="14.25" x14ac:dyDescent="0.2">
      <c r="A815" s="18"/>
      <c r="B815" s="18"/>
      <c r="C815" s="18" t="s">
        <v>746</v>
      </c>
      <c r="D815" s="19"/>
      <c r="E815" s="9"/>
      <c r="F815" s="21">
        <f>Source!AO640</f>
        <v>5353.15</v>
      </c>
      <c r="G815" s="20" t="str">
        <f>Source!DG640</f>
        <v/>
      </c>
      <c r="H815" s="9">
        <f>Source!AV640</f>
        <v>1</v>
      </c>
      <c r="I815" s="9">
        <f>IF(Source!BA640&lt;&gt; 0, Source!BA640, 1)</f>
        <v>1</v>
      </c>
      <c r="J815" s="21">
        <f>Source!S640</f>
        <v>9282.36</v>
      </c>
      <c r="K815" s="21"/>
    </row>
    <row r="816" spans="1:22" ht="14.25" x14ac:dyDescent="0.2">
      <c r="A816" s="18"/>
      <c r="B816" s="18"/>
      <c r="C816" s="18" t="s">
        <v>752</v>
      </c>
      <c r="D816" s="19"/>
      <c r="E816" s="9"/>
      <c r="F816" s="21">
        <f>Source!AL640</f>
        <v>22.51</v>
      </c>
      <c r="G816" s="20" t="str">
        <f>Source!DD640</f>
        <v/>
      </c>
      <c r="H816" s="9">
        <f>Source!AW640</f>
        <v>1</v>
      </c>
      <c r="I816" s="9">
        <f>IF(Source!BC640&lt;&gt; 0, Source!BC640, 1)</f>
        <v>1</v>
      </c>
      <c r="J816" s="21">
        <f>Source!P640</f>
        <v>39.03</v>
      </c>
      <c r="K816" s="21"/>
    </row>
    <row r="817" spans="1:22" ht="14.25" x14ac:dyDescent="0.2">
      <c r="A817" s="18"/>
      <c r="B817" s="18"/>
      <c r="C817" s="18" t="s">
        <v>747</v>
      </c>
      <c r="D817" s="19" t="s">
        <v>748</v>
      </c>
      <c r="E817" s="9">
        <f>Source!AT640</f>
        <v>70</v>
      </c>
      <c r="F817" s="21"/>
      <c r="G817" s="20"/>
      <c r="H817" s="9"/>
      <c r="I817" s="9"/>
      <c r="J817" s="21">
        <f>SUM(R813:R816)</f>
        <v>6497.65</v>
      </c>
      <c r="K817" s="21"/>
    </row>
    <row r="818" spans="1:22" ht="14.25" x14ac:dyDescent="0.2">
      <c r="A818" s="18"/>
      <c r="B818" s="18"/>
      <c r="C818" s="18" t="s">
        <v>749</v>
      </c>
      <c r="D818" s="19" t="s">
        <v>748</v>
      </c>
      <c r="E818" s="9">
        <f>Source!AU640</f>
        <v>10</v>
      </c>
      <c r="F818" s="21"/>
      <c r="G818" s="20"/>
      <c r="H818" s="9"/>
      <c r="I818" s="9"/>
      <c r="J818" s="21">
        <f>SUM(T813:T817)</f>
        <v>928.24</v>
      </c>
      <c r="K818" s="21"/>
    </row>
    <row r="819" spans="1:22" ht="14.25" x14ac:dyDescent="0.2">
      <c r="A819" s="18"/>
      <c r="B819" s="18"/>
      <c r="C819" s="18" t="s">
        <v>750</v>
      </c>
      <c r="D819" s="19" t="s">
        <v>751</v>
      </c>
      <c r="E819" s="9">
        <f>Source!AQ640</f>
        <v>10</v>
      </c>
      <c r="F819" s="21"/>
      <c r="G819" s="20" t="str">
        <f>Source!DI640</f>
        <v/>
      </c>
      <c r="H819" s="9">
        <f>Source!AV640</f>
        <v>1</v>
      </c>
      <c r="I819" s="9"/>
      <c r="J819" s="21"/>
      <c r="K819" s="21">
        <f>Source!U640</f>
        <v>17.34</v>
      </c>
    </row>
    <row r="820" spans="1:22" ht="15" x14ac:dyDescent="0.25">
      <c r="A820" s="24"/>
      <c r="B820" s="24"/>
      <c r="C820" s="24"/>
      <c r="D820" s="24"/>
      <c r="E820" s="24"/>
      <c r="F820" s="24"/>
      <c r="G820" s="24"/>
      <c r="H820" s="24"/>
      <c r="I820" s="51">
        <f>J815+J816+J817+J818</f>
        <v>16747.280000000002</v>
      </c>
      <c r="J820" s="51"/>
      <c r="K820" s="25">
        <f>IF(Source!I640&lt;&gt;0, ROUND(I820/Source!I640, 2), 0)</f>
        <v>9658.18</v>
      </c>
      <c r="P820" s="23">
        <f>I820</f>
        <v>16747.280000000002</v>
      </c>
    </row>
    <row r="821" spans="1:22" ht="71.25" x14ac:dyDescent="0.2">
      <c r="A821" s="18">
        <v>92</v>
      </c>
      <c r="B821" s="18" t="str">
        <f>Source!F642</f>
        <v>1.21-2103-9-3/1</v>
      </c>
      <c r="C821" s="18" t="str">
        <f>Source!G642</f>
        <v>Техническое обслуживание силовых сетей, проложенных по кирпичным и бетонным основаниям, провод сечением 4х1,5-6 мм2 / прим. ( 5х1,5, 5х2,5, 5х4, 5х6)</v>
      </c>
      <c r="D821" s="19" t="str">
        <f>Source!H642</f>
        <v>100 м</v>
      </c>
      <c r="E821" s="9">
        <f>Source!I642</f>
        <v>0.51359999999999995</v>
      </c>
      <c r="F821" s="21"/>
      <c r="G821" s="20"/>
      <c r="H821" s="9"/>
      <c r="I821" s="9"/>
      <c r="J821" s="21"/>
      <c r="K821" s="21"/>
      <c r="Q821">
        <f>ROUND((Source!BZ642/100)*ROUND((Source!AF642*Source!AV642)*Source!I642, 2), 2)</f>
        <v>2159.36</v>
      </c>
      <c r="R821">
        <f>Source!X642</f>
        <v>2159.36</v>
      </c>
      <c r="S821">
        <f>ROUND((Source!CA642/100)*ROUND((Source!AF642*Source!AV642)*Source!I642, 2), 2)</f>
        <v>308.48</v>
      </c>
      <c r="T821">
        <f>Source!Y642</f>
        <v>308.48</v>
      </c>
      <c r="U821">
        <f>ROUND((175/100)*ROUND((Source!AE642*Source!AV642)*Source!I642, 2), 2)</f>
        <v>0</v>
      </c>
      <c r="V821">
        <f>ROUND((108/100)*ROUND(Source!CS642*Source!I642, 2), 2)</f>
        <v>0</v>
      </c>
    </row>
    <row r="822" spans="1:22" ht="25.5" x14ac:dyDescent="0.2">
      <c r="C822" s="22" t="str">
        <f>"Объем: "&amp;Source!I642&amp;"=(173+"&amp;"1105+"&amp;"915+"&amp;"165+"&amp;"210)*"&amp;"0,2*"&amp;"0,1/"&amp;"100"</f>
        <v>Объем: 0,5136=(173+1105+915+165+210)*0,2*0,1/100</v>
      </c>
    </row>
    <row r="823" spans="1:22" ht="14.25" x14ac:dyDescent="0.2">
      <c r="A823" s="18"/>
      <c r="B823" s="18"/>
      <c r="C823" s="18" t="s">
        <v>746</v>
      </c>
      <c r="D823" s="19"/>
      <c r="E823" s="9"/>
      <c r="F823" s="21">
        <f>Source!AO642</f>
        <v>6006.24</v>
      </c>
      <c r="G823" s="20" t="str">
        <f>Source!DG642</f>
        <v/>
      </c>
      <c r="H823" s="9">
        <f>Source!AV642</f>
        <v>1</v>
      </c>
      <c r="I823" s="9">
        <f>IF(Source!BA642&lt;&gt; 0, Source!BA642, 1)</f>
        <v>1</v>
      </c>
      <c r="J823" s="21">
        <f>Source!S642</f>
        <v>3084.8</v>
      </c>
      <c r="K823" s="21"/>
    </row>
    <row r="824" spans="1:22" ht="14.25" x14ac:dyDescent="0.2">
      <c r="A824" s="18"/>
      <c r="B824" s="18"/>
      <c r="C824" s="18" t="s">
        <v>752</v>
      </c>
      <c r="D824" s="19"/>
      <c r="E824" s="9"/>
      <c r="F824" s="21">
        <f>Source!AL642</f>
        <v>14.63</v>
      </c>
      <c r="G824" s="20" t="str">
        <f>Source!DD642</f>
        <v/>
      </c>
      <c r="H824" s="9">
        <f>Source!AW642</f>
        <v>1</v>
      </c>
      <c r="I824" s="9">
        <f>IF(Source!BC642&lt;&gt; 0, Source!BC642, 1)</f>
        <v>1</v>
      </c>
      <c r="J824" s="21">
        <f>Source!P642</f>
        <v>7.51</v>
      </c>
      <c r="K824" s="21"/>
    </row>
    <row r="825" spans="1:22" ht="14.25" x14ac:dyDescent="0.2">
      <c r="A825" s="18"/>
      <c r="B825" s="18"/>
      <c r="C825" s="18" t="s">
        <v>747</v>
      </c>
      <c r="D825" s="19" t="s">
        <v>748</v>
      </c>
      <c r="E825" s="9">
        <f>Source!AT642</f>
        <v>70</v>
      </c>
      <c r="F825" s="21"/>
      <c r="G825" s="20"/>
      <c r="H825" s="9"/>
      <c r="I825" s="9"/>
      <c r="J825" s="21">
        <f>SUM(R821:R824)</f>
        <v>2159.36</v>
      </c>
      <c r="K825" s="21"/>
    </row>
    <row r="826" spans="1:22" ht="14.25" x14ac:dyDescent="0.2">
      <c r="A826" s="18"/>
      <c r="B826" s="18"/>
      <c r="C826" s="18" t="s">
        <v>749</v>
      </c>
      <c r="D826" s="19" t="s">
        <v>748</v>
      </c>
      <c r="E826" s="9">
        <f>Source!AU642</f>
        <v>10</v>
      </c>
      <c r="F826" s="21"/>
      <c r="G826" s="20"/>
      <c r="H826" s="9"/>
      <c r="I826" s="9"/>
      <c r="J826" s="21">
        <f>SUM(T821:T825)</f>
        <v>308.48</v>
      </c>
      <c r="K826" s="21"/>
    </row>
    <row r="827" spans="1:22" ht="14.25" x14ac:dyDescent="0.2">
      <c r="A827" s="18"/>
      <c r="B827" s="18"/>
      <c r="C827" s="18" t="s">
        <v>750</v>
      </c>
      <c r="D827" s="19" t="s">
        <v>751</v>
      </c>
      <c r="E827" s="9">
        <f>Source!AQ642</f>
        <v>11.22</v>
      </c>
      <c r="F827" s="21"/>
      <c r="G827" s="20" t="str">
        <f>Source!DI642</f>
        <v/>
      </c>
      <c r="H827" s="9">
        <f>Source!AV642</f>
        <v>1</v>
      </c>
      <c r="I827" s="9"/>
      <c r="J827" s="21"/>
      <c r="K827" s="21">
        <f>Source!U642</f>
        <v>5.7625919999999997</v>
      </c>
    </row>
    <row r="828" spans="1:22" ht="15" x14ac:dyDescent="0.25">
      <c r="A828" s="24"/>
      <c r="B828" s="24"/>
      <c r="C828" s="24"/>
      <c r="D828" s="24"/>
      <c r="E828" s="24"/>
      <c r="F828" s="24"/>
      <c r="G828" s="24"/>
      <c r="H828" s="24"/>
      <c r="I828" s="51">
        <f>J823+J824+J825+J826</f>
        <v>5560.15</v>
      </c>
      <c r="J828" s="51"/>
      <c r="K828" s="25">
        <f>IF(Source!I642&lt;&gt;0, ROUND(I828/Source!I642, 2), 0)</f>
        <v>10825.84</v>
      </c>
      <c r="P828" s="23">
        <f>I828</f>
        <v>5560.15</v>
      </c>
    </row>
    <row r="829" spans="1:22" ht="71.25" x14ac:dyDescent="0.2">
      <c r="A829" s="18">
        <v>93</v>
      </c>
      <c r="B829" s="18" t="str">
        <f>Source!F643</f>
        <v>1.21-2103-9-4/1</v>
      </c>
      <c r="C829" s="18" t="str">
        <f>Source!G643</f>
        <v>Техническое обслуживание силовых сетей, проложенных по кирпичным и бетонным основаниям, добавлять на каждый следующий провод к поз. 21-2103-9-3 / прим. (5х1,5, 5х2,5, 5х4, 5х6)</v>
      </c>
      <c r="D829" s="19" t="str">
        <f>Source!H643</f>
        <v>100 м</v>
      </c>
      <c r="E829" s="9">
        <f>Source!I643</f>
        <v>0.121</v>
      </c>
      <c r="F829" s="21"/>
      <c r="G829" s="20"/>
      <c r="H829" s="9"/>
      <c r="I829" s="9"/>
      <c r="J829" s="21"/>
      <c r="K829" s="21"/>
      <c r="Q829">
        <f>ROUND((Source!BZ643/100)*ROUND((Source!AF643*Source!AV643)*Source!I643, 2), 2)</f>
        <v>92.5</v>
      </c>
      <c r="R829">
        <f>Source!X643</f>
        <v>92.5</v>
      </c>
      <c r="S829">
        <f>ROUND((Source!CA643/100)*ROUND((Source!AF643*Source!AV643)*Source!I643, 2), 2)</f>
        <v>13.21</v>
      </c>
      <c r="T829">
        <f>Source!Y643</f>
        <v>13.21</v>
      </c>
      <c r="U829">
        <f>ROUND((175/100)*ROUND((Source!AE643*Source!AV643)*Source!I643, 2), 2)</f>
        <v>0</v>
      </c>
      <c r="V829">
        <f>ROUND((108/100)*ROUND(Source!CS643*Source!I643, 2), 2)</f>
        <v>0</v>
      </c>
    </row>
    <row r="830" spans="1:22" ht="25.5" x14ac:dyDescent="0.2">
      <c r="C830" s="22" t="str">
        <f>"Объем: "&amp;Source!I643&amp;"=(150+"&amp;"280+"&amp;"25+"&amp;"40+"&amp;"90+"&amp;"20)*"&amp;"0,2*"&amp;"0,1/"&amp;"100"</f>
        <v>Объем: 0,121=(150+280+25+40+90+20)*0,2*0,1/100</v>
      </c>
    </row>
    <row r="831" spans="1:22" ht="14.25" x14ac:dyDescent="0.2">
      <c r="A831" s="18"/>
      <c r="B831" s="18"/>
      <c r="C831" s="18" t="s">
        <v>746</v>
      </c>
      <c r="D831" s="19"/>
      <c r="E831" s="9"/>
      <c r="F831" s="21">
        <f>Source!AO643</f>
        <v>1092.04</v>
      </c>
      <c r="G831" s="20" t="str">
        <f>Source!DG643</f>
        <v/>
      </c>
      <c r="H831" s="9">
        <f>Source!AV643</f>
        <v>1</v>
      </c>
      <c r="I831" s="9">
        <f>IF(Source!BA643&lt;&gt; 0, Source!BA643, 1)</f>
        <v>1</v>
      </c>
      <c r="J831" s="21">
        <f>Source!S643</f>
        <v>132.13999999999999</v>
      </c>
      <c r="K831" s="21"/>
    </row>
    <row r="832" spans="1:22" ht="14.25" x14ac:dyDescent="0.2">
      <c r="A832" s="18"/>
      <c r="B832" s="18"/>
      <c r="C832" s="18" t="s">
        <v>747</v>
      </c>
      <c r="D832" s="19" t="s">
        <v>748</v>
      </c>
      <c r="E832" s="9">
        <f>Source!AT643</f>
        <v>70</v>
      </c>
      <c r="F832" s="21"/>
      <c r="G832" s="20"/>
      <c r="H832" s="9"/>
      <c r="I832" s="9"/>
      <c r="J832" s="21">
        <f>SUM(R829:R831)</f>
        <v>92.5</v>
      </c>
      <c r="K832" s="21"/>
    </row>
    <row r="833" spans="1:22" ht="14.25" x14ac:dyDescent="0.2">
      <c r="A833" s="18"/>
      <c r="B833" s="18"/>
      <c r="C833" s="18" t="s">
        <v>749</v>
      </c>
      <c r="D833" s="19" t="s">
        <v>748</v>
      </c>
      <c r="E833" s="9">
        <f>Source!AU643</f>
        <v>10</v>
      </c>
      <c r="F833" s="21"/>
      <c r="G833" s="20"/>
      <c r="H833" s="9"/>
      <c r="I833" s="9"/>
      <c r="J833" s="21">
        <f>SUM(T829:T832)</f>
        <v>13.21</v>
      </c>
      <c r="K833" s="21"/>
    </row>
    <row r="834" spans="1:22" ht="14.25" x14ac:dyDescent="0.2">
      <c r="A834" s="18"/>
      <c r="B834" s="18"/>
      <c r="C834" s="18" t="s">
        <v>750</v>
      </c>
      <c r="D834" s="19" t="s">
        <v>751</v>
      </c>
      <c r="E834" s="9">
        <f>Source!AQ643</f>
        <v>2.04</v>
      </c>
      <c r="F834" s="21"/>
      <c r="G834" s="20" t="str">
        <f>Source!DI643</f>
        <v/>
      </c>
      <c r="H834" s="9">
        <f>Source!AV643</f>
        <v>1</v>
      </c>
      <c r="I834" s="9"/>
      <c r="J834" s="21"/>
      <c r="K834" s="21">
        <f>Source!U643</f>
        <v>0.24684</v>
      </c>
    </row>
    <row r="835" spans="1:22" ht="15" x14ac:dyDescent="0.25">
      <c r="A835" s="24"/>
      <c r="B835" s="24"/>
      <c r="C835" s="24"/>
      <c r="D835" s="24"/>
      <c r="E835" s="24"/>
      <c r="F835" s="24"/>
      <c r="G835" s="24"/>
      <c r="H835" s="24"/>
      <c r="I835" s="51">
        <f>J831+J832+J833</f>
        <v>237.85</v>
      </c>
      <c r="J835" s="51"/>
      <c r="K835" s="25">
        <f>IF(Source!I643&lt;&gt;0, ROUND(I835/Source!I643, 2), 0)</f>
        <v>1965.7</v>
      </c>
      <c r="P835" s="23">
        <f>I835</f>
        <v>237.85</v>
      </c>
    </row>
    <row r="836" spans="1:22" ht="57" x14ac:dyDescent="0.2">
      <c r="A836" s="18">
        <v>94</v>
      </c>
      <c r="B836" s="18" t="str">
        <f>Source!F645</f>
        <v>1.21-2103-9-5/1</v>
      </c>
      <c r="C836" s="18" t="str">
        <f>Source!G645</f>
        <v>Техническое обслуживание силовых сетей, проложенных по кирпичным и бетонным основаниям, провод сечением 3х10-16 мм2  / (5х10 ; 5х16 )</v>
      </c>
      <c r="D836" s="19" t="str">
        <f>Source!H645</f>
        <v>100 м</v>
      </c>
      <c r="E836" s="9">
        <f>Source!I645</f>
        <v>3.5999999999999997E-2</v>
      </c>
      <c r="F836" s="21"/>
      <c r="G836" s="20"/>
      <c r="H836" s="9"/>
      <c r="I836" s="9"/>
      <c r="J836" s="21"/>
      <c r="K836" s="21"/>
      <c r="Q836">
        <f>ROUND((Source!BZ645/100)*ROUND((Source!AF645*Source!AV645)*Source!I645, 2), 2)</f>
        <v>160.26</v>
      </c>
      <c r="R836">
        <f>Source!X645</f>
        <v>160.26</v>
      </c>
      <c r="S836">
        <f>ROUND((Source!CA645/100)*ROUND((Source!AF645*Source!AV645)*Source!I645, 2), 2)</f>
        <v>22.89</v>
      </c>
      <c r="T836">
        <f>Source!Y645</f>
        <v>22.89</v>
      </c>
      <c r="U836">
        <f>ROUND((175/100)*ROUND((Source!AE645*Source!AV645)*Source!I645, 2), 2)</f>
        <v>0</v>
      </c>
      <c r="V836">
        <f>ROUND((108/100)*ROUND(Source!CS645*Source!I645, 2), 2)</f>
        <v>0</v>
      </c>
    </row>
    <row r="837" spans="1:22" x14ac:dyDescent="0.2">
      <c r="C837" s="22" t="str">
        <f>"Объем: "&amp;Source!I645&amp;"=(105+"&amp;"75)*"&amp;"0,2*"&amp;"0,1/"&amp;"100"</f>
        <v>Объем: 0,036=(105+75)*0,2*0,1/100</v>
      </c>
    </row>
    <row r="838" spans="1:22" ht="14.25" x14ac:dyDescent="0.2">
      <c r="A838" s="18"/>
      <c r="B838" s="18"/>
      <c r="C838" s="18" t="s">
        <v>746</v>
      </c>
      <c r="D838" s="19"/>
      <c r="E838" s="9"/>
      <c r="F838" s="21">
        <f>Source!AO645</f>
        <v>6359.54</v>
      </c>
      <c r="G838" s="20" t="str">
        <f>Source!DG645</f>
        <v/>
      </c>
      <c r="H838" s="9">
        <f>Source!AV645</f>
        <v>1</v>
      </c>
      <c r="I838" s="9">
        <f>IF(Source!BA645&lt;&gt; 0, Source!BA645, 1)</f>
        <v>1</v>
      </c>
      <c r="J838" s="21">
        <f>Source!S645</f>
        <v>228.94</v>
      </c>
      <c r="K838" s="21"/>
    </row>
    <row r="839" spans="1:22" ht="14.25" x14ac:dyDescent="0.2">
      <c r="A839" s="18"/>
      <c r="B839" s="18"/>
      <c r="C839" s="18" t="s">
        <v>752</v>
      </c>
      <c r="D839" s="19"/>
      <c r="E839" s="9"/>
      <c r="F839" s="21">
        <f>Source!AL645</f>
        <v>15.76</v>
      </c>
      <c r="G839" s="20" t="str">
        <f>Source!DD645</f>
        <v/>
      </c>
      <c r="H839" s="9">
        <f>Source!AW645</f>
        <v>1</v>
      </c>
      <c r="I839" s="9">
        <f>IF(Source!BC645&lt;&gt; 0, Source!BC645, 1)</f>
        <v>1</v>
      </c>
      <c r="J839" s="21">
        <f>Source!P645</f>
        <v>0.56999999999999995</v>
      </c>
      <c r="K839" s="21"/>
    </row>
    <row r="840" spans="1:22" ht="14.25" x14ac:dyDescent="0.2">
      <c r="A840" s="18"/>
      <c r="B840" s="18"/>
      <c r="C840" s="18" t="s">
        <v>747</v>
      </c>
      <c r="D840" s="19" t="s">
        <v>748</v>
      </c>
      <c r="E840" s="9">
        <f>Source!AT645</f>
        <v>70</v>
      </c>
      <c r="F840" s="21"/>
      <c r="G840" s="20"/>
      <c r="H840" s="9"/>
      <c r="I840" s="9"/>
      <c r="J840" s="21">
        <f>SUM(R836:R839)</f>
        <v>160.26</v>
      </c>
      <c r="K840" s="21"/>
    </row>
    <row r="841" spans="1:22" ht="14.25" x14ac:dyDescent="0.2">
      <c r="A841" s="18"/>
      <c r="B841" s="18"/>
      <c r="C841" s="18" t="s">
        <v>749</v>
      </c>
      <c r="D841" s="19" t="s">
        <v>748</v>
      </c>
      <c r="E841" s="9">
        <f>Source!AU645</f>
        <v>10</v>
      </c>
      <c r="F841" s="21"/>
      <c r="G841" s="20"/>
      <c r="H841" s="9"/>
      <c r="I841" s="9"/>
      <c r="J841" s="21">
        <f>SUM(T836:T840)</f>
        <v>22.89</v>
      </c>
      <c r="K841" s="21"/>
    </row>
    <row r="842" spans="1:22" ht="14.25" x14ac:dyDescent="0.2">
      <c r="A842" s="18"/>
      <c r="B842" s="18"/>
      <c r="C842" s="18" t="s">
        <v>750</v>
      </c>
      <c r="D842" s="19" t="s">
        <v>751</v>
      </c>
      <c r="E842" s="9">
        <f>Source!AQ645</f>
        <v>11.88</v>
      </c>
      <c r="F842" s="21"/>
      <c r="G842" s="20" t="str">
        <f>Source!DI645</f>
        <v/>
      </c>
      <c r="H842" s="9">
        <f>Source!AV645</f>
        <v>1</v>
      </c>
      <c r="I842" s="9"/>
      <c r="J842" s="21"/>
      <c r="K842" s="21">
        <f>Source!U645</f>
        <v>0.42768</v>
      </c>
    </row>
    <row r="843" spans="1:22" ht="15" x14ac:dyDescent="0.25">
      <c r="A843" s="24"/>
      <c r="B843" s="24"/>
      <c r="C843" s="24"/>
      <c r="D843" s="24"/>
      <c r="E843" s="24"/>
      <c r="F843" s="24"/>
      <c r="G843" s="24"/>
      <c r="H843" s="24"/>
      <c r="I843" s="51">
        <f>J838+J839+J840+J841</f>
        <v>412.65999999999997</v>
      </c>
      <c r="J843" s="51"/>
      <c r="K843" s="25">
        <f>IF(Source!I645&lt;&gt;0, ROUND(I843/Source!I645, 2), 0)</f>
        <v>11462.78</v>
      </c>
      <c r="P843" s="23">
        <f>I843</f>
        <v>412.65999999999997</v>
      </c>
    </row>
    <row r="844" spans="1:22" ht="71.25" x14ac:dyDescent="0.2">
      <c r="A844" s="18">
        <v>95</v>
      </c>
      <c r="B844" s="18" t="str">
        <f>Source!F646</f>
        <v>1.21-2103-9-6/1</v>
      </c>
      <c r="C844" s="18" t="str">
        <f>Source!G646</f>
        <v>Техническое обслуживание силовых сетей, проложенных по кирпичным и бетонным основаниям, добавлять на каждый последующий провод к поз. 21-2103-9-5 / (5х10 ; 5х16  )</v>
      </c>
      <c r="D844" s="19" t="str">
        <f>Source!H646</f>
        <v>100 м</v>
      </c>
      <c r="E844" s="9">
        <f>Source!I646</f>
        <v>3.5999999999999997E-2</v>
      </c>
      <c r="F844" s="21"/>
      <c r="G844" s="20"/>
      <c r="H844" s="9"/>
      <c r="I844" s="9"/>
      <c r="J844" s="21"/>
      <c r="K844" s="21"/>
      <c r="Q844">
        <f>ROUND((Source!BZ646/100)*ROUND((Source!AF646*Source!AV646)*Source!I646, 2), 2)</f>
        <v>35.619999999999997</v>
      </c>
      <c r="R844">
        <f>Source!X646</f>
        <v>35.619999999999997</v>
      </c>
      <c r="S844">
        <f>ROUND((Source!CA646/100)*ROUND((Source!AF646*Source!AV646)*Source!I646, 2), 2)</f>
        <v>5.09</v>
      </c>
      <c r="T844">
        <f>Source!Y646</f>
        <v>5.09</v>
      </c>
      <c r="U844">
        <f>ROUND((175/100)*ROUND((Source!AE646*Source!AV646)*Source!I646, 2), 2)</f>
        <v>0</v>
      </c>
      <c r="V844">
        <f>ROUND((108/100)*ROUND(Source!CS646*Source!I646, 2), 2)</f>
        <v>0</v>
      </c>
    </row>
    <row r="845" spans="1:22" x14ac:dyDescent="0.2">
      <c r="C845" s="22" t="str">
        <f>"Объем: "&amp;Source!I646&amp;"=(105+"&amp;"75)*"&amp;"0,2*"&amp;"0,1/"&amp;"100"</f>
        <v>Объем: 0,036=(105+75)*0,2*0,1/100</v>
      </c>
    </row>
    <row r="846" spans="1:22" ht="14.25" x14ac:dyDescent="0.2">
      <c r="A846" s="18"/>
      <c r="B846" s="18"/>
      <c r="C846" s="18" t="s">
        <v>746</v>
      </c>
      <c r="D846" s="19"/>
      <c r="E846" s="9"/>
      <c r="F846" s="21">
        <f>Source!AO646</f>
        <v>1413.23</v>
      </c>
      <c r="G846" s="20" t="str">
        <f>Source!DG646</f>
        <v/>
      </c>
      <c r="H846" s="9">
        <f>Source!AV646</f>
        <v>1</v>
      </c>
      <c r="I846" s="9">
        <f>IF(Source!BA646&lt;&gt; 0, Source!BA646, 1)</f>
        <v>1</v>
      </c>
      <c r="J846" s="21">
        <f>Source!S646</f>
        <v>50.88</v>
      </c>
      <c r="K846" s="21"/>
    </row>
    <row r="847" spans="1:22" ht="14.25" x14ac:dyDescent="0.2">
      <c r="A847" s="18"/>
      <c r="B847" s="18"/>
      <c r="C847" s="18" t="s">
        <v>752</v>
      </c>
      <c r="D847" s="19"/>
      <c r="E847" s="9"/>
      <c r="F847" s="21">
        <f>Source!AL646</f>
        <v>3.38</v>
      </c>
      <c r="G847" s="20" t="str">
        <f>Source!DD646</f>
        <v/>
      </c>
      <c r="H847" s="9">
        <f>Source!AW646</f>
        <v>1</v>
      </c>
      <c r="I847" s="9">
        <f>IF(Source!BC646&lt;&gt; 0, Source!BC646, 1)</f>
        <v>1</v>
      </c>
      <c r="J847" s="21">
        <f>Source!P646</f>
        <v>0.12</v>
      </c>
      <c r="K847" s="21"/>
    </row>
    <row r="848" spans="1:22" ht="14.25" x14ac:dyDescent="0.2">
      <c r="A848" s="18"/>
      <c r="B848" s="18"/>
      <c r="C848" s="18" t="s">
        <v>747</v>
      </c>
      <c r="D848" s="19" t="s">
        <v>748</v>
      </c>
      <c r="E848" s="9">
        <f>Source!AT646</f>
        <v>70</v>
      </c>
      <c r="F848" s="21"/>
      <c r="G848" s="20"/>
      <c r="H848" s="9"/>
      <c r="I848" s="9"/>
      <c r="J848" s="21">
        <f>SUM(R844:R847)</f>
        <v>35.619999999999997</v>
      </c>
      <c r="K848" s="21"/>
    </row>
    <row r="849" spans="1:22" ht="14.25" x14ac:dyDescent="0.2">
      <c r="A849" s="18"/>
      <c r="B849" s="18"/>
      <c r="C849" s="18" t="s">
        <v>749</v>
      </c>
      <c r="D849" s="19" t="s">
        <v>748</v>
      </c>
      <c r="E849" s="9">
        <f>Source!AU646</f>
        <v>10</v>
      </c>
      <c r="F849" s="21"/>
      <c r="G849" s="20"/>
      <c r="H849" s="9"/>
      <c r="I849" s="9"/>
      <c r="J849" s="21">
        <f>SUM(T844:T848)</f>
        <v>5.09</v>
      </c>
      <c r="K849" s="21"/>
    </row>
    <row r="850" spans="1:22" ht="14.25" x14ac:dyDescent="0.2">
      <c r="A850" s="18"/>
      <c r="B850" s="18"/>
      <c r="C850" s="18" t="s">
        <v>750</v>
      </c>
      <c r="D850" s="19" t="s">
        <v>751</v>
      </c>
      <c r="E850" s="9">
        <f>Source!AQ646</f>
        <v>2.64</v>
      </c>
      <c r="F850" s="21"/>
      <c r="G850" s="20" t="str">
        <f>Source!DI646</f>
        <v/>
      </c>
      <c r="H850" s="9">
        <f>Source!AV646</f>
        <v>1</v>
      </c>
      <c r="I850" s="9"/>
      <c r="J850" s="21"/>
      <c r="K850" s="21">
        <f>Source!U646</f>
        <v>9.5039999999999999E-2</v>
      </c>
    </row>
    <row r="851" spans="1:22" ht="15" x14ac:dyDescent="0.25">
      <c r="A851" s="24"/>
      <c r="B851" s="24"/>
      <c r="C851" s="24"/>
      <c r="D851" s="24"/>
      <c r="E851" s="24"/>
      <c r="F851" s="24"/>
      <c r="G851" s="24"/>
      <c r="H851" s="24"/>
      <c r="I851" s="51">
        <f>J846+J847+J848+J849</f>
        <v>91.710000000000008</v>
      </c>
      <c r="J851" s="51"/>
      <c r="K851" s="25">
        <f>IF(Source!I646&lt;&gt;0, ROUND(I851/Source!I646, 2), 0)</f>
        <v>2547.5</v>
      </c>
      <c r="P851" s="23">
        <f>I851</f>
        <v>91.710000000000008</v>
      </c>
    </row>
    <row r="852" spans="1:22" ht="57" x14ac:dyDescent="0.2">
      <c r="A852" s="18">
        <v>96</v>
      </c>
      <c r="B852" s="18" t="str">
        <f>Source!F648</f>
        <v>1.21-2103-9-7/1</v>
      </c>
      <c r="C852" s="18" t="str">
        <f>Source!G648</f>
        <v>Техническое обслуживание силовых сетей, проложенных по кирпичным и бетонным основаниям, провод сечением 3х25-35 мм2  / сеч. 5х25</v>
      </c>
      <c r="D852" s="19" t="str">
        <f>Source!H648</f>
        <v>100 м</v>
      </c>
      <c r="E852" s="9">
        <f>Source!I648</f>
        <v>3.0000000000000001E-3</v>
      </c>
      <c r="F852" s="21"/>
      <c r="G852" s="20"/>
      <c r="H852" s="9"/>
      <c r="I852" s="9"/>
      <c r="J852" s="21"/>
      <c r="K852" s="21"/>
      <c r="Q852">
        <f>ROUND((Source!BZ648/100)*ROUND((Source!AF648*Source!AV648)*Source!I648, 2), 2)</f>
        <v>16.39</v>
      </c>
      <c r="R852">
        <f>Source!X648</f>
        <v>16.39</v>
      </c>
      <c r="S852">
        <f>ROUND((Source!CA648/100)*ROUND((Source!AF648*Source!AV648)*Source!I648, 2), 2)</f>
        <v>2.34</v>
      </c>
      <c r="T852">
        <f>Source!Y648</f>
        <v>2.34</v>
      </c>
      <c r="U852">
        <f>ROUND((175/100)*ROUND((Source!AE648*Source!AV648)*Source!I648, 2), 2)</f>
        <v>0</v>
      </c>
      <c r="V852">
        <f>ROUND((108/100)*ROUND(Source!CS648*Source!I648, 2), 2)</f>
        <v>0</v>
      </c>
    </row>
    <row r="853" spans="1:22" x14ac:dyDescent="0.2">
      <c r="C853" s="22" t="str">
        <f>"Объем: "&amp;Source!I648&amp;"=(15)*"&amp;"0,2*"&amp;"0,1/"&amp;"100"</f>
        <v>Объем: 0,003=(15)*0,2*0,1/100</v>
      </c>
    </row>
    <row r="854" spans="1:22" ht="14.25" x14ac:dyDescent="0.2">
      <c r="A854" s="18"/>
      <c r="B854" s="18"/>
      <c r="C854" s="18" t="s">
        <v>746</v>
      </c>
      <c r="D854" s="19"/>
      <c r="E854" s="9"/>
      <c r="F854" s="21">
        <f>Source!AO648</f>
        <v>7804.89</v>
      </c>
      <c r="G854" s="20" t="str">
        <f>Source!DG648</f>
        <v/>
      </c>
      <c r="H854" s="9">
        <f>Source!AV648</f>
        <v>1</v>
      </c>
      <c r="I854" s="9">
        <f>IF(Source!BA648&lt;&gt; 0, Source!BA648, 1)</f>
        <v>1</v>
      </c>
      <c r="J854" s="21">
        <f>Source!S648</f>
        <v>23.41</v>
      </c>
      <c r="K854" s="21"/>
    </row>
    <row r="855" spans="1:22" ht="14.25" x14ac:dyDescent="0.2">
      <c r="A855" s="18"/>
      <c r="B855" s="18"/>
      <c r="C855" s="18" t="s">
        <v>752</v>
      </c>
      <c r="D855" s="19"/>
      <c r="E855" s="9"/>
      <c r="F855" s="21">
        <f>Source!AL648</f>
        <v>19.13</v>
      </c>
      <c r="G855" s="20" t="str">
        <f>Source!DD648</f>
        <v/>
      </c>
      <c r="H855" s="9">
        <f>Source!AW648</f>
        <v>1</v>
      </c>
      <c r="I855" s="9">
        <f>IF(Source!BC648&lt;&gt; 0, Source!BC648, 1)</f>
        <v>1</v>
      </c>
      <c r="J855" s="21">
        <f>Source!P648</f>
        <v>0.06</v>
      </c>
      <c r="K855" s="21"/>
    </row>
    <row r="856" spans="1:22" ht="14.25" x14ac:dyDescent="0.2">
      <c r="A856" s="18"/>
      <c r="B856" s="18"/>
      <c r="C856" s="18" t="s">
        <v>747</v>
      </c>
      <c r="D856" s="19" t="s">
        <v>748</v>
      </c>
      <c r="E856" s="9">
        <f>Source!AT648</f>
        <v>70</v>
      </c>
      <c r="F856" s="21"/>
      <c r="G856" s="20"/>
      <c r="H856" s="9"/>
      <c r="I856" s="9"/>
      <c r="J856" s="21">
        <f>SUM(R852:R855)</f>
        <v>16.39</v>
      </c>
      <c r="K856" s="21"/>
    </row>
    <row r="857" spans="1:22" ht="14.25" x14ac:dyDescent="0.2">
      <c r="A857" s="18"/>
      <c r="B857" s="18"/>
      <c r="C857" s="18" t="s">
        <v>749</v>
      </c>
      <c r="D857" s="19" t="s">
        <v>748</v>
      </c>
      <c r="E857" s="9">
        <f>Source!AU648</f>
        <v>10</v>
      </c>
      <c r="F857" s="21"/>
      <c r="G857" s="20"/>
      <c r="H857" s="9"/>
      <c r="I857" s="9"/>
      <c r="J857" s="21">
        <f>SUM(T852:T856)</f>
        <v>2.34</v>
      </c>
      <c r="K857" s="21"/>
    </row>
    <row r="858" spans="1:22" ht="14.25" x14ac:dyDescent="0.2">
      <c r="A858" s="18"/>
      <c r="B858" s="18"/>
      <c r="C858" s="18" t="s">
        <v>750</v>
      </c>
      <c r="D858" s="19" t="s">
        <v>751</v>
      </c>
      <c r="E858" s="9">
        <f>Source!AQ648</f>
        <v>14.58</v>
      </c>
      <c r="F858" s="21"/>
      <c r="G858" s="20" t="str">
        <f>Source!DI648</f>
        <v/>
      </c>
      <c r="H858" s="9">
        <f>Source!AV648</f>
        <v>1</v>
      </c>
      <c r="I858" s="9"/>
      <c r="J858" s="21"/>
      <c r="K858" s="21">
        <f>Source!U648</f>
        <v>4.3740000000000001E-2</v>
      </c>
    </row>
    <row r="859" spans="1:22" ht="15" x14ac:dyDescent="0.25">
      <c r="A859" s="24"/>
      <c r="B859" s="24"/>
      <c r="C859" s="24"/>
      <c r="D859" s="24"/>
      <c r="E859" s="24"/>
      <c r="F859" s="24"/>
      <c r="G859" s="24"/>
      <c r="H859" s="24"/>
      <c r="I859" s="51">
        <f>J854+J855+J856+J857</f>
        <v>42.2</v>
      </c>
      <c r="J859" s="51"/>
      <c r="K859" s="25">
        <f>IF(Source!I648&lt;&gt;0, ROUND(I859/Source!I648, 2), 0)</f>
        <v>14066.67</v>
      </c>
      <c r="P859" s="23">
        <f>I859</f>
        <v>42.2</v>
      </c>
    </row>
    <row r="860" spans="1:22" ht="57" x14ac:dyDescent="0.2">
      <c r="A860" s="18">
        <v>97</v>
      </c>
      <c r="B860" s="18" t="str">
        <f>Source!F650</f>
        <v>1.21-2103-9-7/1</v>
      </c>
      <c r="C860" s="18" t="str">
        <f>Source!G650</f>
        <v>Техническое обслуживание силовых сетей, проложенных по кирпичным и бетонным основаниям, провод сечением 3х25-35 мм2  /  сеч. 1х35</v>
      </c>
      <c r="D860" s="19" t="str">
        <f>Source!H650</f>
        <v>100 м</v>
      </c>
      <c r="E860" s="9">
        <f>Source!I650</f>
        <v>0.15</v>
      </c>
      <c r="F860" s="21"/>
      <c r="G860" s="20"/>
      <c r="H860" s="9"/>
      <c r="I860" s="9"/>
      <c r="J860" s="21"/>
      <c r="K860" s="21"/>
      <c r="Q860">
        <f>ROUND((Source!BZ650/100)*ROUND((Source!AF650*Source!AV650)*Source!I650, 2), 2)</f>
        <v>819.51</v>
      </c>
      <c r="R860">
        <f>Source!X650</f>
        <v>819.51</v>
      </c>
      <c r="S860">
        <f>ROUND((Source!CA650/100)*ROUND((Source!AF650*Source!AV650)*Source!I650, 2), 2)</f>
        <v>117.07</v>
      </c>
      <c r="T860">
        <f>Source!Y650</f>
        <v>117.07</v>
      </c>
      <c r="U860">
        <f>ROUND((175/100)*ROUND((Source!AE650*Source!AV650)*Source!I650, 2), 2)</f>
        <v>0</v>
      </c>
      <c r="V860">
        <f>ROUND((108/100)*ROUND(Source!CS650*Source!I650, 2), 2)</f>
        <v>0</v>
      </c>
    </row>
    <row r="861" spans="1:22" x14ac:dyDescent="0.2">
      <c r="C861" s="22" t="str">
        <f>"Объем: "&amp;Source!I650&amp;"=750*"&amp;"0,2*"&amp;"0,1/"&amp;"100"</f>
        <v>Объем: 0,15=750*0,2*0,1/100</v>
      </c>
    </row>
    <row r="862" spans="1:22" ht="14.25" x14ac:dyDescent="0.2">
      <c r="A862" s="18"/>
      <c r="B862" s="18"/>
      <c r="C862" s="18" t="s">
        <v>746</v>
      </c>
      <c r="D862" s="19"/>
      <c r="E862" s="9"/>
      <c r="F862" s="21">
        <f>Source!AO650</f>
        <v>7804.89</v>
      </c>
      <c r="G862" s="20" t="str">
        <f>Source!DG650</f>
        <v/>
      </c>
      <c r="H862" s="9">
        <f>Source!AV650</f>
        <v>1</v>
      </c>
      <c r="I862" s="9">
        <f>IF(Source!BA650&lt;&gt; 0, Source!BA650, 1)</f>
        <v>1</v>
      </c>
      <c r="J862" s="21">
        <f>Source!S650</f>
        <v>1170.73</v>
      </c>
      <c r="K862" s="21"/>
    </row>
    <row r="863" spans="1:22" ht="14.25" x14ac:dyDescent="0.2">
      <c r="A863" s="18"/>
      <c r="B863" s="18"/>
      <c r="C863" s="18" t="s">
        <v>752</v>
      </c>
      <c r="D863" s="19"/>
      <c r="E863" s="9"/>
      <c r="F863" s="21">
        <f>Source!AL650</f>
        <v>19.13</v>
      </c>
      <c r="G863" s="20" t="str">
        <f>Source!DD650</f>
        <v/>
      </c>
      <c r="H863" s="9">
        <f>Source!AW650</f>
        <v>1</v>
      </c>
      <c r="I863" s="9">
        <f>IF(Source!BC650&lt;&gt; 0, Source!BC650, 1)</f>
        <v>1</v>
      </c>
      <c r="J863" s="21">
        <f>Source!P650</f>
        <v>2.87</v>
      </c>
      <c r="K863" s="21"/>
    </row>
    <row r="864" spans="1:22" ht="14.25" x14ac:dyDescent="0.2">
      <c r="A864" s="18"/>
      <c r="B864" s="18"/>
      <c r="C864" s="18" t="s">
        <v>747</v>
      </c>
      <c r="D864" s="19" t="s">
        <v>748</v>
      </c>
      <c r="E864" s="9">
        <f>Source!AT650</f>
        <v>70</v>
      </c>
      <c r="F864" s="21"/>
      <c r="G864" s="20"/>
      <c r="H864" s="9"/>
      <c r="I864" s="9"/>
      <c r="J864" s="21">
        <f>SUM(R860:R863)</f>
        <v>819.51</v>
      </c>
      <c r="K864" s="21"/>
    </row>
    <row r="865" spans="1:22" ht="14.25" x14ac:dyDescent="0.2">
      <c r="A865" s="18"/>
      <c r="B865" s="18"/>
      <c r="C865" s="18" t="s">
        <v>749</v>
      </c>
      <c r="D865" s="19" t="s">
        <v>748</v>
      </c>
      <c r="E865" s="9">
        <f>Source!AU650</f>
        <v>10</v>
      </c>
      <c r="F865" s="21"/>
      <c r="G865" s="20"/>
      <c r="H865" s="9"/>
      <c r="I865" s="9"/>
      <c r="J865" s="21">
        <f>SUM(T860:T864)</f>
        <v>117.07</v>
      </c>
      <c r="K865" s="21"/>
    </row>
    <row r="866" spans="1:22" ht="14.25" x14ac:dyDescent="0.2">
      <c r="A866" s="18"/>
      <c r="B866" s="18"/>
      <c r="C866" s="18" t="s">
        <v>750</v>
      </c>
      <c r="D866" s="19" t="s">
        <v>751</v>
      </c>
      <c r="E866" s="9">
        <f>Source!AQ650</f>
        <v>14.58</v>
      </c>
      <c r="F866" s="21"/>
      <c r="G866" s="20" t="str">
        <f>Source!DI650</f>
        <v/>
      </c>
      <c r="H866" s="9">
        <f>Source!AV650</f>
        <v>1</v>
      </c>
      <c r="I866" s="9"/>
      <c r="J866" s="21"/>
      <c r="K866" s="21">
        <f>Source!U650</f>
        <v>2.1869999999999998</v>
      </c>
    </row>
    <row r="867" spans="1:22" ht="15" x14ac:dyDescent="0.25">
      <c r="A867" s="24"/>
      <c r="B867" s="24"/>
      <c r="C867" s="24"/>
      <c r="D867" s="24"/>
      <c r="E867" s="24"/>
      <c r="F867" s="24"/>
      <c r="G867" s="24"/>
      <c r="H867" s="24"/>
      <c r="I867" s="51">
        <f>J862+J863+J864+J865</f>
        <v>2110.1799999999998</v>
      </c>
      <c r="J867" s="51"/>
      <c r="K867" s="25">
        <f>IF(Source!I650&lt;&gt;0, ROUND(I867/Source!I650, 2), 0)</f>
        <v>14067.87</v>
      </c>
      <c r="P867" s="23">
        <f>I867</f>
        <v>2110.1799999999998</v>
      </c>
    </row>
    <row r="868" spans="1:22" ht="71.25" x14ac:dyDescent="0.2">
      <c r="A868" s="18">
        <v>98</v>
      </c>
      <c r="B868" s="18" t="str">
        <f>Source!F652</f>
        <v>1.21-2103-9-7/1</v>
      </c>
      <c r="C868" s="18" t="str">
        <f>Source!G652</f>
        <v>Техническое обслуживание силовых сетей, проложенных по кирпичным и бетонным основаниям, провод сечением 3х25-35 мм2  /  сеч. 1х70, 1х120</v>
      </c>
      <c r="D868" s="19" t="str">
        <f>Source!H652</f>
        <v>100 м</v>
      </c>
      <c r="E868" s="9">
        <f>Source!I652</f>
        <v>3.5999999999999997E-2</v>
      </c>
      <c r="F868" s="21"/>
      <c r="G868" s="20"/>
      <c r="H868" s="9"/>
      <c r="I868" s="9"/>
      <c r="J868" s="21"/>
      <c r="K868" s="21"/>
      <c r="Q868">
        <f>ROUND((Source!BZ652/100)*ROUND((Source!AF652*Source!AV652)*Source!I652, 2), 2)</f>
        <v>196.69</v>
      </c>
      <c r="R868">
        <f>Source!X652</f>
        <v>196.69</v>
      </c>
      <c r="S868">
        <f>ROUND((Source!CA652/100)*ROUND((Source!AF652*Source!AV652)*Source!I652, 2), 2)</f>
        <v>28.1</v>
      </c>
      <c r="T868">
        <f>Source!Y652</f>
        <v>28.1</v>
      </c>
      <c r="U868">
        <f>ROUND((175/100)*ROUND((Source!AE652*Source!AV652)*Source!I652, 2), 2)</f>
        <v>0</v>
      </c>
      <c r="V868">
        <f>ROUND((108/100)*ROUND(Source!CS652*Source!I652, 2), 2)</f>
        <v>0</v>
      </c>
    </row>
    <row r="869" spans="1:22" x14ac:dyDescent="0.2">
      <c r="C869" s="22" t="str">
        <f>"Объем: "&amp;Source!I652&amp;"=(80+"&amp;"100)*"&amp;"0,2*"&amp;"0,1/"&amp;"100"</f>
        <v>Объем: 0,036=(80+100)*0,2*0,1/100</v>
      </c>
    </row>
    <row r="870" spans="1:22" ht="14.25" x14ac:dyDescent="0.2">
      <c r="A870" s="18"/>
      <c r="B870" s="18"/>
      <c r="C870" s="18" t="s">
        <v>746</v>
      </c>
      <c r="D870" s="19"/>
      <c r="E870" s="9"/>
      <c r="F870" s="21">
        <f>Source!AO652</f>
        <v>7804.89</v>
      </c>
      <c r="G870" s="20" t="str">
        <f>Source!DG652</f>
        <v/>
      </c>
      <c r="H870" s="9">
        <f>Source!AV652</f>
        <v>1</v>
      </c>
      <c r="I870" s="9">
        <f>IF(Source!BA652&lt;&gt; 0, Source!BA652, 1)</f>
        <v>1</v>
      </c>
      <c r="J870" s="21">
        <f>Source!S652</f>
        <v>280.98</v>
      </c>
      <c r="K870" s="21"/>
    </row>
    <row r="871" spans="1:22" ht="14.25" x14ac:dyDescent="0.2">
      <c r="A871" s="18"/>
      <c r="B871" s="18"/>
      <c r="C871" s="18" t="s">
        <v>752</v>
      </c>
      <c r="D871" s="19"/>
      <c r="E871" s="9"/>
      <c r="F871" s="21">
        <f>Source!AL652</f>
        <v>19.13</v>
      </c>
      <c r="G871" s="20" t="str">
        <f>Source!DD652</f>
        <v/>
      </c>
      <c r="H871" s="9">
        <f>Source!AW652</f>
        <v>1</v>
      </c>
      <c r="I871" s="9">
        <f>IF(Source!BC652&lt;&gt; 0, Source!BC652, 1)</f>
        <v>1</v>
      </c>
      <c r="J871" s="21">
        <f>Source!P652</f>
        <v>0.69</v>
      </c>
      <c r="K871" s="21"/>
    </row>
    <row r="872" spans="1:22" ht="14.25" x14ac:dyDescent="0.2">
      <c r="A872" s="18"/>
      <c r="B872" s="18"/>
      <c r="C872" s="18" t="s">
        <v>747</v>
      </c>
      <c r="D872" s="19" t="s">
        <v>748</v>
      </c>
      <c r="E872" s="9">
        <f>Source!AT652</f>
        <v>70</v>
      </c>
      <c r="F872" s="21"/>
      <c r="G872" s="20"/>
      <c r="H872" s="9"/>
      <c r="I872" s="9"/>
      <c r="J872" s="21">
        <f>SUM(R868:R871)</f>
        <v>196.69</v>
      </c>
      <c r="K872" s="21"/>
    </row>
    <row r="873" spans="1:22" ht="14.25" x14ac:dyDescent="0.2">
      <c r="A873" s="18"/>
      <c r="B873" s="18"/>
      <c r="C873" s="18" t="s">
        <v>749</v>
      </c>
      <c r="D873" s="19" t="s">
        <v>748</v>
      </c>
      <c r="E873" s="9">
        <f>Source!AU652</f>
        <v>10</v>
      </c>
      <c r="F873" s="21"/>
      <c r="G873" s="20"/>
      <c r="H873" s="9"/>
      <c r="I873" s="9"/>
      <c r="J873" s="21">
        <f>SUM(T868:T872)</f>
        <v>28.1</v>
      </c>
      <c r="K873" s="21"/>
    </row>
    <row r="874" spans="1:22" ht="14.25" x14ac:dyDescent="0.2">
      <c r="A874" s="18"/>
      <c r="B874" s="18"/>
      <c r="C874" s="18" t="s">
        <v>750</v>
      </c>
      <c r="D874" s="19" t="s">
        <v>751</v>
      </c>
      <c r="E874" s="9">
        <f>Source!AQ652</f>
        <v>14.58</v>
      </c>
      <c r="F874" s="21"/>
      <c r="G874" s="20" t="str">
        <f>Source!DI652</f>
        <v/>
      </c>
      <c r="H874" s="9">
        <f>Source!AV652</f>
        <v>1</v>
      </c>
      <c r="I874" s="9"/>
      <c r="J874" s="21"/>
      <c r="K874" s="21">
        <f>Source!U652</f>
        <v>0.52488000000000001</v>
      </c>
    </row>
    <row r="875" spans="1:22" ht="15" x14ac:dyDescent="0.25">
      <c r="A875" s="24"/>
      <c r="B875" s="24"/>
      <c r="C875" s="24"/>
      <c r="D875" s="24"/>
      <c r="E875" s="24"/>
      <c r="F875" s="24"/>
      <c r="G875" s="24"/>
      <c r="H875" s="24"/>
      <c r="I875" s="51">
        <f>J870+J871+J872+J873</f>
        <v>506.46000000000004</v>
      </c>
      <c r="J875" s="51"/>
      <c r="K875" s="25">
        <f>IF(Source!I652&lt;&gt;0, ROUND(I875/Source!I652, 2), 0)</f>
        <v>14068.33</v>
      </c>
      <c r="P875" s="23">
        <f>I875</f>
        <v>506.46000000000004</v>
      </c>
    </row>
    <row r="876" spans="1:22" ht="28.5" x14ac:dyDescent="0.2">
      <c r="A876" s="18">
        <v>99</v>
      </c>
      <c r="B876" s="18" t="str">
        <f>Source!F654</f>
        <v>1.22-2103-2-1/1</v>
      </c>
      <c r="C876" s="18" t="str">
        <f>Source!G654</f>
        <v>Техническое обслуживание сетевой линии связи</v>
      </c>
      <c r="D876" s="19" t="str">
        <f>Source!H654</f>
        <v>100 м</v>
      </c>
      <c r="E876" s="9">
        <f>Source!I654</f>
        <v>4.1500000000000004</v>
      </c>
      <c r="F876" s="21"/>
      <c r="G876" s="20"/>
      <c r="H876" s="9"/>
      <c r="I876" s="9"/>
      <c r="J876" s="21"/>
      <c r="K876" s="21"/>
      <c r="Q876">
        <f>ROUND((Source!BZ654/100)*ROUND((Source!AF654*Source!AV654)*Source!I654, 2), 2)</f>
        <v>1443.09</v>
      </c>
      <c r="R876">
        <f>Source!X654</f>
        <v>1443.09</v>
      </c>
      <c r="S876">
        <f>ROUND((Source!CA654/100)*ROUND((Source!AF654*Source!AV654)*Source!I654, 2), 2)</f>
        <v>206.16</v>
      </c>
      <c r="T876">
        <f>Source!Y654</f>
        <v>206.16</v>
      </c>
      <c r="U876">
        <f>ROUND((175/100)*ROUND((Source!AE654*Source!AV654)*Source!I654, 2), 2)</f>
        <v>0</v>
      </c>
      <c r="V876">
        <f>ROUND((108/100)*ROUND(Source!CS654*Source!I654, 2), 2)</f>
        <v>0</v>
      </c>
    </row>
    <row r="877" spans="1:22" x14ac:dyDescent="0.2">
      <c r="C877" s="22" t="str">
        <f>"Объем: "&amp;Source!I654&amp;"=(3500+"&amp;"650)*"&amp;"0,1/"&amp;"100"</f>
        <v>Объем: 4,15=(3500+650)*0,1/100</v>
      </c>
    </row>
    <row r="878" spans="1:22" ht="14.25" x14ac:dyDescent="0.2">
      <c r="A878" s="18"/>
      <c r="B878" s="18"/>
      <c r="C878" s="18" t="s">
        <v>746</v>
      </c>
      <c r="D878" s="19"/>
      <c r="E878" s="9"/>
      <c r="F878" s="21">
        <f>Source!AO654</f>
        <v>496.76</v>
      </c>
      <c r="G878" s="20" t="str">
        <f>Source!DG654</f>
        <v/>
      </c>
      <c r="H878" s="9">
        <f>Source!AV654</f>
        <v>1</v>
      </c>
      <c r="I878" s="9">
        <f>IF(Source!BA654&lt;&gt; 0, Source!BA654, 1)</f>
        <v>1</v>
      </c>
      <c r="J878" s="21">
        <f>Source!S654</f>
        <v>2061.5500000000002</v>
      </c>
      <c r="K878" s="21"/>
    </row>
    <row r="879" spans="1:22" ht="14.25" x14ac:dyDescent="0.2">
      <c r="A879" s="18"/>
      <c r="B879" s="18"/>
      <c r="C879" s="18" t="s">
        <v>747</v>
      </c>
      <c r="D879" s="19" t="s">
        <v>748</v>
      </c>
      <c r="E879" s="9">
        <f>Source!AT654</f>
        <v>70</v>
      </c>
      <c r="F879" s="21"/>
      <c r="G879" s="20"/>
      <c r="H879" s="9"/>
      <c r="I879" s="9"/>
      <c r="J879" s="21">
        <f>SUM(R876:R878)</f>
        <v>1443.09</v>
      </c>
      <c r="K879" s="21"/>
    </row>
    <row r="880" spans="1:22" ht="14.25" x14ac:dyDescent="0.2">
      <c r="A880" s="18"/>
      <c r="B880" s="18"/>
      <c r="C880" s="18" t="s">
        <v>749</v>
      </c>
      <c r="D880" s="19" t="s">
        <v>748</v>
      </c>
      <c r="E880" s="9">
        <f>Source!AU654</f>
        <v>10</v>
      </c>
      <c r="F880" s="21"/>
      <c r="G880" s="20"/>
      <c r="H880" s="9"/>
      <c r="I880" s="9"/>
      <c r="J880" s="21">
        <f>SUM(T876:T879)</f>
        <v>206.16</v>
      </c>
      <c r="K880" s="21"/>
    </row>
    <row r="881" spans="1:16" ht="14.25" x14ac:dyDescent="0.2">
      <c r="A881" s="18"/>
      <c r="B881" s="18"/>
      <c r="C881" s="18" t="s">
        <v>750</v>
      </c>
      <c r="D881" s="19" t="s">
        <v>751</v>
      </c>
      <c r="E881" s="9">
        <f>Source!AQ654</f>
        <v>0.7</v>
      </c>
      <c r="F881" s="21"/>
      <c r="G881" s="20" t="str">
        <f>Source!DI654</f>
        <v/>
      </c>
      <c r="H881" s="9">
        <f>Source!AV654</f>
        <v>1</v>
      </c>
      <c r="I881" s="9"/>
      <c r="J881" s="21"/>
      <c r="K881" s="21">
        <f>Source!U654</f>
        <v>2.9050000000000002</v>
      </c>
    </row>
    <row r="882" spans="1:16" ht="15" x14ac:dyDescent="0.25">
      <c r="A882" s="24"/>
      <c r="B882" s="24"/>
      <c r="C882" s="24"/>
      <c r="D882" s="24"/>
      <c r="E882" s="24"/>
      <c r="F882" s="24"/>
      <c r="G882" s="24"/>
      <c r="H882" s="24"/>
      <c r="I882" s="51">
        <f>J878+J879+J880</f>
        <v>3710.8</v>
      </c>
      <c r="J882" s="51"/>
      <c r="K882" s="25">
        <f>IF(Source!I654&lt;&gt;0, ROUND(I882/Source!I654, 2), 0)</f>
        <v>894.17</v>
      </c>
      <c r="P882" s="23">
        <f>I882</f>
        <v>3710.8</v>
      </c>
    </row>
    <row r="884" spans="1:16" ht="15" x14ac:dyDescent="0.25">
      <c r="A884" s="52" t="str">
        <f>CONCATENATE("Итого по подразделу: ",IF(Source!G656&lt;&gt;"Новый подраздел", Source!G656, ""))</f>
        <v>Итого по подразделу: 4.5 Кабели и провода</v>
      </c>
      <c r="B884" s="52"/>
      <c r="C884" s="52"/>
      <c r="D884" s="52"/>
      <c r="E884" s="52"/>
      <c r="F884" s="52"/>
      <c r="G884" s="52"/>
      <c r="H884" s="52"/>
      <c r="I884" s="53">
        <f>SUM(P812:P883)</f>
        <v>29419.289999999997</v>
      </c>
      <c r="J884" s="54"/>
      <c r="K884" s="27"/>
    </row>
    <row r="887" spans="1:16" ht="16.5" hidden="1" x14ac:dyDescent="0.25">
      <c r="A887" s="50" t="str">
        <f>CONCATENATE("Подраздел: ",IF(Source!G686&lt;&gt;"Новый подраздел", Source!G686, ""))</f>
        <v>Подраздел: 4.6  Заземление</v>
      </c>
      <c r="B887" s="50"/>
      <c r="C887" s="50"/>
      <c r="D887" s="50"/>
      <c r="E887" s="50"/>
      <c r="F887" s="50"/>
      <c r="G887" s="50"/>
      <c r="H887" s="50"/>
      <c r="I887" s="50"/>
      <c r="J887" s="50"/>
      <c r="K887" s="50"/>
    </row>
    <row r="888" spans="1:16" hidden="1" x14ac:dyDescent="0.2"/>
    <row r="889" spans="1:16" ht="15" hidden="1" x14ac:dyDescent="0.25">
      <c r="A889" s="52" t="str">
        <f>CONCATENATE("Итого по подразделу: ",IF(Source!G694&lt;&gt;"Новый подраздел", Source!G694, ""))</f>
        <v>Итого по подразделу: 4.6  Заземление</v>
      </c>
      <c r="B889" s="52"/>
      <c r="C889" s="52"/>
      <c r="D889" s="52"/>
      <c r="E889" s="52"/>
      <c r="F889" s="52"/>
      <c r="G889" s="52"/>
      <c r="H889" s="52"/>
      <c r="I889" s="53">
        <f>SUM(P887:P888)</f>
        <v>0</v>
      </c>
      <c r="J889" s="54"/>
      <c r="K889" s="27"/>
    </row>
    <row r="890" spans="1:16" hidden="1" x14ac:dyDescent="0.2"/>
    <row r="891" spans="1:16" hidden="1" x14ac:dyDescent="0.2"/>
    <row r="892" spans="1:16" ht="15" x14ac:dyDescent="0.25">
      <c r="A892" s="52" t="str">
        <f>CONCATENATE("Итого по разделу: ",IF(Source!G724&lt;&gt;"Новый раздел", Source!G724, ""))</f>
        <v>Итого по разделу: 4. Электроснабжение и электроосвещение</v>
      </c>
      <c r="B892" s="52"/>
      <c r="C892" s="52"/>
      <c r="D892" s="52"/>
      <c r="E892" s="52"/>
      <c r="F892" s="52"/>
      <c r="G892" s="52"/>
      <c r="H892" s="52"/>
      <c r="I892" s="53">
        <f>SUM(P465:P891)</f>
        <v>287009.47000000003</v>
      </c>
      <c r="J892" s="54"/>
      <c r="K892" s="27"/>
    </row>
    <row r="895" spans="1:16" ht="15" x14ac:dyDescent="0.25">
      <c r="A895" s="52" t="str">
        <f>CONCATENATE("Итого по локальной смете: ",IF(Source!G754&lt;&gt;"Новая локальная смета", Source!G754, ""))</f>
        <v>Итого по локальной смете: Инженерные сети Зимний павильон</v>
      </c>
      <c r="B895" s="52"/>
      <c r="C895" s="52"/>
      <c r="D895" s="52"/>
      <c r="E895" s="52"/>
      <c r="F895" s="52"/>
      <c r="G895" s="52"/>
      <c r="H895" s="52"/>
      <c r="I895" s="53">
        <f>SUM(P32:P894)</f>
        <v>729972.75999999978</v>
      </c>
      <c r="J895" s="54"/>
      <c r="K895" s="27"/>
    </row>
    <row r="898" spans="1:11" ht="15" x14ac:dyDescent="0.25">
      <c r="A898" s="52" t="str">
        <f>CONCATENATE("Итого по смете: ",IF(Source!G784&lt;&gt;"Новый объект", Source!G784, ""))</f>
        <v>Итого по смете: Зимний павильон_на 4 мес. (10%) испр.</v>
      </c>
      <c r="B898" s="52"/>
      <c r="C898" s="52"/>
      <c r="D898" s="52"/>
      <c r="E898" s="52"/>
      <c r="F898" s="52"/>
      <c r="G898" s="52"/>
      <c r="H898" s="52"/>
      <c r="I898" s="53">
        <f>SUM(P1:P897)</f>
        <v>729972.75999999978</v>
      </c>
      <c r="J898" s="54"/>
      <c r="K898" s="27"/>
    </row>
    <row r="899" spans="1:11" ht="14.25" x14ac:dyDescent="0.2">
      <c r="C899" s="37" t="str">
        <f>Source!H813</f>
        <v>Итого</v>
      </c>
      <c r="D899" s="37"/>
      <c r="E899" s="37"/>
      <c r="F899" s="37"/>
      <c r="G899" s="37"/>
      <c r="H899" s="37"/>
      <c r="I899" s="45">
        <f>IF(Source!F813=0, "", Source!F813)</f>
        <v>729972.76</v>
      </c>
      <c r="J899" s="45"/>
    </row>
    <row r="900" spans="1:11" ht="14.25" x14ac:dyDescent="0.2">
      <c r="C900" s="37" t="str">
        <f>Source!H814</f>
        <v>НДС, 22%</v>
      </c>
      <c r="D900" s="37"/>
      <c r="E900" s="37"/>
      <c r="F900" s="37"/>
      <c r="G900" s="37"/>
      <c r="H900" s="37"/>
      <c r="I900" s="45">
        <f>IF(Source!F814=0, "", Source!F814)</f>
        <v>160594.01</v>
      </c>
      <c r="J900" s="45"/>
    </row>
    <row r="901" spans="1:11" ht="14.25" x14ac:dyDescent="0.2">
      <c r="C901" s="37" t="str">
        <f>Source!H815</f>
        <v>Всего с НДС</v>
      </c>
      <c r="D901" s="37"/>
      <c r="E901" s="37"/>
      <c r="F901" s="37"/>
      <c r="G901" s="37"/>
      <c r="H901" s="37"/>
      <c r="I901" s="45">
        <f>IF(Source!F815=0, "", Source!F815)</f>
        <v>890566.77</v>
      </c>
      <c r="J901" s="45"/>
    </row>
    <row r="904" spans="1:11" ht="14.25" x14ac:dyDescent="0.2">
      <c r="A904" s="56" t="s">
        <v>758</v>
      </c>
      <c r="B904" s="56"/>
      <c r="C904" s="28" t="str">
        <f>IF(Source!AC12&lt;&gt;"", Source!AC12," ")</f>
        <v xml:space="preserve"> </v>
      </c>
      <c r="D904" s="28"/>
      <c r="E904" s="28"/>
      <c r="F904" s="28"/>
      <c r="G904" s="28"/>
      <c r="H904" s="10" t="str">
        <f>IF(Source!AB12&lt;&gt;"", Source!AB12," ")</f>
        <v xml:space="preserve"> </v>
      </c>
      <c r="I904" s="10"/>
      <c r="J904" s="10"/>
      <c r="K904" s="10"/>
    </row>
    <row r="905" spans="1:11" ht="14.25" x14ac:dyDescent="0.2">
      <c r="A905" s="10"/>
      <c r="B905" s="10"/>
      <c r="C905" s="57" t="s">
        <v>759</v>
      </c>
      <c r="D905" s="57"/>
      <c r="E905" s="57"/>
      <c r="F905" s="57"/>
      <c r="G905" s="57"/>
      <c r="H905" s="10"/>
      <c r="I905" s="10"/>
      <c r="J905" s="10"/>
      <c r="K905" s="10"/>
    </row>
    <row r="906" spans="1:11" ht="14.25" x14ac:dyDescent="0.2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</row>
    <row r="907" spans="1:11" ht="14.25" x14ac:dyDescent="0.2">
      <c r="A907" s="56" t="s">
        <v>760</v>
      </c>
      <c r="B907" s="56"/>
      <c r="C907" s="28" t="str">
        <f>IF(Source!AE12&lt;&gt;"", Source!AE12," ")</f>
        <v xml:space="preserve"> </v>
      </c>
      <c r="D907" s="28"/>
      <c r="E907" s="28"/>
      <c r="F907" s="28"/>
      <c r="G907" s="28"/>
      <c r="H907" s="10" t="str">
        <f>IF(Source!AD12&lt;&gt;"", Source!AD12," ")</f>
        <v xml:space="preserve"> </v>
      </c>
      <c r="I907" s="10"/>
      <c r="J907" s="10"/>
      <c r="K907" s="10"/>
    </row>
    <row r="908" spans="1:11" ht="14.25" x14ac:dyDescent="0.2">
      <c r="A908" s="10"/>
      <c r="B908" s="10"/>
      <c r="C908" s="57" t="s">
        <v>759</v>
      </c>
      <c r="D908" s="57"/>
      <c r="E908" s="57"/>
      <c r="F908" s="57"/>
      <c r="G908" s="57"/>
      <c r="H908" s="10"/>
      <c r="I908" s="10"/>
      <c r="J908" s="10"/>
      <c r="K908" s="10"/>
    </row>
  </sheetData>
  <mergeCells count="199">
    <mergeCell ref="C901:H901"/>
    <mergeCell ref="I901:J901"/>
    <mergeCell ref="A904:B904"/>
    <mergeCell ref="C905:G905"/>
    <mergeCell ref="A907:B907"/>
    <mergeCell ref="C908:G908"/>
    <mergeCell ref="I898:J898"/>
    <mergeCell ref="A898:H898"/>
    <mergeCell ref="C899:H899"/>
    <mergeCell ref="I899:J899"/>
    <mergeCell ref="C900:H900"/>
    <mergeCell ref="I900:J900"/>
    <mergeCell ref="A887:K887"/>
    <mergeCell ref="I889:J889"/>
    <mergeCell ref="A889:H889"/>
    <mergeCell ref="I892:J892"/>
    <mergeCell ref="A892:H892"/>
    <mergeCell ref="I895:J895"/>
    <mergeCell ref="A895:H895"/>
    <mergeCell ref="I859:J859"/>
    <mergeCell ref="I867:J867"/>
    <mergeCell ref="I875:J875"/>
    <mergeCell ref="I882:J882"/>
    <mergeCell ref="I884:J884"/>
    <mergeCell ref="A884:H884"/>
    <mergeCell ref="A812:K812"/>
    <mergeCell ref="I820:J820"/>
    <mergeCell ref="I828:J828"/>
    <mergeCell ref="I835:J835"/>
    <mergeCell ref="I843:J843"/>
    <mergeCell ref="I851:J851"/>
    <mergeCell ref="I785:J785"/>
    <mergeCell ref="A785:H785"/>
    <mergeCell ref="A788:K788"/>
    <mergeCell ref="I799:J799"/>
    <mergeCell ref="I807:J807"/>
    <mergeCell ref="I809:J809"/>
    <mergeCell ref="A809:H809"/>
    <mergeCell ref="I763:J763"/>
    <mergeCell ref="I770:J770"/>
    <mergeCell ref="I772:J772"/>
    <mergeCell ref="A772:H772"/>
    <mergeCell ref="A775:K775"/>
    <mergeCell ref="I783:J783"/>
    <mergeCell ref="I720:J720"/>
    <mergeCell ref="I727:J727"/>
    <mergeCell ref="I735:J735"/>
    <mergeCell ref="I742:J742"/>
    <mergeCell ref="I749:J749"/>
    <mergeCell ref="I756:J756"/>
    <mergeCell ref="I677:J677"/>
    <mergeCell ref="I684:J684"/>
    <mergeCell ref="I691:J691"/>
    <mergeCell ref="I698:J698"/>
    <mergeCell ref="I705:J705"/>
    <mergeCell ref="I712:J712"/>
    <mergeCell ref="I632:J632"/>
    <mergeCell ref="I639:J639"/>
    <mergeCell ref="I649:J649"/>
    <mergeCell ref="I656:J656"/>
    <mergeCell ref="I663:J663"/>
    <mergeCell ref="I670:J670"/>
    <mergeCell ref="I588:J588"/>
    <mergeCell ref="I596:J596"/>
    <mergeCell ref="I603:J603"/>
    <mergeCell ref="I610:J610"/>
    <mergeCell ref="I617:J617"/>
    <mergeCell ref="I624:J624"/>
    <mergeCell ref="I544:J544"/>
    <mergeCell ref="I551:J551"/>
    <mergeCell ref="I558:J558"/>
    <mergeCell ref="I566:J566"/>
    <mergeCell ref="I573:J573"/>
    <mergeCell ref="I581:J581"/>
    <mergeCell ref="I499:J499"/>
    <mergeCell ref="I507:J507"/>
    <mergeCell ref="I514:J514"/>
    <mergeCell ref="I521:J521"/>
    <mergeCell ref="I529:J529"/>
    <mergeCell ref="I536:J536"/>
    <mergeCell ref="I474:J474"/>
    <mergeCell ref="I481:J481"/>
    <mergeCell ref="I487:J487"/>
    <mergeCell ref="I489:J489"/>
    <mergeCell ref="A489:H489"/>
    <mergeCell ref="A492:K492"/>
    <mergeCell ref="I459:J459"/>
    <mergeCell ref="A459:H459"/>
    <mergeCell ref="I462:J462"/>
    <mergeCell ref="A462:H462"/>
    <mergeCell ref="A465:K465"/>
    <mergeCell ref="A467:K467"/>
    <mergeCell ref="I422:J422"/>
    <mergeCell ref="A422:H422"/>
    <mergeCell ref="A425:K425"/>
    <mergeCell ref="I436:J436"/>
    <mergeCell ref="I446:J446"/>
    <mergeCell ref="I457:J457"/>
    <mergeCell ref="I381:J381"/>
    <mergeCell ref="I389:J389"/>
    <mergeCell ref="I398:J398"/>
    <mergeCell ref="I404:J404"/>
    <mergeCell ref="I410:J410"/>
    <mergeCell ref="I420:J420"/>
    <mergeCell ref="I340:J340"/>
    <mergeCell ref="I346:J346"/>
    <mergeCell ref="I352:J352"/>
    <mergeCell ref="I362:J362"/>
    <mergeCell ref="B364:J364"/>
    <mergeCell ref="I374:J374"/>
    <mergeCell ref="I295:J295"/>
    <mergeCell ref="I304:J304"/>
    <mergeCell ref="B306:J306"/>
    <mergeCell ref="I316:J316"/>
    <mergeCell ref="I323:J323"/>
    <mergeCell ref="I331:J331"/>
    <mergeCell ref="B249:J249"/>
    <mergeCell ref="I259:J259"/>
    <mergeCell ref="I266:J266"/>
    <mergeCell ref="I274:J274"/>
    <mergeCell ref="I283:J283"/>
    <mergeCell ref="I289:J289"/>
    <mergeCell ref="I239:J239"/>
    <mergeCell ref="A239:H239"/>
    <mergeCell ref="I242:J242"/>
    <mergeCell ref="A242:H242"/>
    <mergeCell ref="A245:K245"/>
    <mergeCell ref="A247:K247"/>
    <mergeCell ref="I197:J197"/>
    <mergeCell ref="I205:J205"/>
    <mergeCell ref="I212:J212"/>
    <mergeCell ref="I219:J219"/>
    <mergeCell ref="I227:J227"/>
    <mergeCell ref="I237:J237"/>
    <mergeCell ref="A156:K156"/>
    <mergeCell ref="A158:K158"/>
    <mergeCell ref="I166:J166"/>
    <mergeCell ref="I173:J173"/>
    <mergeCell ref="I181:J181"/>
    <mergeCell ref="I189:J189"/>
    <mergeCell ref="I140:J140"/>
    <mergeCell ref="I148:J148"/>
    <mergeCell ref="I150:J150"/>
    <mergeCell ref="A150:H150"/>
    <mergeCell ref="I153:J153"/>
    <mergeCell ref="A153:H153"/>
    <mergeCell ref="A87:H87"/>
    <mergeCell ref="A90:K90"/>
    <mergeCell ref="I101:J101"/>
    <mergeCell ref="I112:J112"/>
    <mergeCell ref="I123:J123"/>
    <mergeCell ref="I133:J133"/>
    <mergeCell ref="I50:J50"/>
    <mergeCell ref="I60:J60"/>
    <mergeCell ref="I68:J68"/>
    <mergeCell ref="I78:J78"/>
    <mergeCell ref="I85:J85"/>
    <mergeCell ref="I87:J87"/>
    <mergeCell ref="I27:I29"/>
    <mergeCell ref="J27:J29"/>
    <mergeCell ref="A32:K32"/>
    <mergeCell ref="A34:K34"/>
    <mergeCell ref="A36:K36"/>
    <mergeCell ref="I43:J43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F22:H22"/>
    <mergeCell ref="I22:J22"/>
    <mergeCell ref="F23:H23"/>
    <mergeCell ref="I23:J23"/>
    <mergeCell ref="F24:H24"/>
    <mergeCell ref="I24:J24"/>
    <mergeCell ref="A15:K15"/>
    <mergeCell ref="A16:K16"/>
    <mergeCell ref="A18:K18"/>
    <mergeCell ref="F20:H20"/>
    <mergeCell ref="I20:J20"/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914"/>
  <sheetViews>
    <sheetView zoomScaleNormal="100" workbookViewId="0"/>
  </sheetViews>
  <sheetFormatPr defaultRowHeight="12.75" x14ac:dyDescent="0.2"/>
  <cols>
    <col min="1" max="2" width="5.7109375" customWidth="1"/>
    <col min="3" max="3" width="11.7109375" customWidth="1"/>
    <col min="4" max="4" width="40.7109375" customWidth="1"/>
    <col min="5" max="7" width="11.7109375" customWidth="1"/>
    <col min="8" max="12" width="12.7109375" customWidth="1"/>
    <col min="15" max="36" width="0" hidden="1" customWidth="1"/>
  </cols>
  <sheetData>
    <row r="1" spans="1:12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2" ht="15" x14ac:dyDescent="0.25">
      <c r="A2" s="10"/>
      <c r="B2" s="10"/>
      <c r="C2" s="27"/>
      <c r="D2" s="27"/>
      <c r="E2" s="27"/>
      <c r="F2" s="10"/>
      <c r="G2" s="10"/>
      <c r="H2" s="10"/>
      <c r="I2" s="58" t="s">
        <v>761</v>
      </c>
      <c r="J2" s="58"/>
      <c r="K2" s="58"/>
      <c r="L2" s="58"/>
    </row>
    <row r="3" spans="1:12" ht="14.25" x14ac:dyDescent="0.2">
      <c r="A3" s="10"/>
      <c r="B3" s="10"/>
      <c r="C3" s="10"/>
      <c r="D3" s="10"/>
      <c r="E3" s="10"/>
      <c r="F3" s="10"/>
      <c r="G3" s="10"/>
      <c r="H3" s="10"/>
      <c r="I3" s="58" t="s">
        <v>762</v>
      </c>
      <c r="J3" s="58"/>
      <c r="K3" s="58"/>
      <c r="L3" s="58"/>
    </row>
    <row r="4" spans="1:12" ht="14.25" x14ac:dyDescent="0.2">
      <c r="A4" s="10"/>
      <c r="B4" s="10"/>
      <c r="C4" s="10"/>
      <c r="D4" s="10"/>
      <c r="E4" s="10"/>
      <c r="F4" s="10"/>
      <c r="G4" s="10"/>
      <c r="H4" s="10"/>
      <c r="I4" s="58" t="s">
        <v>763</v>
      </c>
      <c r="J4" s="58"/>
      <c r="K4" s="58"/>
      <c r="L4" s="58"/>
    </row>
    <row r="5" spans="1:12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4.25" x14ac:dyDescent="0.2">
      <c r="A6" s="10"/>
      <c r="B6" s="10"/>
      <c r="C6" s="10"/>
      <c r="D6" s="10"/>
      <c r="E6" s="10"/>
      <c r="F6" s="10"/>
      <c r="G6" s="10"/>
      <c r="H6" s="10"/>
      <c r="I6" s="10"/>
      <c r="J6" s="59" t="s">
        <v>764</v>
      </c>
      <c r="K6" s="59"/>
      <c r="L6" s="59"/>
    </row>
    <row r="7" spans="1:12" ht="14.25" x14ac:dyDescent="0.2">
      <c r="A7" s="10"/>
      <c r="B7" s="10"/>
      <c r="C7" s="10"/>
      <c r="D7" s="10"/>
      <c r="E7" s="10"/>
      <c r="F7" s="10"/>
      <c r="G7" s="10"/>
      <c r="H7" s="10"/>
      <c r="I7" s="9" t="s">
        <v>765</v>
      </c>
      <c r="J7" s="60" t="s">
        <v>766</v>
      </c>
      <c r="K7" s="60"/>
      <c r="L7" s="60"/>
    </row>
    <row r="8" spans="1:12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59" t="str">
        <f>IF(Source!AT15 &lt;&gt; "", Source!AT15, "")</f>
        <v/>
      </c>
      <c r="K8" s="59"/>
      <c r="L8" s="59"/>
    </row>
    <row r="9" spans="1:12" ht="14.25" x14ac:dyDescent="0.2">
      <c r="A9" s="10" t="s">
        <v>767</v>
      </c>
      <c r="B9" s="10"/>
      <c r="C9" s="61" t="str">
        <f>IF(Source!BA15 &lt;&gt; "", Source!BA15, IF(Source!AU15 &lt;&gt; "", Source!AU15, ""))</f>
        <v/>
      </c>
      <c r="D9" s="61"/>
      <c r="E9" s="61"/>
      <c r="F9" s="61"/>
      <c r="G9" s="61"/>
      <c r="H9" s="61"/>
      <c r="I9" s="9" t="s">
        <v>768</v>
      </c>
      <c r="J9" s="59"/>
      <c r="K9" s="59"/>
      <c r="L9" s="59"/>
    </row>
    <row r="10" spans="1:12" ht="14.25" x14ac:dyDescent="0.2">
      <c r="A10" s="10"/>
      <c r="B10" s="10"/>
      <c r="C10" s="57" t="s">
        <v>769</v>
      </c>
      <c r="D10" s="57"/>
      <c r="E10" s="57"/>
      <c r="F10" s="57"/>
      <c r="G10" s="57"/>
      <c r="H10" s="57"/>
      <c r="I10" s="10"/>
      <c r="J10" s="59" t="str">
        <f>IF(Source!AK15 &lt;&gt; "", Source!AK15, "")</f>
        <v/>
      </c>
      <c r="K10" s="59"/>
      <c r="L10" s="59"/>
    </row>
    <row r="11" spans="1:12" ht="14.25" x14ac:dyDescent="0.2">
      <c r="A11" s="10" t="s">
        <v>770</v>
      </c>
      <c r="B11" s="10"/>
      <c r="C11" s="61" t="str">
        <f>IF(Source!AX12&lt;&gt; "", Source!AX12, IF(Source!AJ12 &lt;&gt; "", Source!AJ12, ""))</f>
        <v/>
      </c>
      <c r="D11" s="61"/>
      <c r="E11" s="61"/>
      <c r="F11" s="61"/>
      <c r="G11" s="61"/>
      <c r="H11" s="61"/>
      <c r="I11" s="9" t="s">
        <v>768</v>
      </c>
      <c r="J11" s="59"/>
      <c r="K11" s="59"/>
      <c r="L11" s="59"/>
    </row>
    <row r="12" spans="1:12" ht="14.25" x14ac:dyDescent="0.2">
      <c r="A12" s="10"/>
      <c r="B12" s="10"/>
      <c r="C12" s="57" t="s">
        <v>769</v>
      </c>
      <c r="D12" s="57"/>
      <c r="E12" s="57"/>
      <c r="F12" s="57"/>
      <c r="G12" s="57"/>
      <c r="H12" s="57"/>
      <c r="I12" s="10"/>
      <c r="J12" s="59" t="str">
        <f>IF(Source!AO15 &lt;&gt; "", Source!AO15, "")</f>
        <v/>
      </c>
      <c r="K12" s="59"/>
      <c r="L12" s="59"/>
    </row>
    <row r="13" spans="1:12" ht="14.25" x14ac:dyDescent="0.2">
      <c r="A13" s="10" t="s">
        <v>771</v>
      </c>
      <c r="B13" s="10"/>
      <c r="C13" s="61" t="str">
        <f>IF(Source!AY12&lt;&gt; "", Source!AY12, IF(Source!AN12 &lt;&gt; "", Source!AN12, ""))</f>
        <v/>
      </c>
      <c r="D13" s="61"/>
      <c r="E13" s="61"/>
      <c r="F13" s="61"/>
      <c r="G13" s="61"/>
      <c r="H13" s="61"/>
      <c r="I13" s="9" t="s">
        <v>768</v>
      </c>
      <c r="J13" s="59"/>
      <c r="K13" s="59"/>
      <c r="L13" s="59"/>
    </row>
    <row r="14" spans="1:12" ht="14.25" x14ac:dyDescent="0.2">
      <c r="A14" s="10"/>
      <c r="B14" s="10"/>
      <c r="C14" s="57" t="s">
        <v>769</v>
      </c>
      <c r="D14" s="57"/>
      <c r="E14" s="57"/>
      <c r="F14" s="57"/>
      <c r="G14" s="57"/>
      <c r="H14" s="57"/>
      <c r="I14" s="10"/>
      <c r="J14" s="59" t="str">
        <f>IF(Source!CO15 &lt;&gt; "", Source!CO15, "")</f>
        <v/>
      </c>
      <c r="K14" s="59"/>
      <c r="L14" s="59"/>
    </row>
    <row r="15" spans="1:12" ht="14.25" x14ac:dyDescent="0.2">
      <c r="A15" s="10" t="s">
        <v>772</v>
      </c>
      <c r="B15" s="10"/>
      <c r="C15" s="61" t="s">
        <v>4</v>
      </c>
      <c r="D15" s="61"/>
      <c r="E15" s="61"/>
      <c r="F15" s="61"/>
      <c r="G15" s="61"/>
      <c r="H15" s="61"/>
      <c r="I15" s="10"/>
      <c r="J15" s="59"/>
      <c r="K15" s="59"/>
      <c r="L15" s="59"/>
    </row>
    <row r="16" spans="1:12" ht="14.25" x14ac:dyDescent="0.2">
      <c r="A16" s="10"/>
      <c r="B16" s="10"/>
      <c r="C16" s="57" t="s">
        <v>773</v>
      </c>
      <c r="D16" s="57"/>
      <c r="E16" s="57"/>
      <c r="F16" s="57"/>
      <c r="G16" s="57"/>
      <c r="H16" s="57"/>
      <c r="I16" s="10"/>
      <c r="J16" s="59" t="str">
        <f>IF(Source!CP15 &lt;&gt; "", Source!CP15, "")</f>
        <v/>
      </c>
      <c r="K16" s="59"/>
      <c r="L16" s="59"/>
    </row>
    <row r="17" spans="1:12" ht="14.25" x14ac:dyDescent="0.2">
      <c r="A17" s="10" t="s">
        <v>774</v>
      </c>
      <c r="B17" s="10"/>
      <c r="C17" s="37" t="str">
        <f>IF(Source!G12&lt;&gt;"Новый объект", Source!G12, "")</f>
        <v>Зимний павильон_на 4 мес. (10%) испр.</v>
      </c>
      <c r="D17" s="37"/>
      <c r="E17" s="37"/>
      <c r="F17" s="37"/>
      <c r="G17" s="37"/>
      <c r="H17" s="37"/>
      <c r="I17" s="10"/>
      <c r="J17" s="59"/>
      <c r="K17" s="59"/>
      <c r="L17" s="59"/>
    </row>
    <row r="18" spans="1:12" ht="14.25" x14ac:dyDescent="0.2">
      <c r="A18" s="10"/>
      <c r="B18" s="10"/>
      <c r="C18" s="57" t="s">
        <v>775</v>
      </c>
      <c r="D18" s="57"/>
      <c r="E18" s="57"/>
      <c r="F18" s="57"/>
      <c r="G18" s="57"/>
      <c r="H18" s="57"/>
      <c r="I18" s="10"/>
      <c r="J18" s="10"/>
      <c r="K18" s="10"/>
      <c r="L18" s="10"/>
    </row>
    <row r="19" spans="1:12" ht="14.25" x14ac:dyDescent="0.2">
      <c r="A19" s="10"/>
      <c r="B19" s="10"/>
      <c r="C19" s="10"/>
      <c r="D19" s="10"/>
      <c r="E19" s="10"/>
      <c r="F19" s="10"/>
      <c r="G19" s="38" t="s">
        <v>776</v>
      </c>
      <c r="H19" s="38"/>
      <c r="I19" s="38"/>
      <c r="J19" s="59" t="str">
        <f>IF(Source!CQ15 &lt;&gt; "", Source!CQ15, "")</f>
        <v/>
      </c>
      <c r="K19" s="59"/>
      <c r="L19" s="59"/>
    </row>
    <row r="20" spans="1:12" ht="14.25" x14ac:dyDescent="0.2">
      <c r="A20" s="10"/>
      <c r="B20" s="10"/>
      <c r="C20" s="10"/>
      <c r="D20" s="10"/>
      <c r="E20" s="10"/>
      <c r="F20" s="10"/>
      <c r="G20" s="38" t="s">
        <v>777</v>
      </c>
      <c r="H20" s="68"/>
      <c r="I20" s="29" t="s">
        <v>778</v>
      </c>
      <c r="J20" s="59" t="str">
        <f>IF(Source!CR15 &lt;&gt; "", Source!CR15, "")</f>
        <v/>
      </c>
      <c r="K20" s="59"/>
      <c r="L20" s="59"/>
    </row>
    <row r="21" spans="1:12" ht="14.25" x14ac:dyDescent="0.2">
      <c r="A21" s="10"/>
      <c r="B21" s="10"/>
      <c r="C21" s="10"/>
      <c r="D21" s="10"/>
      <c r="E21" s="10"/>
      <c r="F21" s="10"/>
      <c r="G21" s="10"/>
      <c r="H21" s="10"/>
      <c r="I21" s="30" t="s">
        <v>779</v>
      </c>
      <c r="J21" s="69" t="str">
        <f>IF(Source!CS15 &lt;&gt; 0, Source!CS15, "")</f>
        <v/>
      </c>
      <c r="K21" s="69"/>
      <c r="L21" s="69"/>
    </row>
    <row r="22" spans="1:12" ht="14.25" x14ac:dyDescent="0.2">
      <c r="A22" s="10"/>
      <c r="B22" s="10"/>
      <c r="C22" s="10"/>
      <c r="D22" s="10"/>
      <c r="E22" s="10"/>
      <c r="F22" s="10"/>
      <c r="G22" s="10"/>
      <c r="H22" s="10"/>
      <c r="I22" s="9" t="s">
        <v>780</v>
      </c>
      <c r="J22" s="59" t="str">
        <f>IF(Source!CT15 &lt;&gt; "", Source!CT15, "")</f>
        <v/>
      </c>
      <c r="K22" s="59"/>
      <c r="L22" s="59"/>
    </row>
    <row r="23" spans="1:12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4.25" x14ac:dyDescent="0.2">
      <c r="A24" s="10"/>
      <c r="B24" s="10"/>
      <c r="C24" s="10"/>
      <c r="D24" s="10"/>
      <c r="E24" s="10"/>
      <c r="F24" s="10"/>
      <c r="G24" s="62" t="s">
        <v>781</v>
      </c>
      <c r="H24" s="64" t="s">
        <v>782</v>
      </c>
      <c r="I24" s="64" t="s">
        <v>783</v>
      </c>
      <c r="J24" s="66"/>
      <c r="K24" s="10"/>
      <c r="L24" s="10"/>
    </row>
    <row r="25" spans="1:12" ht="14.25" x14ac:dyDescent="0.2">
      <c r="A25" s="10"/>
      <c r="B25" s="10"/>
      <c r="C25" s="10"/>
      <c r="D25" s="10"/>
      <c r="E25" s="10"/>
      <c r="F25" s="10"/>
      <c r="G25" s="63"/>
      <c r="H25" s="65"/>
      <c r="I25" s="31" t="s">
        <v>784</v>
      </c>
      <c r="J25" s="32" t="s">
        <v>785</v>
      </c>
      <c r="K25" s="10"/>
      <c r="L25" s="10"/>
    </row>
    <row r="26" spans="1:12" ht="14.25" x14ac:dyDescent="0.2">
      <c r="A26" s="10"/>
      <c r="B26" s="10"/>
      <c r="C26" s="10"/>
      <c r="D26" s="10"/>
      <c r="E26" s="10"/>
      <c r="F26" s="10"/>
      <c r="G26" s="30" t="str">
        <f>IF(Source!CN15 &lt;&gt; "", Source!CN15, "")</f>
        <v/>
      </c>
      <c r="H26" s="33" t="str">
        <f>IF(Source!CX15 &lt;&gt; 0, Source!CX15, "")</f>
        <v/>
      </c>
      <c r="I26" s="34" t="str">
        <f>IF(Source!CV15 &lt;&gt; 0, Source!CV15, "")</f>
        <v/>
      </c>
      <c r="J26" s="34" t="str">
        <f>IF(Source!CW15 &lt;&gt; 0, Source!CW15, "")</f>
        <v/>
      </c>
      <c r="K26" s="10"/>
      <c r="L26" s="10"/>
    </row>
    <row r="27" spans="1:12" ht="14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8" x14ac:dyDescent="0.25">
      <c r="A28" s="67" t="s">
        <v>786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</row>
    <row r="29" spans="1:12" ht="18" x14ac:dyDescent="0.25">
      <c r="A29" s="67" t="s">
        <v>787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</row>
    <row r="30" spans="1:12" ht="14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" x14ac:dyDescent="0.25">
      <c r="A31" s="10" t="s">
        <v>788</v>
      </c>
      <c r="B31" s="10"/>
      <c r="C31" s="10"/>
      <c r="D31" s="10"/>
      <c r="E31" s="10"/>
      <c r="F31" s="10"/>
      <c r="G31" s="10"/>
      <c r="H31" s="71">
        <f>ROUND((Source!F812/1000), 2)</f>
        <v>729.97</v>
      </c>
      <c r="I31" s="71"/>
      <c r="J31" s="10" t="s">
        <v>789</v>
      </c>
      <c r="K31" s="10"/>
      <c r="L31" s="10"/>
    </row>
    <row r="32" spans="1:12" ht="14.25" x14ac:dyDescent="0.2">
      <c r="A32" s="10" t="s">
        <v>745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22" ht="14.25" x14ac:dyDescent="0.2">
      <c r="A33" s="72" t="s">
        <v>790</v>
      </c>
      <c r="B33" s="72"/>
      <c r="C33" s="48" t="s">
        <v>733</v>
      </c>
      <c r="D33" s="48" t="s">
        <v>734</v>
      </c>
      <c r="E33" s="48" t="s">
        <v>735</v>
      </c>
      <c r="F33" s="48" t="s">
        <v>736</v>
      </c>
      <c r="G33" s="48" t="s">
        <v>737</v>
      </c>
      <c r="H33" s="48" t="s">
        <v>738</v>
      </c>
      <c r="I33" s="48" t="s">
        <v>739</v>
      </c>
      <c r="J33" s="48" t="s">
        <v>740</v>
      </c>
      <c r="K33" s="48" t="s">
        <v>741</v>
      </c>
      <c r="L33" s="35" t="s">
        <v>742</v>
      </c>
    </row>
    <row r="34" spans="1:22" ht="28.5" x14ac:dyDescent="0.2">
      <c r="A34" s="70" t="s">
        <v>791</v>
      </c>
      <c r="B34" s="70" t="s">
        <v>792</v>
      </c>
      <c r="C34" s="49"/>
      <c r="D34" s="49"/>
      <c r="E34" s="49"/>
      <c r="F34" s="49"/>
      <c r="G34" s="49"/>
      <c r="H34" s="49"/>
      <c r="I34" s="49"/>
      <c r="J34" s="49"/>
      <c r="K34" s="49"/>
      <c r="L34" s="36" t="s">
        <v>743</v>
      </c>
    </row>
    <row r="35" spans="1:22" ht="28.5" x14ac:dyDescent="0.2">
      <c r="A35" s="70"/>
      <c r="B35" s="70"/>
      <c r="C35" s="49"/>
      <c r="D35" s="49"/>
      <c r="E35" s="49"/>
      <c r="F35" s="49"/>
      <c r="G35" s="49"/>
      <c r="H35" s="49"/>
      <c r="I35" s="49"/>
      <c r="J35" s="49"/>
      <c r="K35" s="49"/>
      <c r="L35" s="36" t="s">
        <v>744</v>
      </c>
    </row>
    <row r="36" spans="1:22" ht="14.25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7">
        <v>7</v>
      </c>
      <c r="H36" s="17">
        <v>8</v>
      </c>
      <c r="I36" s="17">
        <v>9</v>
      </c>
      <c r="J36" s="17">
        <v>10</v>
      </c>
      <c r="K36" s="17">
        <v>11</v>
      </c>
      <c r="L36" s="17">
        <v>12</v>
      </c>
    </row>
    <row r="38" spans="1:22" ht="16.5" x14ac:dyDescent="0.25">
      <c r="A38" s="50" t="str">
        <f>CONCATENATE("Локальная смета: ",IF(Source!G20&lt;&gt;"Новая локальная смета", Source!G20, ""))</f>
        <v>Локальная смета: Инженерные сети Зимний павильон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</row>
    <row r="40" spans="1:22" ht="16.5" x14ac:dyDescent="0.25">
      <c r="A40" s="50" t="str">
        <f>CONCATENATE("Раздел: ",IF(Source!G24&lt;&gt;"Новый раздел", Source!G24, ""))</f>
        <v>Раздел: 1 Водоснабжение и водоотведение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</row>
    <row r="42" spans="1:22" ht="16.5" x14ac:dyDescent="0.25">
      <c r="A42" s="50" t="str">
        <f>CONCATENATE("Подраздел: ",IF(Source!G28&lt;&gt;"Новый подраздел", Source!G28, ""))</f>
        <v>Подраздел: 1.1 Хозяйственно-бытовая канализация К1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</row>
    <row r="43" spans="1:22" ht="42.75" x14ac:dyDescent="0.2">
      <c r="A43" s="18">
        <v>1</v>
      </c>
      <c r="B43" s="18">
        <v>1</v>
      </c>
      <c r="C43" s="18" t="str">
        <f>Source!F35</f>
        <v>1.15-2203-7-2/1</v>
      </c>
      <c r="D43" s="18" t="str">
        <f>Source!G35</f>
        <v>Техническое обслуживание крана шарового латунного никелированного диаметром до 50 мм</v>
      </c>
      <c r="E43" s="19" t="str">
        <f>Source!H35</f>
        <v>10 шт.</v>
      </c>
      <c r="F43" s="9">
        <f>Source!I35</f>
        <v>0.1</v>
      </c>
      <c r="G43" s="21"/>
      <c r="H43" s="20"/>
      <c r="I43" s="9"/>
      <c r="J43" s="9"/>
      <c r="K43" s="21"/>
      <c r="L43" s="21"/>
      <c r="Q43">
        <f>ROUND((Source!BZ35/100)*ROUND((Source!AF35*Source!AV35)*Source!I35, 2), 2)</f>
        <v>26.37</v>
      </c>
      <c r="R43">
        <f>Source!X35</f>
        <v>26.37</v>
      </c>
      <c r="S43">
        <f>ROUND((Source!CA35/100)*ROUND((Source!AF35*Source!AV35)*Source!I35, 2), 2)</f>
        <v>3.77</v>
      </c>
      <c r="T43">
        <f>Source!Y35</f>
        <v>3.77</v>
      </c>
      <c r="U43">
        <f>ROUND((175/100)*ROUND((Source!AE35*Source!AV35)*Source!I35, 2), 2)</f>
        <v>0</v>
      </c>
      <c r="V43">
        <f>ROUND((108/100)*ROUND(Source!CS35*Source!I35, 2), 2)</f>
        <v>0</v>
      </c>
    </row>
    <row r="44" spans="1:22" x14ac:dyDescent="0.2">
      <c r="D44" s="22" t="str">
        <f>"Объем: "&amp;Source!I35&amp;"=1/"&amp;"10"</f>
        <v>Объем: 0,1=1/10</v>
      </c>
    </row>
    <row r="45" spans="1:22" ht="14.25" x14ac:dyDescent="0.2">
      <c r="A45" s="18"/>
      <c r="B45" s="18"/>
      <c r="C45" s="18"/>
      <c r="D45" s="18" t="s">
        <v>746</v>
      </c>
      <c r="E45" s="19"/>
      <c r="F45" s="9"/>
      <c r="G45" s="21">
        <f>Source!AO35</f>
        <v>376.67</v>
      </c>
      <c r="H45" s="20" t="str">
        <f>Source!DG35</f>
        <v/>
      </c>
      <c r="I45" s="9">
        <f>Source!AV35</f>
        <v>1</v>
      </c>
      <c r="J45" s="9">
        <f>IF(Source!BA35&lt;&gt; 0, Source!BA35, 1)</f>
        <v>1</v>
      </c>
      <c r="K45" s="21">
        <f>Source!S35</f>
        <v>37.67</v>
      </c>
      <c r="L45" s="21"/>
    </row>
    <row r="46" spans="1:22" ht="14.25" x14ac:dyDescent="0.2">
      <c r="A46" s="18"/>
      <c r="B46" s="18"/>
      <c r="C46" s="18"/>
      <c r="D46" s="18" t="s">
        <v>747</v>
      </c>
      <c r="E46" s="19" t="s">
        <v>748</v>
      </c>
      <c r="F46" s="9">
        <f>Source!AT35</f>
        <v>70</v>
      </c>
      <c r="G46" s="21"/>
      <c r="H46" s="20"/>
      <c r="I46" s="9"/>
      <c r="J46" s="9"/>
      <c r="K46" s="21">
        <f>SUM(R43:R45)</f>
        <v>26.37</v>
      </c>
      <c r="L46" s="21"/>
    </row>
    <row r="47" spans="1:22" ht="14.25" x14ac:dyDescent="0.2">
      <c r="A47" s="18"/>
      <c r="B47" s="18"/>
      <c r="C47" s="18"/>
      <c r="D47" s="18" t="s">
        <v>749</v>
      </c>
      <c r="E47" s="19" t="s">
        <v>748</v>
      </c>
      <c r="F47" s="9">
        <f>Source!AU35</f>
        <v>10</v>
      </c>
      <c r="G47" s="21"/>
      <c r="H47" s="20"/>
      <c r="I47" s="9"/>
      <c r="J47" s="9"/>
      <c r="K47" s="21">
        <f>SUM(T43:T46)</f>
        <v>3.77</v>
      </c>
      <c r="L47" s="21"/>
    </row>
    <row r="48" spans="1:22" ht="14.25" x14ac:dyDescent="0.2">
      <c r="A48" s="18"/>
      <c r="B48" s="18"/>
      <c r="C48" s="18"/>
      <c r="D48" s="18" t="s">
        <v>750</v>
      </c>
      <c r="E48" s="19" t="s">
        <v>751</v>
      </c>
      <c r="F48" s="9">
        <f>Source!AQ35</f>
        <v>0.61</v>
      </c>
      <c r="G48" s="21"/>
      <c r="H48" s="20" t="str">
        <f>Source!DI35</f>
        <v/>
      </c>
      <c r="I48" s="9">
        <f>Source!AV35</f>
        <v>1</v>
      </c>
      <c r="J48" s="9"/>
      <c r="K48" s="21"/>
      <c r="L48" s="21">
        <f>Source!U35</f>
        <v>6.0999999999999999E-2</v>
      </c>
    </row>
    <row r="49" spans="1:22" ht="15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51">
        <f>K45+K46+K47</f>
        <v>67.81</v>
      </c>
      <c r="K49" s="51"/>
      <c r="L49" s="25">
        <f>IF(Source!I35&lt;&gt;0, ROUND(J49/Source!I35, 2), 0)</f>
        <v>678.1</v>
      </c>
      <c r="P49" s="23">
        <f>J49</f>
        <v>67.81</v>
      </c>
    </row>
    <row r="50" spans="1:22" ht="42.75" x14ac:dyDescent="0.2">
      <c r="A50" s="18">
        <v>2</v>
      </c>
      <c r="B50" s="18">
        <v>2</v>
      </c>
      <c r="C50" s="18" t="str">
        <f>Source!F36</f>
        <v>1.15-2203-9-1/1</v>
      </c>
      <c r="D50" s="18" t="str">
        <f>Source!G36</f>
        <v>Техническое обслуживание клапанов обратных фланцевых диаметром 50 мм / прим. Ду 25 мм</v>
      </c>
      <c r="E50" s="19" t="str">
        <f>Source!H36</f>
        <v>шт.</v>
      </c>
      <c r="F50" s="9">
        <f>Source!I36</f>
        <v>4</v>
      </c>
      <c r="G50" s="21"/>
      <c r="H50" s="20"/>
      <c r="I50" s="9"/>
      <c r="J50" s="9"/>
      <c r="K50" s="21"/>
      <c r="L50" s="21"/>
      <c r="Q50">
        <f>ROUND((Source!BZ36/100)*ROUND((Source!AF36*Source!AV36)*Source!I36, 2), 2)</f>
        <v>220.36</v>
      </c>
      <c r="R50">
        <f>Source!X36</f>
        <v>220.36</v>
      </c>
      <c r="S50">
        <f>ROUND((Source!CA36/100)*ROUND((Source!AF36*Source!AV36)*Source!I36, 2), 2)</f>
        <v>31.48</v>
      </c>
      <c r="T50">
        <f>Source!Y36</f>
        <v>31.48</v>
      </c>
      <c r="U50">
        <f>ROUND((175/100)*ROUND((Source!AE36*Source!AV36)*Source!I36, 2), 2)</f>
        <v>0</v>
      </c>
      <c r="V50">
        <f>ROUND((108/100)*ROUND(Source!CS36*Source!I36, 2), 2)</f>
        <v>0</v>
      </c>
    </row>
    <row r="51" spans="1:22" ht="14.25" x14ac:dyDescent="0.2">
      <c r="A51" s="18"/>
      <c r="B51" s="18"/>
      <c r="C51" s="18"/>
      <c r="D51" s="18" t="s">
        <v>746</v>
      </c>
      <c r="E51" s="19"/>
      <c r="F51" s="9"/>
      <c r="G51" s="21">
        <f>Source!AO36</f>
        <v>78.7</v>
      </c>
      <c r="H51" s="20" t="str">
        <f>Source!DG36</f>
        <v/>
      </c>
      <c r="I51" s="9">
        <f>Source!AV36</f>
        <v>1</v>
      </c>
      <c r="J51" s="9">
        <f>IF(Source!BA36&lt;&gt; 0, Source!BA36, 1)</f>
        <v>1</v>
      </c>
      <c r="K51" s="21">
        <f>Source!S36</f>
        <v>314.8</v>
      </c>
      <c r="L51" s="21"/>
    </row>
    <row r="52" spans="1:22" ht="14.25" x14ac:dyDescent="0.2">
      <c r="A52" s="18"/>
      <c r="B52" s="18"/>
      <c r="C52" s="18"/>
      <c r="D52" s="18" t="s">
        <v>752</v>
      </c>
      <c r="E52" s="19"/>
      <c r="F52" s="9"/>
      <c r="G52" s="21">
        <f>Source!AL36</f>
        <v>0.31</v>
      </c>
      <c r="H52" s="20" t="str">
        <f>Source!DD36</f>
        <v/>
      </c>
      <c r="I52" s="9">
        <f>Source!AW36</f>
        <v>1</v>
      </c>
      <c r="J52" s="9">
        <f>IF(Source!BC36&lt;&gt; 0, Source!BC36, 1)</f>
        <v>1</v>
      </c>
      <c r="K52" s="21">
        <f>Source!P36</f>
        <v>1.24</v>
      </c>
      <c r="L52" s="21"/>
    </row>
    <row r="53" spans="1:22" ht="14.25" x14ac:dyDescent="0.2">
      <c r="A53" s="18"/>
      <c r="B53" s="18"/>
      <c r="C53" s="18"/>
      <c r="D53" s="18" t="s">
        <v>747</v>
      </c>
      <c r="E53" s="19" t="s">
        <v>748</v>
      </c>
      <c r="F53" s="9">
        <f>Source!AT36</f>
        <v>70</v>
      </c>
      <c r="G53" s="21"/>
      <c r="H53" s="20"/>
      <c r="I53" s="9"/>
      <c r="J53" s="9"/>
      <c r="K53" s="21">
        <f>SUM(R50:R52)</f>
        <v>220.36</v>
      </c>
      <c r="L53" s="21"/>
    </row>
    <row r="54" spans="1:22" ht="14.25" x14ac:dyDescent="0.2">
      <c r="A54" s="18"/>
      <c r="B54" s="18"/>
      <c r="C54" s="18"/>
      <c r="D54" s="18" t="s">
        <v>749</v>
      </c>
      <c r="E54" s="19" t="s">
        <v>748</v>
      </c>
      <c r="F54" s="9">
        <f>Source!AU36</f>
        <v>10</v>
      </c>
      <c r="G54" s="21"/>
      <c r="H54" s="20"/>
      <c r="I54" s="9"/>
      <c r="J54" s="9"/>
      <c r="K54" s="21">
        <f>SUM(T50:T53)</f>
        <v>31.48</v>
      </c>
      <c r="L54" s="21"/>
    </row>
    <row r="55" spans="1:22" ht="14.25" x14ac:dyDescent="0.2">
      <c r="A55" s="18"/>
      <c r="B55" s="18"/>
      <c r="C55" s="18"/>
      <c r="D55" s="18" t="s">
        <v>750</v>
      </c>
      <c r="E55" s="19" t="s">
        <v>751</v>
      </c>
      <c r="F55" s="9">
        <f>Source!AQ36</f>
        <v>0.14000000000000001</v>
      </c>
      <c r="G55" s="21"/>
      <c r="H55" s="20" t="str">
        <f>Source!DI36</f>
        <v/>
      </c>
      <c r="I55" s="9">
        <f>Source!AV36</f>
        <v>1</v>
      </c>
      <c r="J55" s="9"/>
      <c r="K55" s="21"/>
      <c r="L55" s="21">
        <f>Source!U36</f>
        <v>0.56000000000000005</v>
      </c>
    </row>
    <row r="56" spans="1:22" ht="15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51">
        <f>K51+K52+K53+K54</f>
        <v>567.88000000000011</v>
      </c>
      <c r="K56" s="51"/>
      <c r="L56" s="25">
        <f>IF(Source!I36&lt;&gt;0, ROUND(J56/Source!I36, 2), 0)</f>
        <v>141.97</v>
      </c>
      <c r="P56" s="23">
        <f>J56</f>
        <v>567.88000000000011</v>
      </c>
    </row>
    <row r="57" spans="1:22" ht="42.75" x14ac:dyDescent="0.2">
      <c r="A57" s="18">
        <v>3</v>
      </c>
      <c r="B57" s="18">
        <v>3</v>
      </c>
      <c r="C57" s="18" t="str">
        <f>Source!F37</f>
        <v>1.21-2303-24-1/1</v>
      </c>
      <c r="D57" s="18" t="str">
        <f>Source!G37</f>
        <v>Техническое обслуживание электроводонагревателей объемом до 80 литров</v>
      </c>
      <c r="E57" s="19" t="str">
        <f>Source!H37</f>
        <v>шт.</v>
      </c>
      <c r="F57" s="9">
        <f>Source!I37</f>
        <v>1</v>
      </c>
      <c r="G57" s="21"/>
      <c r="H57" s="20"/>
      <c r="I57" s="9"/>
      <c r="J57" s="9"/>
      <c r="K57" s="21"/>
      <c r="L57" s="21"/>
      <c r="Q57">
        <f>ROUND((Source!BZ37/100)*ROUND((Source!AF37*Source!AV37)*Source!I37, 2), 2)</f>
        <v>870.82</v>
      </c>
      <c r="R57">
        <f>Source!X37</f>
        <v>870.82</v>
      </c>
      <c r="S57">
        <f>ROUND((Source!CA37/100)*ROUND((Source!AF37*Source!AV37)*Source!I37, 2), 2)</f>
        <v>124.4</v>
      </c>
      <c r="T57">
        <f>Source!Y37</f>
        <v>124.4</v>
      </c>
      <c r="U57">
        <f>ROUND((175/100)*ROUND((Source!AE37*Source!AV37)*Source!I37, 2), 2)</f>
        <v>1565.85</v>
      </c>
      <c r="V57">
        <f>ROUND((108/100)*ROUND(Source!CS37*Source!I37, 2), 2)</f>
        <v>966.35</v>
      </c>
    </row>
    <row r="58" spans="1:22" ht="14.25" x14ac:dyDescent="0.2">
      <c r="A58" s="18"/>
      <c r="B58" s="18"/>
      <c r="C58" s="18"/>
      <c r="D58" s="18" t="s">
        <v>746</v>
      </c>
      <c r="E58" s="19"/>
      <c r="F58" s="9"/>
      <c r="G58" s="21">
        <f>Source!AO37</f>
        <v>1244.03</v>
      </c>
      <c r="H58" s="20" t="str">
        <f>Source!DG37</f>
        <v/>
      </c>
      <c r="I58" s="9">
        <f>Source!AV37</f>
        <v>1</v>
      </c>
      <c r="J58" s="9">
        <f>IF(Source!BA37&lt;&gt; 0, Source!BA37, 1)</f>
        <v>1</v>
      </c>
      <c r="K58" s="21">
        <f>Source!S37</f>
        <v>1244.03</v>
      </c>
      <c r="L58" s="21"/>
    </row>
    <row r="59" spans="1:22" ht="14.25" x14ac:dyDescent="0.2">
      <c r="A59" s="18"/>
      <c r="B59" s="18"/>
      <c r="C59" s="18"/>
      <c r="D59" s="18" t="s">
        <v>753</v>
      </c>
      <c r="E59" s="19"/>
      <c r="F59" s="9"/>
      <c r="G59" s="21">
        <f>Source!AM37</f>
        <v>1411.16</v>
      </c>
      <c r="H59" s="20" t="str">
        <f>Source!DE37</f>
        <v/>
      </c>
      <c r="I59" s="9">
        <f>Source!AV37</f>
        <v>1</v>
      </c>
      <c r="J59" s="9">
        <f>IF(Source!BB37&lt;&gt; 0, Source!BB37, 1)</f>
        <v>1</v>
      </c>
      <c r="K59" s="21">
        <f>Source!Q37</f>
        <v>1411.16</v>
      </c>
      <c r="L59" s="21"/>
    </row>
    <row r="60" spans="1:22" ht="14.25" x14ac:dyDescent="0.2">
      <c r="A60" s="18"/>
      <c r="B60" s="18"/>
      <c r="C60" s="18"/>
      <c r="D60" s="18" t="s">
        <v>754</v>
      </c>
      <c r="E60" s="19"/>
      <c r="F60" s="9"/>
      <c r="G60" s="21">
        <f>Source!AN37</f>
        <v>894.77</v>
      </c>
      <c r="H60" s="20" t="str">
        <f>Source!DF37</f>
        <v/>
      </c>
      <c r="I60" s="9">
        <f>Source!AV37</f>
        <v>1</v>
      </c>
      <c r="J60" s="9">
        <f>IF(Source!BS37&lt;&gt; 0, Source!BS37, 1)</f>
        <v>1</v>
      </c>
      <c r="K60" s="26">
        <f>Source!R37</f>
        <v>894.77</v>
      </c>
      <c r="L60" s="21"/>
    </row>
    <row r="61" spans="1:22" ht="14.25" x14ac:dyDescent="0.2">
      <c r="A61" s="18"/>
      <c r="B61" s="18"/>
      <c r="C61" s="18"/>
      <c r="D61" s="18" t="s">
        <v>752</v>
      </c>
      <c r="E61" s="19"/>
      <c r="F61" s="9"/>
      <c r="G61" s="21">
        <f>Source!AL37</f>
        <v>0.63</v>
      </c>
      <c r="H61" s="20" t="str">
        <f>Source!DD37</f>
        <v/>
      </c>
      <c r="I61" s="9">
        <f>Source!AW37</f>
        <v>1</v>
      </c>
      <c r="J61" s="9">
        <f>IF(Source!BC37&lt;&gt; 0, Source!BC37, 1)</f>
        <v>1</v>
      </c>
      <c r="K61" s="21">
        <f>Source!P37</f>
        <v>0.63</v>
      </c>
      <c r="L61" s="21"/>
    </row>
    <row r="62" spans="1:22" ht="14.25" x14ac:dyDescent="0.2">
      <c r="A62" s="18"/>
      <c r="B62" s="18"/>
      <c r="C62" s="18"/>
      <c r="D62" s="18" t="s">
        <v>747</v>
      </c>
      <c r="E62" s="19" t="s">
        <v>748</v>
      </c>
      <c r="F62" s="9">
        <f>Source!AT37</f>
        <v>70</v>
      </c>
      <c r="G62" s="21"/>
      <c r="H62" s="20"/>
      <c r="I62" s="9"/>
      <c r="J62" s="9"/>
      <c r="K62" s="21">
        <f>SUM(R57:R61)</f>
        <v>870.82</v>
      </c>
      <c r="L62" s="21"/>
    </row>
    <row r="63" spans="1:22" ht="14.25" x14ac:dyDescent="0.2">
      <c r="A63" s="18"/>
      <c r="B63" s="18"/>
      <c r="C63" s="18"/>
      <c r="D63" s="18" t="s">
        <v>749</v>
      </c>
      <c r="E63" s="19" t="s">
        <v>748</v>
      </c>
      <c r="F63" s="9">
        <f>Source!AU37</f>
        <v>10</v>
      </c>
      <c r="G63" s="21"/>
      <c r="H63" s="20"/>
      <c r="I63" s="9"/>
      <c r="J63" s="9"/>
      <c r="K63" s="21">
        <f>SUM(T57:T62)</f>
        <v>124.4</v>
      </c>
      <c r="L63" s="21"/>
    </row>
    <row r="64" spans="1:22" ht="14.25" x14ac:dyDescent="0.2">
      <c r="A64" s="18"/>
      <c r="B64" s="18"/>
      <c r="C64" s="18"/>
      <c r="D64" s="18" t="s">
        <v>755</v>
      </c>
      <c r="E64" s="19" t="s">
        <v>748</v>
      </c>
      <c r="F64" s="9">
        <f>108</f>
        <v>108</v>
      </c>
      <c r="G64" s="21"/>
      <c r="H64" s="20"/>
      <c r="I64" s="9"/>
      <c r="J64" s="9"/>
      <c r="K64" s="21">
        <f>SUM(V57:V63)</f>
        <v>966.35</v>
      </c>
      <c r="L64" s="21"/>
    </row>
    <row r="65" spans="1:22" ht="14.25" x14ac:dyDescent="0.2">
      <c r="A65" s="18"/>
      <c r="B65" s="18"/>
      <c r="C65" s="18"/>
      <c r="D65" s="18" t="s">
        <v>750</v>
      </c>
      <c r="E65" s="19" t="s">
        <v>751</v>
      </c>
      <c r="F65" s="9">
        <f>Source!AQ37</f>
        <v>1.75</v>
      </c>
      <c r="G65" s="21"/>
      <c r="H65" s="20" t="str">
        <f>Source!DI37</f>
        <v/>
      </c>
      <c r="I65" s="9">
        <f>Source!AV37</f>
        <v>1</v>
      </c>
      <c r="J65" s="9"/>
      <c r="K65" s="21"/>
      <c r="L65" s="21">
        <f>Source!U37</f>
        <v>1.75</v>
      </c>
    </row>
    <row r="66" spans="1:22" ht="15" x14ac:dyDescent="0.25">
      <c r="A66" s="24"/>
      <c r="B66" s="24"/>
      <c r="C66" s="24"/>
      <c r="D66" s="24"/>
      <c r="E66" s="24"/>
      <c r="F66" s="24"/>
      <c r="G66" s="24"/>
      <c r="H66" s="24"/>
      <c r="I66" s="24"/>
      <c r="J66" s="51">
        <f>K58+K59+K61+K62+K63+K64</f>
        <v>4617.3900000000003</v>
      </c>
      <c r="K66" s="51"/>
      <c r="L66" s="25">
        <f>IF(Source!I37&lt;&gt;0, ROUND(J66/Source!I37, 2), 0)</f>
        <v>4617.3900000000003</v>
      </c>
      <c r="P66" s="23">
        <f>J66</f>
        <v>4617.3900000000003</v>
      </c>
    </row>
    <row r="67" spans="1:22" ht="28.5" x14ac:dyDescent="0.2">
      <c r="A67" s="18">
        <v>4</v>
      </c>
      <c r="B67" s="18">
        <v>4</v>
      </c>
      <c r="C67" s="18" t="str">
        <f>Source!F38</f>
        <v>1.17-2103-17-1/1</v>
      </c>
      <c r="D67" s="18" t="str">
        <f>Source!G38</f>
        <v>Техническое обслуживание автоматического воздухоотводчика</v>
      </c>
      <c r="E67" s="19" t="str">
        <f>Source!H38</f>
        <v>10 шт.</v>
      </c>
      <c r="F67" s="9">
        <f>Source!I38</f>
        <v>0.3</v>
      </c>
      <c r="G67" s="21"/>
      <c r="H67" s="20"/>
      <c r="I67" s="9"/>
      <c r="J67" s="9"/>
      <c r="K67" s="21"/>
      <c r="L67" s="21"/>
      <c r="Q67">
        <f>ROUND((Source!BZ38/100)*ROUND((Source!AF38*Source!AV38)*Source!I38, 2), 2)</f>
        <v>197.1</v>
      </c>
      <c r="R67">
        <f>Source!X38</f>
        <v>197.1</v>
      </c>
      <c r="S67">
        <f>ROUND((Source!CA38/100)*ROUND((Source!AF38*Source!AV38)*Source!I38, 2), 2)</f>
        <v>28.16</v>
      </c>
      <c r="T67">
        <f>Source!Y38</f>
        <v>28.16</v>
      </c>
      <c r="U67">
        <f>ROUND((175/100)*ROUND((Source!AE38*Source!AV38)*Source!I38, 2), 2)</f>
        <v>0</v>
      </c>
      <c r="V67">
        <f>ROUND((108/100)*ROUND(Source!CS38*Source!I38, 2), 2)</f>
        <v>0</v>
      </c>
    </row>
    <row r="68" spans="1:22" x14ac:dyDescent="0.2">
      <c r="D68" s="22" t="str">
        <f>"Объем: "&amp;Source!I38&amp;"=(3)/"&amp;"10"</f>
        <v>Объем: 0,3=(3)/10</v>
      </c>
    </row>
    <row r="69" spans="1:22" ht="14.25" x14ac:dyDescent="0.2">
      <c r="A69" s="18"/>
      <c r="B69" s="18"/>
      <c r="C69" s="18"/>
      <c r="D69" s="18" t="s">
        <v>746</v>
      </c>
      <c r="E69" s="19"/>
      <c r="F69" s="9"/>
      <c r="G69" s="21">
        <f>Source!AO38</f>
        <v>938.58</v>
      </c>
      <c r="H69" s="20" t="str">
        <f>Source!DG38</f>
        <v/>
      </c>
      <c r="I69" s="9">
        <f>Source!AV38</f>
        <v>1</v>
      </c>
      <c r="J69" s="9">
        <f>IF(Source!BA38&lt;&gt; 0, Source!BA38, 1)</f>
        <v>1</v>
      </c>
      <c r="K69" s="21">
        <f>Source!S38</f>
        <v>281.57</v>
      </c>
      <c r="L69" s="21"/>
    </row>
    <row r="70" spans="1:22" ht="14.25" x14ac:dyDescent="0.2">
      <c r="A70" s="18"/>
      <c r="B70" s="18"/>
      <c r="C70" s="18"/>
      <c r="D70" s="18" t="s">
        <v>752</v>
      </c>
      <c r="E70" s="19"/>
      <c r="F70" s="9"/>
      <c r="G70" s="21">
        <f>Source!AL38</f>
        <v>0.63</v>
      </c>
      <c r="H70" s="20" t="str">
        <f>Source!DD38</f>
        <v/>
      </c>
      <c r="I70" s="9">
        <f>Source!AW38</f>
        <v>1</v>
      </c>
      <c r="J70" s="9">
        <f>IF(Source!BC38&lt;&gt; 0, Source!BC38, 1)</f>
        <v>1</v>
      </c>
      <c r="K70" s="21">
        <f>Source!P38</f>
        <v>0.19</v>
      </c>
      <c r="L70" s="21"/>
    </row>
    <row r="71" spans="1:22" ht="14.25" x14ac:dyDescent="0.2">
      <c r="A71" s="18"/>
      <c r="B71" s="18"/>
      <c r="C71" s="18"/>
      <c r="D71" s="18" t="s">
        <v>747</v>
      </c>
      <c r="E71" s="19" t="s">
        <v>748</v>
      </c>
      <c r="F71" s="9">
        <f>Source!AT38</f>
        <v>70</v>
      </c>
      <c r="G71" s="21"/>
      <c r="H71" s="20"/>
      <c r="I71" s="9"/>
      <c r="J71" s="9"/>
      <c r="K71" s="21">
        <f>SUM(R67:R70)</f>
        <v>197.1</v>
      </c>
      <c r="L71" s="21"/>
    </row>
    <row r="72" spans="1:22" ht="14.25" x14ac:dyDescent="0.2">
      <c r="A72" s="18"/>
      <c r="B72" s="18"/>
      <c r="C72" s="18"/>
      <c r="D72" s="18" t="s">
        <v>749</v>
      </c>
      <c r="E72" s="19" t="s">
        <v>748</v>
      </c>
      <c r="F72" s="9">
        <f>Source!AU38</f>
        <v>10</v>
      </c>
      <c r="G72" s="21"/>
      <c r="H72" s="20"/>
      <c r="I72" s="9"/>
      <c r="J72" s="9"/>
      <c r="K72" s="21">
        <f>SUM(T67:T71)</f>
        <v>28.16</v>
      </c>
      <c r="L72" s="21"/>
    </row>
    <row r="73" spans="1:22" ht="14.25" x14ac:dyDescent="0.2">
      <c r="A73" s="18"/>
      <c r="B73" s="18"/>
      <c r="C73" s="18"/>
      <c r="D73" s="18" t="s">
        <v>750</v>
      </c>
      <c r="E73" s="19" t="s">
        <v>751</v>
      </c>
      <c r="F73" s="9">
        <f>Source!AQ38</f>
        <v>1.52</v>
      </c>
      <c r="G73" s="21"/>
      <c r="H73" s="20" t="str">
        <f>Source!DI38</f>
        <v/>
      </c>
      <c r="I73" s="9">
        <f>Source!AV38</f>
        <v>1</v>
      </c>
      <c r="J73" s="9"/>
      <c r="K73" s="21"/>
      <c r="L73" s="21">
        <f>Source!U38</f>
        <v>0.45599999999999996</v>
      </c>
    </row>
    <row r="74" spans="1:22" ht="15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51">
        <f>K69+K70+K71+K72</f>
        <v>507.02000000000004</v>
      </c>
      <c r="K74" s="51"/>
      <c r="L74" s="25">
        <f>IF(Source!I38&lt;&gt;0, ROUND(J74/Source!I38, 2), 0)</f>
        <v>1690.07</v>
      </c>
      <c r="P74" s="23">
        <f>J74</f>
        <v>507.02000000000004</v>
      </c>
    </row>
    <row r="75" spans="1:22" ht="42.75" x14ac:dyDescent="0.2">
      <c r="A75" s="18">
        <v>5</v>
      </c>
      <c r="B75" s="18">
        <v>5</v>
      </c>
      <c r="C75" s="18" t="str">
        <f>Source!F39</f>
        <v>1.23-2103-41-1/1</v>
      </c>
      <c r="D75" s="18" t="str">
        <f>Source!G39</f>
        <v>Техническое обслуживание регулирующего клапана/ Кран шаровый Ду15 с накидной гайкой</v>
      </c>
      <c r="E75" s="19" t="str">
        <f>Source!H39</f>
        <v>шт.</v>
      </c>
      <c r="F75" s="9">
        <f>Source!I39</f>
        <v>106</v>
      </c>
      <c r="G75" s="21"/>
      <c r="H75" s="20"/>
      <c r="I75" s="9"/>
      <c r="J75" s="9"/>
      <c r="K75" s="21"/>
      <c r="L75" s="21"/>
      <c r="Q75">
        <f>ROUND((Source!BZ39/100)*ROUND((Source!AF39*Source!AV39)*Source!I39, 2), 2)</f>
        <v>15433.6</v>
      </c>
      <c r="R75">
        <f>Source!X39</f>
        <v>15433.6</v>
      </c>
      <c r="S75">
        <f>ROUND((Source!CA39/100)*ROUND((Source!AF39*Source!AV39)*Source!I39, 2), 2)</f>
        <v>2204.8000000000002</v>
      </c>
      <c r="T75">
        <f>Source!Y39</f>
        <v>2204.8000000000002</v>
      </c>
      <c r="U75">
        <f>ROUND((175/100)*ROUND((Source!AE39*Source!AV39)*Source!I39, 2), 2)</f>
        <v>9195.24</v>
      </c>
      <c r="V75">
        <f>ROUND((108/100)*ROUND(Source!CS39*Source!I39, 2), 2)</f>
        <v>5674.77</v>
      </c>
    </row>
    <row r="76" spans="1:22" x14ac:dyDescent="0.2">
      <c r="D76" s="22" t="str">
        <f>"Объем: "&amp;Source!I39&amp;"=103+"&amp;"1+"&amp;"1+"&amp;"1"</f>
        <v>Объем: 106=103+1+1+1</v>
      </c>
    </row>
    <row r="77" spans="1:22" ht="14.25" x14ac:dyDescent="0.2">
      <c r="A77" s="18"/>
      <c r="B77" s="18"/>
      <c r="C77" s="18"/>
      <c r="D77" s="18" t="s">
        <v>746</v>
      </c>
      <c r="E77" s="19"/>
      <c r="F77" s="9"/>
      <c r="G77" s="21">
        <f>Source!AO39</f>
        <v>208</v>
      </c>
      <c r="H77" s="20" t="str">
        <f>Source!DG39</f>
        <v/>
      </c>
      <c r="I77" s="9">
        <f>Source!AV39</f>
        <v>1</v>
      </c>
      <c r="J77" s="9">
        <f>IF(Source!BA39&lt;&gt; 0, Source!BA39, 1)</f>
        <v>1</v>
      </c>
      <c r="K77" s="21">
        <f>Source!S39</f>
        <v>22048</v>
      </c>
      <c r="L77" s="21"/>
    </row>
    <row r="78" spans="1:22" ht="14.25" x14ac:dyDescent="0.2">
      <c r="A78" s="18"/>
      <c r="B78" s="18"/>
      <c r="C78" s="18"/>
      <c r="D78" s="18" t="s">
        <v>753</v>
      </c>
      <c r="E78" s="19"/>
      <c r="F78" s="9"/>
      <c r="G78" s="21">
        <f>Source!AM39</f>
        <v>78.180000000000007</v>
      </c>
      <c r="H78" s="20" t="str">
        <f>Source!DE39</f>
        <v/>
      </c>
      <c r="I78" s="9">
        <f>Source!AV39</f>
        <v>1</v>
      </c>
      <c r="J78" s="9">
        <f>IF(Source!BB39&lt;&gt; 0, Source!BB39, 1)</f>
        <v>1</v>
      </c>
      <c r="K78" s="21">
        <f>Source!Q39</f>
        <v>8287.08</v>
      </c>
      <c r="L78" s="21"/>
    </row>
    <row r="79" spans="1:22" ht="14.25" x14ac:dyDescent="0.2">
      <c r="A79" s="18"/>
      <c r="B79" s="18"/>
      <c r="C79" s="18"/>
      <c r="D79" s="18" t="s">
        <v>754</v>
      </c>
      <c r="E79" s="19"/>
      <c r="F79" s="9"/>
      <c r="G79" s="21">
        <f>Source!AN39</f>
        <v>49.57</v>
      </c>
      <c r="H79" s="20" t="str">
        <f>Source!DF39</f>
        <v/>
      </c>
      <c r="I79" s="9">
        <f>Source!AV39</f>
        <v>1</v>
      </c>
      <c r="J79" s="9">
        <f>IF(Source!BS39&lt;&gt; 0, Source!BS39, 1)</f>
        <v>1</v>
      </c>
      <c r="K79" s="26">
        <f>Source!R39</f>
        <v>5254.42</v>
      </c>
      <c r="L79" s="21"/>
    </row>
    <row r="80" spans="1:22" ht="14.25" x14ac:dyDescent="0.2">
      <c r="A80" s="18"/>
      <c r="B80" s="18"/>
      <c r="C80" s="18"/>
      <c r="D80" s="18" t="s">
        <v>747</v>
      </c>
      <c r="E80" s="19" t="s">
        <v>748</v>
      </c>
      <c r="F80" s="9">
        <f>Source!AT39</f>
        <v>70</v>
      </c>
      <c r="G80" s="21"/>
      <c r="H80" s="20"/>
      <c r="I80" s="9"/>
      <c r="J80" s="9"/>
      <c r="K80" s="21">
        <f>SUM(R75:R79)</f>
        <v>15433.6</v>
      </c>
      <c r="L80" s="21"/>
    </row>
    <row r="81" spans="1:22" ht="14.25" x14ac:dyDescent="0.2">
      <c r="A81" s="18"/>
      <c r="B81" s="18"/>
      <c r="C81" s="18"/>
      <c r="D81" s="18" t="s">
        <v>749</v>
      </c>
      <c r="E81" s="19" t="s">
        <v>748</v>
      </c>
      <c r="F81" s="9">
        <f>Source!AU39</f>
        <v>10</v>
      </c>
      <c r="G81" s="21"/>
      <c r="H81" s="20"/>
      <c r="I81" s="9"/>
      <c r="J81" s="9"/>
      <c r="K81" s="21">
        <f>SUM(T75:T80)</f>
        <v>2204.8000000000002</v>
      </c>
      <c r="L81" s="21"/>
    </row>
    <row r="82" spans="1:22" ht="14.25" x14ac:dyDescent="0.2">
      <c r="A82" s="18"/>
      <c r="B82" s="18"/>
      <c r="C82" s="18"/>
      <c r="D82" s="18" t="s">
        <v>755</v>
      </c>
      <c r="E82" s="19" t="s">
        <v>748</v>
      </c>
      <c r="F82" s="9">
        <f>108</f>
        <v>108</v>
      </c>
      <c r="G82" s="21"/>
      <c r="H82" s="20"/>
      <c r="I82" s="9"/>
      <c r="J82" s="9"/>
      <c r="K82" s="21">
        <f>SUM(V75:V81)</f>
        <v>5674.77</v>
      </c>
      <c r="L82" s="21"/>
    </row>
    <row r="83" spans="1:22" ht="14.25" x14ac:dyDescent="0.2">
      <c r="A83" s="18"/>
      <c r="B83" s="18"/>
      <c r="C83" s="18"/>
      <c r="D83" s="18" t="s">
        <v>750</v>
      </c>
      <c r="E83" s="19" t="s">
        <v>751</v>
      </c>
      <c r="F83" s="9">
        <f>Source!AQ39</f>
        <v>0.37</v>
      </c>
      <c r="G83" s="21"/>
      <c r="H83" s="20" t="str">
        <f>Source!DI39</f>
        <v/>
      </c>
      <c r="I83" s="9">
        <f>Source!AV39</f>
        <v>1</v>
      </c>
      <c r="J83" s="9"/>
      <c r="K83" s="21"/>
      <c r="L83" s="21">
        <f>Source!U39</f>
        <v>39.22</v>
      </c>
    </row>
    <row r="84" spans="1:22" ht="15" x14ac:dyDescent="0.25">
      <c r="A84" s="24"/>
      <c r="B84" s="24"/>
      <c r="C84" s="24"/>
      <c r="D84" s="24"/>
      <c r="E84" s="24"/>
      <c r="F84" s="24"/>
      <c r="G84" s="24"/>
      <c r="H84" s="24"/>
      <c r="I84" s="24"/>
      <c r="J84" s="51">
        <f>K77+K78+K80+K81+K82</f>
        <v>53648.25</v>
      </c>
      <c r="K84" s="51"/>
      <c r="L84" s="25">
        <f>IF(Source!I39&lt;&gt;0, ROUND(J84/Source!I39, 2), 0)</f>
        <v>506.12</v>
      </c>
      <c r="P84" s="23">
        <f>J84</f>
        <v>53648.25</v>
      </c>
    </row>
    <row r="85" spans="1:22" ht="28.5" x14ac:dyDescent="0.2">
      <c r="A85" s="18">
        <v>6</v>
      </c>
      <c r="B85" s="18">
        <v>6</v>
      </c>
      <c r="C85" s="18" t="str">
        <f>Source!F40</f>
        <v>1.15-2303-4-1/1</v>
      </c>
      <c r="D85" s="18" t="str">
        <f>Source!G40</f>
        <v>Прочистка сетчатых фильтров грубой очистки воды диаметром до 25 мм</v>
      </c>
      <c r="E85" s="19" t="str">
        <f>Source!H40</f>
        <v>10 шт.</v>
      </c>
      <c r="F85" s="9">
        <f>Source!I40</f>
        <v>0.2</v>
      </c>
      <c r="G85" s="21"/>
      <c r="H85" s="20"/>
      <c r="I85" s="9"/>
      <c r="J85" s="9"/>
      <c r="K85" s="21"/>
      <c r="L85" s="21"/>
      <c r="Q85">
        <f>ROUND((Source!BZ40/100)*ROUND((Source!AF40*Source!AV40)*Source!I40, 2), 2)</f>
        <v>176.36</v>
      </c>
      <c r="R85">
        <f>Source!X40</f>
        <v>176.36</v>
      </c>
      <c r="S85">
        <f>ROUND((Source!CA40/100)*ROUND((Source!AF40*Source!AV40)*Source!I40, 2), 2)</f>
        <v>25.19</v>
      </c>
      <c r="T85">
        <f>Source!Y40</f>
        <v>25.19</v>
      </c>
      <c r="U85">
        <f>ROUND((175/100)*ROUND((Source!AE40*Source!AV40)*Source!I40, 2), 2)</f>
        <v>0</v>
      </c>
      <c r="V85">
        <f>ROUND((108/100)*ROUND(Source!CS40*Source!I40, 2), 2)</f>
        <v>0</v>
      </c>
    </row>
    <row r="86" spans="1:22" x14ac:dyDescent="0.2">
      <c r="D86" s="22" t="str">
        <f>"Объем: "&amp;Source!I40&amp;"=2/"&amp;"10"</f>
        <v>Объем: 0,2=2/10</v>
      </c>
    </row>
    <row r="87" spans="1:22" ht="14.25" x14ac:dyDescent="0.2">
      <c r="A87" s="18"/>
      <c r="B87" s="18"/>
      <c r="C87" s="18"/>
      <c r="D87" s="18" t="s">
        <v>746</v>
      </c>
      <c r="E87" s="19"/>
      <c r="F87" s="9"/>
      <c r="G87" s="21">
        <f>Source!AO40</f>
        <v>1259.68</v>
      </c>
      <c r="H87" s="20" t="str">
        <f>Source!DG40</f>
        <v/>
      </c>
      <c r="I87" s="9">
        <f>Source!AV40</f>
        <v>1</v>
      </c>
      <c r="J87" s="9">
        <f>IF(Source!BA40&lt;&gt; 0, Source!BA40, 1)</f>
        <v>1</v>
      </c>
      <c r="K87" s="21">
        <f>Source!S40</f>
        <v>251.94</v>
      </c>
      <c r="L87" s="21"/>
    </row>
    <row r="88" spans="1:22" ht="14.25" x14ac:dyDescent="0.2">
      <c r="A88" s="18"/>
      <c r="B88" s="18"/>
      <c r="C88" s="18"/>
      <c r="D88" s="18" t="s">
        <v>747</v>
      </c>
      <c r="E88" s="19" t="s">
        <v>748</v>
      </c>
      <c r="F88" s="9">
        <f>Source!AT40</f>
        <v>70</v>
      </c>
      <c r="G88" s="21"/>
      <c r="H88" s="20"/>
      <c r="I88" s="9"/>
      <c r="J88" s="9"/>
      <c r="K88" s="21">
        <f>SUM(R85:R87)</f>
        <v>176.36</v>
      </c>
      <c r="L88" s="21"/>
    </row>
    <row r="89" spans="1:22" ht="14.25" x14ac:dyDescent="0.2">
      <c r="A89" s="18"/>
      <c r="B89" s="18"/>
      <c r="C89" s="18"/>
      <c r="D89" s="18" t="s">
        <v>749</v>
      </c>
      <c r="E89" s="19" t="s">
        <v>748</v>
      </c>
      <c r="F89" s="9">
        <f>Source!AU40</f>
        <v>10</v>
      </c>
      <c r="G89" s="21"/>
      <c r="H89" s="20"/>
      <c r="I89" s="9"/>
      <c r="J89" s="9"/>
      <c r="K89" s="21">
        <f>SUM(T85:T88)</f>
        <v>25.19</v>
      </c>
      <c r="L89" s="21"/>
    </row>
    <row r="90" spans="1:22" ht="14.25" x14ac:dyDescent="0.2">
      <c r="A90" s="18"/>
      <c r="B90" s="18"/>
      <c r="C90" s="18"/>
      <c r="D90" s="18" t="s">
        <v>750</v>
      </c>
      <c r="E90" s="19" t="s">
        <v>751</v>
      </c>
      <c r="F90" s="9">
        <f>Source!AQ40</f>
        <v>2.04</v>
      </c>
      <c r="G90" s="21"/>
      <c r="H90" s="20" t="str">
        <f>Source!DI40</f>
        <v/>
      </c>
      <c r="I90" s="9">
        <f>Source!AV40</f>
        <v>1</v>
      </c>
      <c r="J90" s="9"/>
      <c r="K90" s="21"/>
      <c r="L90" s="21">
        <f>Source!U40</f>
        <v>0.40800000000000003</v>
      </c>
    </row>
    <row r="91" spans="1:22" ht="15" x14ac:dyDescent="0.25">
      <c r="A91" s="24"/>
      <c r="B91" s="24"/>
      <c r="C91" s="24"/>
      <c r="D91" s="24"/>
      <c r="E91" s="24"/>
      <c r="F91" s="24"/>
      <c r="G91" s="24"/>
      <c r="H91" s="24"/>
      <c r="I91" s="24"/>
      <c r="J91" s="51">
        <f>K87+K88+K89</f>
        <v>453.49</v>
      </c>
      <c r="K91" s="51"/>
      <c r="L91" s="25">
        <f>IF(Source!I40&lt;&gt;0, ROUND(J91/Source!I40, 2), 0)</f>
        <v>2267.4499999999998</v>
      </c>
      <c r="P91" s="23">
        <f>J91</f>
        <v>453.49</v>
      </c>
    </row>
    <row r="93" spans="1:22" ht="15" x14ac:dyDescent="0.25">
      <c r="A93" s="52" t="str">
        <f>CONCATENATE("Итого по подразделу: ",IF(Source!G43&lt;&gt;"Новый подраздел", Source!G43, ""))</f>
        <v>Итого по подразделу: 1.1 Хозяйственно-бытовая канализация К1</v>
      </c>
      <c r="B93" s="52"/>
      <c r="C93" s="52"/>
      <c r="D93" s="52"/>
      <c r="E93" s="52"/>
      <c r="F93" s="52"/>
      <c r="G93" s="52"/>
      <c r="H93" s="52"/>
      <c r="I93" s="52"/>
      <c r="J93" s="53">
        <f>SUM(P42:P92)</f>
        <v>59861.84</v>
      </c>
      <c r="K93" s="54"/>
      <c r="L93" s="27"/>
    </row>
    <row r="96" spans="1:22" ht="16.5" x14ac:dyDescent="0.25">
      <c r="A96" s="50" t="str">
        <f>CONCATENATE("Подраздел: ",IF(Source!G73&lt;&gt;"Новый подраздел", Source!G73, ""))</f>
        <v>Подраздел: 1.2 Сантехприборы и оборудование</v>
      </c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</row>
    <row r="97" spans="1:22" ht="28.5" x14ac:dyDescent="0.2">
      <c r="A97" s="18">
        <v>7</v>
      </c>
      <c r="B97" s="18">
        <v>7</v>
      </c>
      <c r="C97" s="18" t="str">
        <f>Source!F81</f>
        <v>1.16-3201-2-1/1</v>
      </c>
      <c r="D97" s="18" t="str">
        <f>Source!G81</f>
        <v>Укрепление расшатавшихся санитарно-технических приборов - умывальники</v>
      </c>
      <c r="E97" s="19" t="str">
        <f>Source!H81</f>
        <v>100 шт.</v>
      </c>
      <c r="F97" s="9">
        <f>Source!I81</f>
        <v>0.32</v>
      </c>
      <c r="G97" s="21"/>
      <c r="H97" s="20"/>
      <c r="I97" s="9"/>
      <c r="J97" s="9"/>
      <c r="K97" s="21"/>
      <c r="L97" s="21"/>
      <c r="Q97">
        <f>ROUND((Source!BZ81/100)*ROUND((Source!AF81*Source!AV81)*Source!I81, 2), 2)</f>
        <v>11857.53</v>
      </c>
      <c r="R97">
        <f>Source!X81</f>
        <v>11857.53</v>
      </c>
      <c r="S97">
        <f>ROUND((Source!CA81/100)*ROUND((Source!AF81*Source!AV81)*Source!I81, 2), 2)</f>
        <v>1693.93</v>
      </c>
      <c r="T97">
        <f>Source!Y81</f>
        <v>1693.93</v>
      </c>
      <c r="U97">
        <f>ROUND((175/100)*ROUND((Source!AE81*Source!AV81)*Source!I81, 2), 2)</f>
        <v>0.39</v>
      </c>
      <c r="V97">
        <f>ROUND((108/100)*ROUND(Source!CS81*Source!I81, 2), 2)</f>
        <v>0.24</v>
      </c>
    </row>
    <row r="98" spans="1:22" x14ac:dyDescent="0.2">
      <c r="D98" s="22" t="str">
        <f>"Объем: "&amp;Source!I81&amp;"=(32)/"&amp;"100"</f>
        <v>Объем: 0,32=(32)/100</v>
      </c>
    </row>
    <row r="99" spans="1:22" ht="14.25" x14ac:dyDescent="0.2">
      <c r="A99" s="18"/>
      <c r="B99" s="18"/>
      <c r="C99" s="18"/>
      <c r="D99" s="18" t="s">
        <v>746</v>
      </c>
      <c r="E99" s="19"/>
      <c r="F99" s="9"/>
      <c r="G99" s="21">
        <f>Source!AO81</f>
        <v>52935.41</v>
      </c>
      <c r="H99" s="20" t="str">
        <f>Source!DG81</f>
        <v/>
      </c>
      <c r="I99" s="9">
        <f>Source!AV81</f>
        <v>1</v>
      </c>
      <c r="J99" s="9">
        <f>IF(Source!BA81&lt;&gt; 0, Source!BA81, 1)</f>
        <v>1</v>
      </c>
      <c r="K99" s="21">
        <f>Source!S81</f>
        <v>16939.330000000002</v>
      </c>
      <c r="L99" s="21"/>
    </row>
    <row r="100" spans="1:22" ht="14.25" x14ac:dyDescent="0.2">
      <c r="A100" s="18"/>
      <c r="B100" s="18"/>
      <c r="C100" s="18"/>
      <c r="D100" s="18" t="s">
        <v>753</v>
      </c>
      <c r="E100" s="19"/>
      <c r="F100" s="9"/>
      <c r="G100" s="21">
        <f>Source!AM81</f>
        <v>61.83</v>
      </c>
      <c r="H100" s="20" t="str">
        <f>Source!DE81</f>
        <v/>
      </c>
      <c r="I100" s="9">
        <f>Source!AV81</f>
        <v>1</v>
      </c>
      <c r="J100" s="9">
        <f>IF(Source!BB81&lt;&gt; 0, Source!BB81, 1)</f>
        <v>1</v>
      </c>
      <c r="K100" s="21">
        <f>Source!Q81</f>
        <v>19.79</v>
      </c>
      <c r="L100" s="21"/>
    </row>
    <row r="101" spans="1:22" ht="14.25" x14ac:dyDescent="0.2">
      <c r="A101" s="18"/>
      <c r="B101" s="18"/>
      <c r="C101" s="18"/>
      <c r="D101" s="18" t="s">
        <v>754</v>
      </c>
      <c r="E101" s="19"/>
      <c r="F101" s="9"/>
      <c r="G101" s="21">
        <f>Source!AN81</f>
        <v>0.7</v>
      </c>
      <c r="H101" s="20" t="str">
        <f>Source!DF81</f>
        <v/>
      </c>
      <c r="I101" s="9">
        <f>Source!AV81</f>
        <v>1</v>
      </c>
      <c r="J101" s="9">
        <f>IF(Source!BS81&lt;&gt; 0, Source!BS81, 1)</f>
        <v>1</v>
      </c>
      <c r="K101" s="26">
        <f>Source!R81</f>
        <v>0.22</v>
      </c>
      <c r="L101" s="21"/>
    </row>
    <row r="102" spans="1:22" ht="14.25" x14ac:dyDescent="0.2">
      <c r="A102" s="18"/>
      <c r="B102" s="18"/>
      <c r="C102" s="18"/>
      <c r="D102" s="18" t="s">
        <v>752</v>
      </c>
      <c r="E102" s="19"/>
      <c r="F102" s="9"/>
      <c r="G102" s="21">
        <f>Source!AL81</f>
        <v>776.55</v>
      </c>
      <c r="H102" s="20" t="str">
        <f>Source!DD81</f>
        <v/>
      </c>
      <c r="I102" s="9">
        <f>Source!AW81</f>
        <v>1</v>
      </c>
      <c r="J102" s="9">
        <f>IF(Source!BC81&lt;&gt; 0, Source!BC81, 1)</f>
        <v>1</v>
      </c>
      <c r="K102" s="21">
        <f>Source!P81</f>
        <v>248.5</v>
      </c>
      <c r="L102" s="21"/>
    </row>
    <row r="103" spans="1:22" ht="14.25" x14ac:dyDescent="0.2">
      <c r="A103" s="18"/>
      <c r="B103" s="18"/>
      <c r="C103" s="18"/>
      <c r="D103" s="18" t="s">
        <v>747</v>
      </c>
      <c r="E103" s="19" t="s">
        <v>748</v>
      </c>
      <c r="F103" s="9">
        <f>Source!AT81</f>
        <v>70</v>
      </c>
      <c r="G103" s="21"/>
      <c r="H103" s="20"/>
      <c r="I103" s="9"/>
      <c r="J103" s="9"/>
      <c r="K103" s="21">
        <f>SUM(R97:R102)</f>
        <v>11857.53</v>
      </c>
      <c r="L103" s="21"/>
    </row>
    <row r="104" spans="1:22" ht="14.25" x14ac:dyDescent="0.2">
      <c r="A104" s="18"/>
      <c r="B104" s="18"/>
      <c r="C104" s="18"/>
      <c r="D104" s="18" t="s">
        <v>749</v>
      </c>
      <c r="E104" s="19" t="s">
        <v>748</v>
      </c>
      <c r="F104" s="9">
        <f>Source!AU81</f>
        <v>10</v>
      </c>
      <c r="G104" s="21"/>
      <c r="H104" s="20"/>
      <c r="I104" s="9"/>
      <c r="J104" s="9"/>
      <c r="K104" s="21">
        <f>SUM(T97:T103)</f>
        <v>1693.93</v>
      </c>
      <c r="L104" s="21"/>
    </row>
    <row r="105" spans="1:22" ht="14.25" x14ac:dyDescent="0.2">
      <c r="A105" s="18"/>
      <c r="B105" s="18"/>
      <c r="C105" s="18"/>
      <c r="D105" s="18" t="s">
        <v>755</v>
      </c>
      <c r="E105" s="19" t="s">
        <v>748</v>
      </c>
      <c r="F105" s="9">
        <f>108</f>
        <v>108</v>
      </c>
      <c r="G105" s="21"/>
      <c r="H105" s="20"/>
      <c r="I105" s="9"/>
      <c r="J105" s="9"/>
      <c r="K105" s="21">
        <f>SUM(V97:V104)</f>
        <v>0.24</v>
      </c>
      <c r="L105" s="21"/>
    </row>
    <row r="106" spans="1:22" ht="14.25" x14ac:dyDescent="0.2">
      <c r="A106" s="18"/>
      <c r="B106" s="18"/>
      <c r="C106" s="18"/>
      <c r="D106" s="18" t="s">
        <v>750</v>
      </c>
      <c r="E106" s="19" t="s">
        <v>751</v>
      </c>
      <c r="F106" s="9">
        <f>Source!AQ81</f>
        <v>104.44</v>
      </c>
      <c r="G106" s="21"/>
      <c r="H106" s="20" t="str">
        <f>Source!DI81</f>
        <v/>
      </c>
      <c r="I106" s="9">
        <f>Source!AV81</f>
        <v>1</v>
      </c>
      <c r="J106" s="9"/>
      <c r="K106" s="21"/>
      <c r="L106" s="21">
        <f>Source!U81</f>
        <v>33.4208</v>
      </c>
    </row>
    <row r="107" spans="1:22" ht="15" x14ac:dyDescent="0.25">
      <c r="A107" s="24"/>
      <c r="B107" s="24"/>
      <c r="C107" s="24"/>
      <c r="D107" s="24"/>
      <c r="E107" s="24"/>
      <c r="F107" s="24"/>
      <c r="G107" s="24"/>
      <c r="H107" s="24"/>
      <c r="I107" s="24"/>
      <c r="J107" s="51">
        <f>K99+K100+K102+K103+K104+K105</f>
        <v>30759.320000000003</v>
      </c>
      <c r="K107" s="51"/>
      <c r="L107" s="25">
        <f>IF(Source!I81&lt;&gt;0, ROUND(J107/Source!I81, 2), 0)</f>
        <v>96122.880000000005</v>
      </c>
      <c r="P107" s="23">
        <f>J107</f>
        <v>30759.320000000003</v>
      </c>
    </row>
    <row r="108" spans="1:22" ht="42.75" x14ac:dyDescent="0.2">
      <c r="A108" s="18">
        <v>8</v>
      </c>
      <c r="B108" s="18">
        <v>8</v>
      </c>
      <c r="C108" s="18" t="str">
        <f>Source!F82</f>
        <v>1.16-3201-2-2/1</v>
      </c>
      <c r="D108" s="18" t="str">
        <f>Source!G82</f>
        <v>Укрепление расшатавшихся санитарно-технических приборов - унитазы и биде</v>
      </c>
      <c r="E108" s="19" t="str">
        <f>Source!H82</f>
        <v>100 шт.</v>
      </c>
      <c r="F108" s="9">
        <f>Source!I82</f>
        <v>0.25</v>
      </c>
      <c r="G108" s="21"/>
      <c r="H108" s="20"/>
      <c r="I108" s="9"/>
      <c r="J108" s="9"/>
      <c r="K108" s="21"/>
      <c r="L108" s="21"/>
      <c r="Q108">
        <f>ROUND((Source!BZ82/100)*ROUND((Source!AF82*Source!AV82)*Source!I82, 2), 2)</f>
        <v>13476</v>
      </c>
      <c r="R108">
        <f>Source!X82</f>
        <v>13476</v>
      </c>
      <c r="S108">
        <f>ROUND((Source!CA82/100)*ROUND((Source!AF82*Source!AV82)*Source!I82, 2), 2)</f>
        <v>1925.14</v>
      </c>
      <c r="T108">
        <f>Source!Y82</f>
        <v>1925.14</v>
      </c>
      <c r="U108">
        <f>ROUND((175/100)*ROUND((Source!AE82*Source!AV82)*Source!I82, 2), 2)</f>
        <v>0.32</v>
      </c>
      <c r="V108">
        <f>ROUND((108/100)*ROUND(Source!CS82*Source!I82, 2), 2)</f>
        <v>0.19</v>
      </c>
    </row>
    <row r="109" spans="1:22" x14ac:dyDescent="0.2">
      <c r="D109" s="22" t="str">
        <f>"Объем: "&amp;Source!I82&amp;"=25/"&amp;"100"</f>
        <v>Объем: 0,25=25/100</v>
      </c>
    </row>
    <row r="110" spans="1:22" ht="14.25" x14ac:dyDescent="0.2">
      <c r="A110" s="18"/>
      <c r="B110" s="18"/>
      <c r="C110" s="18"/>
      <c r="D110" s="18" t="s">
        <v>746</v>
      </c>
      <c r="E110" s="19"/>
      <c r="F110" s="9"/>
      <c r="G110" s="21">
        <f>Source!AO82</f>
        <v>77005.72</v>
      </c>
      <c r="H110" s="20" t="str">
        <f>Source!DG82</f>
        <v/>
      </c>
      <c r="I110" s="9">
        <f>Source!AV82</f>
        <v>1</v>
      </c>
      <c r="J110" s="9">
        <f>IF(Source!BA82&lt;&gt; 0, Source!BA82, 1)</f>
        <v>1</v>
      </c>
      <c r="K110" s="21">
        <f>Source!S82</f>
        <v>19251.43</v>
      </c>
      <c r="L110" s="21"/>
    </row>
    <row r="111" spans="1:22" ht="14.25" x14ac:dyDescent="0.2">
      <c r="A111" s="18"/>
      <c r="B111" s="18"/>
      <c r="C111" s="18"/>
      <c r="D111" s="18" t="s">
        <v>753</v>
      </c>
      <c r="E111" s="19"/>
      <c r="F111" s="9"/>
      <c r="G111" s="21">
        <f>Source!AM82</f>
        <v>61.83</v>
      </c>
      <c r="H111" s="20" t="str">
        <f>Source!DE82</f>
        <v/>
      </c>
      <c r="I111" s="9">
        <f>Source!AV82</f>
        <v>1</v>
      </c>
      <c r="J111" s="9">
        <f>IF(Source!BB82&lt;&gt; 0, Source!BB82, 1)</f>
        <v>1</v>
      </c>
      <c r="K111" s="21">
        <f>Source!Q82</f>
        <v>15.46</v>
      </c>
      <c r="L111" s="21"/>
    </row>
    <row r="112" spans="1:22" ht="14.25" x14ac:dyDescent="0.2">
      <c r="A112" s="18"/>
      <c r="B112" s="18"/>
      <c r="C112" s="18"/>
      <c r="D112" s="18" t="s">
        <v>754</v>
      </c>
      <c r="E112" s="19"/>
      <c r="F112" s="9"/>
      <c r="G112" s="21">
        <f>Source!AN82</f>
        <v>0.7</v>
      </c>
      <c r="H112" s="20" t="str">
        <f>Source!DF82</f>
        <v/>
      </c>
      <c r="I112" s="9">
        <f>Source!AV82</f>
        <v>1</v>
      </c>
      <c r="J112" s="9">
        <f>IF(Source!BS82&lt;&gt; 0, Source!BS82, 1)</f>
        <v>1</v>
      </c>
      <c r="K112" s="26">
        <f>Source!R82</f>
        <v>0.18</v>
      </c>
      <c r="L112" s="21"/>
    </row>
    <row r="113" spans="1:22" ht="14.25" x14ac:dyDescent="0.2">
      <c r="A113" s="18"/>
      <c r="B113" s="18"/>
      <c r="C113" s="18"/>
      <c r="D113" s="18" t="s">
        <v>752</v>
      </c>
      <c r="E113" s="19"/>
      <c r="F113" s="9"/>
      <c r="G113" s="21">
        <f>Source!AL82</f>
        <v>776.55</v>
      </c>
      <c r="H113" s="20" t="str">
        <f>Source!DD82</f>
        <v/>
      </c>
      <c r="I113" s="9">
        <f>Source!AW82</f>
        <v>1</v>
      </c>
      <c r="J113" s="9">
        <f>IF(Source!BC82&lt;&gt; 0, Source!BC82, 1)</f>
        <v>1</v>
      </c>
      <c r="K113" s="21">
        <f>Source!P82</f>
        <v>194.14</v>
      </c>
      <c r="L113" s="21"/>
    </row>
    <row r="114" spans="1:22" ht="14.25" x14ac:dyDescent="0.2">
      <c r="A114" s="18"/>
      <c r="B114" s="18"/>
      <c r="C114" s="18"/>
      <c r="D114" s="18" t="s">
        <v>747</v>
      </c>
      <c r="E114" s="19" t="s">
        <v>748</v>
      </c>
      <c r="F114" s="9">
        <f>Source!AT82</f>
        <v>70</v>
      </c>
      <c r="G114" s="21"/>
      <c r="H114" s="20"/>
      <c r="I114" s="9"/>
      <c r="J114" s="9"/>
      <c r="K114" s="21">
        <f>SUM(R108:R113)</f>
        <v>13476</v>
      </c>
      <c r="L114" s="21"/>
    </row>
    <row r="115" spans="1:22" ht="14.25" x14ac:dyDescent="0.2">
      <c r="A115" s="18"/>
      <c r="B115" s="18"/>
      <c r="C115" s="18"/>
      <c r="D115" s="18" t="s">
        <v>749</v>
      </c>
      <c r="E115" s="19" t="s">
        <v>748</v>
      </c>
      <c r="F115" s="9">
        <f>Source!AU82</f>
        <v>10</v>
      </c>
      <c r="G115" s="21"/>
      <c r="H115" s="20"/>
      <c r="I115" s="9"/>
      <c r="J115" s="9"/>
      <c r="K115" s="21">
        <f>SUM(T108:T114)</f>
        <v>1925.14</v>
      </c>
      <c r="L115" s="21"/>
    </row>
    <row r="116" spans="1:22" ht="14.25" x14ac:dyDescent="0.2">
      <c r="A116" s="18"/>
      <c r="B116" s="18"/>
      <c r="C116" s="18"/>
      <c r="D116" s="18" t="s">
        <v>755</v>
      </c>
      <c r="E116" s="19" t="s">
        <v>748</v>
      </c>
      <c r="F116" s="9">
        <f>108</f>
        <v>108</v>
      </c>
      <c r="G116" s="21"/>
      <c r="H116" s="20"/>
      <c r="I116" s="9"/>
      <c r="J116" s="9"/>
      <c r="K116" s="21">
        <f>SUM(V108:V115)</f>
        <v>0.19</v>
      </c>
      <c r="L116" s="21"/>
    </row>
    <row r="117" spans="1:22" ht="14.25" x14ac:dyDescent="0.2">
      <c r="A117" s="18"/>
      <c r="B117" s="18"/>
      <c r="C117" s="18"/>
      <c r="D117" s="18" t="s">
        <v>750</v>
      </c>
      <c r="E117" s="19" t="s">
        <v>751</v>
      </c>
      <c r="F117" s="9">
        <f>Source!AQ82</f>
        <v>151.93</v>
      </c>
      <c r="G117" s="21"/>
      <c r="H117" s="20" t="str">
        <f>Source!DI82</f>
        <v/>
      </c>
      <c r="I117" s="9">
        <f>Source!AV82</f>
        <v>1</v>
      </c>
      <c r="J117" s="9"/>
      <c r="K117" s="21"/>
      <c r="L117" s="21">
        <f>Source!U82</f>
        <v>37.982500000000002</v>
      </c>
    </row>
    <row r="118" spans="1:22" ht="15" x14ac:dyDescent="0.25">
      <c r="A118" s="24"/>
      <c r="B118" s="24"/>
      <c r="C118" s="24"/>
      <c r="D118" s="24"/>
      <c r="E118" s="24"/>
      <c r="F118" s="24"/>
      <c r="G118" s="24"/>
      <c r="H118" s="24"/>
      <c r="I118" s="24"/>
      <c r="J118" s="51">
        <f>K110+K111+K113+K114+K115+K116</f>
        <v>34862.36</v>
      </c>
      <c r="K118" s="51"/>
      <c r="L118" s="25">
        <f>IF(Source!I82&lt;&gt;0, ROUND(J118/Source!I82, 2), 0)</f>
        <v>139449.44</v>
      </c>
      <c r="P118" s="23">
        <f>J118</f>
        <v>34862.36</v>
      </c>
    </row>
    <row r="119" spans="1:22" ht="28.5" x14ac:dyDescent="0.2">
      <c r="A119" s="18">
        <v>9</v>
      </c>
      <c r="B119" s="18">
        <v>9</v>
      </c>
      <c r="C119" s="18" t="str">
        <f>Source!F83</f>
        <v>1.16-3201-2-3/1</v>
      </c>
      <c r="D119" s="18" t="str">
        <f>Source!G83</f>
        <v>Укрепление расшатавшихся санитарно-технических приборов - писсуары</v>
      </c>
      <c r="E119" s="19" t="str">
        <f>Source!H83</f>
        <v>100 шт.</v>
      </c>
      <c r="F119" s="9">
        <f>Source!I83</f>
        <v>0.02</v>
      </c>
      <c r="G119" s="21"/>
      <c r="H119" s="20"/>
      <c r="I119" s="9"/>
      <c r="J119" s="9"/>
      <c r="K119" s="21"/>
      <c r="L119" s="21"/>
      <c r="Q119">
        <f>ROUND((Source!BZ83/100)*ROUND((Source!AF83*Source!AV83)*Source!I83, 2), 2)</f>
        <v>798.15</v>
      </c>
      <c r="R119">
        <f>Source!X83</f>
        <v>798.15</v>
      </c>
      <c r="S119">
        <f>ROUND((Source!CA83/100)*ROUND((Source!AF83*Source!AV83)*Source!I83, 2), 2)</f>
        <v>114.02</v>
      </c>
      <c r="T119">
        <f>Source!Y83</f>
        <v>114.02</v>
      </c>
      <c r="U119">
        <f>ROUND((175/100)*ROUND((Source!AE83*Source!AV83)*Source!I83, 2), 2)</f>
        <v>0.02</v>
      </c>
      <c r="V119">
        <f>ROUND((108/100)*ROUND(Source!CS83*Source!I83, 2), 2)</f>
        <v>0.01</v>
      </c>
    </row>
    <row r="120" spans="1:22" x14ac:dyDescent="0.2">
      <c r="D120" s="22" t="str">
        <f>"Объем: "&amp;Source!I83&amp;"=2/"&amp;"100"</f>
        <v>Объем: 0,02=2/100</v>
      </c>
    </row>
    <row r="121" spans="1:22" ht="14.25" x14ac:dyDescent="0.2">
      <c r="A121" s="18"/>
      <c r="B121" s="18"/>
      <c r="C121" s="18"/>
      <c r="D121" s="18" t="s">
        <v>746</v>
      </c>
      <c r="E121" s="19"/>
      <c r="F121" s="9"/>
      <c r="G121" s="21">
        <f>Source!AO83</f>
        <v>57010.49</v>
      </c>
      <c r="H121" s="20" t="str">
        <f>Source!DG83</f>
        <v/>
      </c>
      <c r="I121" s="9">
        <f>Source!AV83</f>
        <v>1</v>
      </c>
      <c r="J121" s="9">
        <f>IF(Source!BA83&lt;&gt; 0, Source!BA83, 1)</f>
        <v>1</v>
      </c>
      <c r="K121" s="21">
        <f>Source!S83</f>
        <v>1140.21</v>
      </c>
      <c r="L121" s="21"/>
    </row>
    <row r="122" spans="1:22" ht="14.25" x14ac:dyDescent="0.2">
      <c r="A122" s="18"/>
      <c r="B122" s="18"/>
      <c r="C122" s="18"/>
      <c r="D122" s="18" t="s">
        <v>753</v>
      </c>
      <c r="E122" s="19"/>
      <c r="F122" s="9"/>
      <c r="G122" s="21">
        <f>Source!AM83</f>
        <v>61.83</v>
      </c>
      <c r="H122" s="20" t="str">
        <f>Source!DE83</f>
        <v/>
      </c>
      <c r="I122" s="9">
        <f>Source!AV83</f>
        <v>1</v>
      </c>
      <c r="J122" s="9">
        <f>IF(Source!BB83&lt;&gt; 0, Source!BB83, 1)</f>
        <v>1</v>
      </c>
      <c r="K122" s="21">
        <f>Source!Q83</f>
        <v>1.24</v>
      </c>
      <c r="L122" s="21"/>
    </row>
    <row r="123" spans="1:22" ht="14.25" x14ac:dyDescent="0.2">
      <c r="A123" s="18"/>
      <c r="B123" s="18"/>
      <c r="C123" s="18"/>
      <c r="D123" s="18" t="s">
        <v>754</v>
      </c>
      <c r="E123" s="19"/>
      <c r="F123" s="9"/>
      <c r="G123" s="21">
        <f>Source!AN83</f>
        <v>0.7</v>
      </c>
      <c r="H123" s="20" t="str">
        <f>Source!DF83</f>
        <v/>
      </c>
      <c r="I123" s="9">
        <f>Source!AV83</f>
        <v>1</v>
      </c>
      <c r="J123" s="9">
        <f>IF(Source!BS83&lt;&gt; 0, Source!BS83, 1)</f>
        <v>1</v>
      </c>
      <c r="K123" s="26">
        <f>Source!R83</f>
        <v>0.01</v>
      </c>
      <c r="L123" s="21"/>
    </row>
    <row r="124" spans="1:22" ht="14.25" x14ac:dyDescent="0.2">
      <c r="A124" s="18"/>
      <c r="B124" s="18"/>
      <c r="C124" s="18"/>
      <c r="D124" s="18" t="s">
        <v>752</v>
      </c>
      <c r="E124" s="19"/>
      <c r="F124" s="9"/>
      <c r="G124" s="21">
        <f>Source!AL83</f>
        <v>776.55</v>
      </c>
      <c r="H124" s="20" t="str">
        <f>Source!DD83</f>
        <v/>
      </c>
      <c r="I124" s="9">
        <f>Source!AW83</f>
        <v>1</v>
      </c>
      <c r="J124" s="9">
        <f>IF(Source!BC83&lt;&gt; 0, Source!BC83, 1)</f>
        <v>1</v>
      </c>
      <c r="K124" s="21">
        <f>Source!P83</f>
        <v>15.53</v>
      </c>
      <c r="L124" s="21"/>
    </row>
    <row r="125" spans="1:22" ht="14.25" x14ac:dyDescent="0.2">
      <c r="A125" s="18"/>
      <c r="B125" s="18"/>
      <c r="C125" s="18"/>
      <c r="D125" s="18" t="s">
        <v>747</v>
      </c>
      <c r="E125" s="19" t="s">
        <v>748</v>
      </c>
      <c r="F125" s="9">
        <f>Source!AT83</f>
        <v>70</v>
      </c>
      <c r="G125" s="21"/>
      <c r="H125" s="20"/>
      <c r="I125" s="9"/>
      <c r="J125" s="9"/>
      <c r="K125" s="21">
        <f>SUM(R119:R124)</f>
        <v>798.15</v>
      </c>
      <c r="L125" s="21"/>
    </row>
    <row r="126" spans="1:22" ht="14.25" x14ac:dyDescent="0.2">
      <c r="A126" s="18"/>
      <c r="B126" s="18"/>
      <c r="C126" s="18"/>
      <c r="D126" s="18" t="s">
        <v>749</v>
      </c>
      <c r="E126" s="19" t="s">
        <v>748</v>
      </c>
      <c r="F126" s="9">
        <f>Source!AU83</f>
        <v>10</v>
      </c>
      <c r="G126" s="21"/>
      <c r="H126" s="20"/>
      <c r="I126" s="9"/>
      <c r="J126" s="9"/>
      <c r="K126" s="21">
        <f>SUM(T119:T125)</f>
        <v>114.02</v>
      </c>
      <c r="L126" s="21"/>
    </row>
    <row r="127" spans="1:22" ht="14.25" x14ac:dyDescent="0.2">
      <c r="A127" s="18"/>
      <c r="B127" s="18"/>
      <c r="C127" s="18"/>
      <c r="D127" s="18" t="s">
        <v>755</v>
      </c>
      <c r="E127" s="19" t="s">
        <v>748</v>
      </c>
      <c r="F127" s="9">
        <f>108</f>
        <v>108</v>
      </c>
      <c r="G127" s="21"/>
      <c r="H127" s="20"/>
      <c r="I127" s="9"/>
      <c r="J127" s="9"/>
      <c r="K127" s="21">
        <f>SUM(V119:V126)</f>
        <v>0.01</v>
      </c>
      <c r="L127" s="21"/>
    </row>
    <row r="128" spans="1:22" ht="14.25" x14ac:dyDescent="0.2">
      <c r="A128" s="18"/>
      <c r="B128" s="18"/>
      <c r="C128" s="18"/>
      <c r="D128" s="18" t="s">
        <v>750</v>
      </c>
      <c r="E128" s="19" t="s">
        <v>751</v>
      </c>
      <c r="F128" s="9">
        <f>Source!AQ83</f>
        <v>112.48</v>
      </c>
      <c r="G128" s="21"/>
      <c r="H128" s="20" t="str">
        <f>Source!DI83</f>
        <v/>
      </c>
      <c r="I128" s="9">
        <f>Source!AV83</f>
        <v>1</v>
      </c>
      <c r="J128" s="9"/>
      <c r="K128" s="21"/>
      <c r="L128" s="21">
        <f>Source!U83</f>
        <v>2.2496</v>
      </c>
    </row>
    <row r="129" spans="1:22" ht="15" x14ac:dyDescent="0.25">
      <c r="A129" s="24"/>
      <c r="B129" s="24"/>
      <c r="C129" s="24"/>
      <c r="D129" s="24"/>
      <c r="E129" s="24"/>
      <c r="F129" s="24"/>
      <c r="G129" s="24"/>
      <c r="H129" s="24"/>
      <c r="I129" s="24"/>
      <c r="J129" s="51">
        <f>K121+K122+K124+K125+K126+K127</f>
        <v>2069.1600000000003</v>
      </c>
      <c r="K129" s="51"/>
      <c r="L129" s="25">
        <f>IF(Source!I83&lt;&gt;0, ROUND(J129/Source!I83, 2), 0)</f>
        <v>103458</v>
      </c>
      <c r="P129" s="23">
        <f>J129</f>
        <v>2069.1600000000003</v>
      </c>
    </row>
    <row r="130" spans="1:22" ht="57" x14ac:dyDescent="0.2">
      <c r="A130" s="18">
        <v>10</v>
      </c>
      <c r="B130" s="18">
        <v>10</v>
      </c>
      <c r="C130" s="18" t="str">
        <f>Source!F84</f>
        <v>1.23-2103-41-1/1</v>
      </c>
      <c r="D130" s="18" t="str">
        <f>Source!G84</f>
        <v>Техническое обслуживание регулирующего клапана / кран смесительный для умывальника,  кран смесительный с  душевым изливом</v>
      </c>
      <c r="E130" s="19" t="str">
        <f>Source!H84</f>
        <v>шт.</v>
      </c>
      <c r="F130" s="9">
        <f>Source!I84</f>
        <v>45</v>
      </c>
      <c r="G130" s="21"/>
      <c r="H130" s="20"/>
      <c r="I130" s="9"/>
      <c r="J130" s="9"/>
      <c r="K130" s="21"/>
      <c r="L130" s="21"/>
      <c r="Q130">
        <f>ROUND((Source!BZ84/100)*ROUND((Source!AF84*Source!AV84)*Source!I84, 2), 2)</f>
        <v>6552</v>
      </c>
      <c r="R130">
        <f>Source!X84</f>
        <v>6552</v>
      </c>
      <c r="S130">
        <f>ROUND((Source!CA84/100)*ROUND((Source!AF84*Source!AV84)*Source!I84, 2), 2)</f>
        <v>936</v>
      </c>
      <c r="T130">
        <f>Source!Y84</f>
        <v>936</v>
      </c>
      <c r="U130">
        <f>ROUND((175/100)*ROUND((Source!AE84*Source!AV84)*Source!I84, 2), 2)</f>
        <v>3903.64</v>
      </c>
      <c r="V130">
        <f>ROUND((108/100)*ROUND(Source!CS84*Source!I84, 2), 2)</f>
        <v>2409.1</v>
      </c>
    </row>
    <row r="131" spans="1:22" x14ac:dyDescent="0.2">
      <c r="D131" s="22" t="str">
        <f>"Объем: "&amp;Source!I84&amp;"=32+"&amp;"13"</f>
        <v>Объем: 45=32+13</v>
      </c>
    </row>
    <row r="132" spans="1:22" ht="14.25" x14ac:dyDescent="0.2">
      <c r="A132" s="18"/>
      <c r="B132" s="18"/>
      <c r="C132" s="18"/>
      <c r="D132" s="18" t="s">
        <v>746</v>
      </c>
      <c r="E132" s="19"/>
      <c r="F132" s="9"/>
      <c r="G132" s="21">
        <f>Source!AO84</f>
        <v>208</v>
      </c>
      <c r="H132" s="20" t="str">
        <f>Source!DG84</f>
        <v/>
      </c>
      <c r="I132" s="9">
        <f>Source!AV84</f>
        <v>1</v>
      </c>
      <c r="J132" s="9">
        <f>IF(Source!BA84&lt;&gt; 0, Source!BA84, 1)</f>
        <v>1</v>
      </c>
      <c r="K132" s="21">
        <f>Source!S84</f>
        <v>9360</v>
      </c>
      <c r="L132" s="21"/>
    </row>
    <row r="133" spans="1:22" ht="14.25" x14ac:dyDescent="0.2">
      <c r="A133" s="18"/>
      <c r="B133" s="18"/>
      <c r="C133" s="18"/>
      <c r="D133" s="18" t="s">
        <v>753</v>
      </c>
      <c r="E133" s="19"/>
      <c r="F133" s="9"/>
      <c r="G133" s="21">
        <f>Source!AM84</f>
        <v>78.180000000000007</v>
      </c>
      <c r="H133" s="20" t="str">
        <f>Source!DE84</f>
        <v/>
      </c>
      <c r="I133" s="9">
        <f>Source!AV84</f>
        <v>1</v>
      </c>
      <c r="J133" s="9">
        <f>IF(Source!BB84&lt;&gt; 0, Source!BB84, 1)</f>
        <v>1</v>
      </c>
      <c r="K133" s="21">
        <f>Source!Q84</f>
        <v>3518.1</v>
      </c>
      <c r="L133" s="21"/>
    </row>
    <row r="134" spans="1:22" ht="14.25" x14ac:dyDescent="0.2">
      <c r="A134" s="18"/>
      <c r="B134" s="18"/>
      <c r="C134" s="18"/>
      <c r="D134" s="18" t="s">
        <v>754</v>
      </c>
      <c r="E134" s="19"/>
      <c r="F134" s="9"/>
      <c r="G134" s="21">
        <f>Source!AN84</f>
        <v>49.57</v>
      </c>
      <c r="H134" s="20" t="str">
        <f>Source!DF84</f>
        <v/>
      </c>
      <c r="I134" s="9">
        <f>Source!AV84</f>
        <v>1</v>
      </c>
      <c r="J134" s="9">
        <f>IF(Source!BS84&lt;&gt; 0, Source!BS84, 1)</f>
        <v>1</v>
      </c>
      <c r="K134" s="26">
        <f>Source!R84</f>
        <v>2230.65</v>
      </c>
      <c r="L134" s="21"/>
    </row>
    <row r="135" spans="1:22" ht="14.25" x14ac:dyDescent="0.2">
      <c r="A135" s="18"/>
      <c r="B135" s="18"/>
      <c r="C135" s="18"/>
      <c r="D135" s="18" t="s">
        <v>747</v>
      </c>
      <c r="E135" s="19" t="s">
        <v>748</v>
      </c>
      <c r="F135" s="9">
        <f>Source!AT84</f>
        <v>70</v>
      </c>
      <c r="G135" s="21"/>
      <c r="H135" s="20"/>
      <c r="I135" s="9"/>
      <c r="J135" s="9"/>
      <c r="K135" s="21">
        <f>SUM(R130:R134)</f>
        <v>6552</v>
      </c>
      <c r="L135" s="21"/>
    </row>
    <row r="136" spans="1:22" ht="14.25" x14ac:dyDescent="0.2">
      <c r="A136" s="18"/>
      <c r="B136" s="18"/>
      <c r="C136" s="18"/>
      <c r="D136" s="18" t="s">
        <v>749</v>
      </c>
      <c r="E136" s="19" t="s">
        <v>748</v>
      </c>
      <c r="F136" s="9">
        <f>Source!AU84</f>
        <v>10</v>
      </c>
      <c r="G136" s="21"/>
      <c r="H136" s="20"/>
      <c r="I136" s="9"/>
      <c r="J136" s="9"/>
      <c r="K136" s="21">
        <f>SUM(T130:T135)</f>
        <v>936</v>
      </c>
      <c r="L136" s="21"/>
    </row>
    <row r="137" spans="1:22" ht="14.25" x14ac:dyDescent="0.2">
      <c r="A137" s="18"/>
      <c r="B137" s="18"/>
      <c r="C137" s="18"/>
      <c r="D137" s="18" t="s">
        <v>755</v>
      </c>
      <c r="E137" s="19" t="s">
        <v>748</v>
      </c>
      <c r="F137" s="9">
        <f>108</f>
        <v>108</v>
      </c>
      <c r="G137" s="21"/>
      <c r="H137" s="20"/>
      <c r="I137" s="9"/>
      <c r="J137" s="9"/>
      <c r="K137" s="21">
        <f>SUM(V130:V136)</f>
        <v>2409.1</v>
      </c>
      <c r="L137" s="21"/>
    </row>
    <row r="138" spans="1:22" ht="14.25" x14ac:dyDescent="0.2">
      <c r="A138" s="18"/>
      <c r="B138" s="18"/>
      <c r="C138" s="18"/>
      <c r="D138" s="18" t="s">
        <v>750</v>
      </c>
      <c r="E138" s="19" t="s">
        <v>751</v>
      </c>
      <c r="F138" s="9">
        <f>Source!AQ84</f>
        <v>0.37</v>
      </c>
      <c r="G138" s="21"/>
      <c r="H138" s="20" t="str">
        <f>Source!DI84</f>
        <v/>
      </c>
      <c r="I138" s="9">
        <f>Source!AV84</f>
        <v>1</v>
      </c>
      <c r="J138" s="9"/>
      <c r="K138" s="21"/>
      <c r="L138" s="21">
        <f>Source!U84</f>
        <v>16.649999999999999</v>
      </c>
    </row>
    <row r="139" spans="1:22" ht="15" x14ac:dyDescent="0.25">
      <c r="A139" s="24"/>
      <c r="B139" s="24"/>
      <c r="C139" s="24"/>
      <c r="D139" s="24"/>
      <c r="E139" s="24"/>
      <c r="F139" s="24"/>
      <c r="G139" s="24"/>
      <c r="H139" s="24"/>
      <c r="I139" s="24"/>
      <c r="J139" s="51">
        <f>K132+K133+K135+K136+K137</f>
        <v>22775.199999999997</v>
      </c>
      <c r="K139" s="51"/>
      <c r="L139" s="25">
        <f>IF(Source!I84&lt;&gt;0, ROUND(J139/Source!I84, 2), 0)</f>
        <v>506.12</v>
      </c>
      <c r="P139" s="23">
        <f>J139</f>
        <v>22775.199999999997</v>
      </c>
    </row>
    <row r="140" spans="1:22" ht="28.5" x14ac:dyDescent="0.2">
      <c r="A140" s="18">
        <v>11</v>
      </c>
      <c r="B140" s="18">
        <v>11</v>
      </c>
      <c r="C140" s="18" t="str">
        <f>Source!F85</f>
        <v>1.16-3201-1-1/1</v>
      </c>
      <c r="D140" s="18" t="str">
        <f>Source!G85</f>
        <v>Регулировка смывного бачка</v>
      </c>
      <c r="E140" s="19" t="str">
        <f>Source!H85</f>
        <v>100 приборов</v>
      </c>
      <c r="F140" s="9">
        <f>Source!I85</f>
        <v>0.25</v>
      </c>
      <c r="G140" s="21"/>
      <c r="H140" s="20"/>
      <c r="I140" s="9"/>
      <c r="J140" s="9"/>
      <c r="K140" s="21"/>
      <c r="L140" s="21"/>
      <c r="Q140">
        <f>ROUND((Source!BZ85/100)*ROUND((Source!AF85*Source!AV85)*Source!I85, 2), 2)</f>
        <v>2781.82</v>
      </c>
      <c r="R140">
        <f>Source!X85</f>
        <v>2781.82</v>
      </c>
      <c r="S140">
        <f>ROUND((Source!CA85/100)*ROUND((Source!AF85*Source!AV85)*Source!I85, 2), 2)</f>
        <v>397.4</v>
      </c>
      <c r="T140">
        <f>Source!Y85</f>
        <v>397.4</v>
      </c>
      <c r="U140">
        <f>ROUND((175/100)*ROUND((Source!AE85*Source!AV85)*Source!I85, 2), 2)</f>
        <v>0</v>
      </c>
      <c r="V140">
        <f>ROUND((108/100)*ROUND(Source!CS85*Source!I85, 2), 2)</f>
        <v>0</v>
      </c>
    </row>
    <row r="141" spans="1:22" x14ac:dyDescent="0.2">
      <c r="D141" s="22" t="str">
        <f>"Объем: "&amp;Source!I85&amp;"=25/"&amp;"100"</f>
        <v>Объем: 0,25=25/100</v>
      </c>
    </row>
    <row r="142" spans="1:22" ht="14.25" x14ac:dyDescent="0.2">
      <c r="A142" s="18"/>
      <c r="B142" s="18"/>
      <c r="C142" s="18"/>
      <c r="D142" s="18" t="s">
        <v>746</v>
      </c>
      <c r="E142" s="19"/>
      <c r="F142" s="9"/>
      <c r="G142" s="21">
        <f>Source!AO85</f>
        <v>15896.11</v>
      </c>
      <c r="H142" s="20" t="str">
        <f>Source!DG85</f>
        <v/>
      </c>
      <c r="I142" s="9">
        <f>Source!AV85</f>
        <v>1</v>
      </c>
      <c r="J142" s="9">
        <f>IF(Source!BA85&lt;&gt; 0, Source!BA85, 1)</f>
        <v>1</v>
      </c>
      <c r="K142" s="21">
        <f>Source!S85</f>
        <v>3974.03</v>
      </c>
      <c r="L142" s="21"/>
    </row>
    <row r="143" spans="1:22" ht="14.25" x14ac:dyDescent="0.2">
      <c r="A143" s="18"/>
      <c r="B143" s="18"/>
      <c r="C143" s="18"/>
      <c r="D143" s="18" t="s">
        <v>747</v>
      </c>
      <c r="E143" s="19" t="s">
        <v>748</v>
      </c>
      <c r="F143" s="9">
        <f>Source!AT85</f>
        <v>70</v>
      </c>
      <c r="G143" s="21"/>
      <c r="H143" s="20"/>
      <c r="I143" s="9"/>
      <c r="J143" s="9"/>
      <c r="K143" s="21">
        <f>SUM(R140:R142)</f>
        <v>2781.82</v>
      </c>
      <c r="L143" s="21"/>
    </row>
    <row r="144" spans="1:22" ht="14.25" x14ac:dyDescent="0.2">
      <c r="A144" s="18"/>
      <c r="B144" s="18"/>
      <c r="C144" s="18"/>
      <c r="D144" s="18" t="s">
        <v>749</v>
      </c>
      <c r="E144" s="19" t="s">
        <v>748</v>
      </c>
      <c r="F144" s="9">
        <f>Source!AU85</f>
        <v>10</v>
      </c>
      <c r="G144" s="21"/>
      <c r="H144" s="20"/>
      <c r="I144" s="9"/>
      <c r="J144" s="9"/>
      <c r="K144" s="21">
        <f>SUM(T140:T143)</f>
        <v>397.4</v>
      </c>
      <c r="L144" s="21"/>
    </row>
    <row r="145" spans="1:22" ht="14.25" x14ac:dyDescent="0.2">
      <c r="A145" s="18"/>
      <c r="B145" s="18"/>
      <c r="C145" s="18"/>
      <c r="D145" s="18" t="s">
        <v>750</v>
      </c>
      <c r="E145" s="19" t="s">
        <v>751</v>
      </c>
      <c r="F145" s="9">
        <f>Source!AQ85</f>
        <v>26.7</v>
      </c>
      <c r="G145" s="21"/>
      <c r="H145" s="20" t="str">
        <f>Source!DI85</f>
        <v/>
      </c>
      <c r="I145" s="9">
        <f>Source!AV85</f>
        <v>1</v>
      </c>
      <c r="J145" s="9"/>
      <c r="K145" s="21"/>
      <c r="L145" s="21">
        <f>Source!U85</f>
        <v>6.6749999999999998</v>
      </c>
    </row>
    <row r="146" spans="1:22" ht="15" x14ac:dyDescent="0.25">
      <c r="A146" s="24"/>
      <c r="B146" s="24"/>
      <c r="C146" s="24"/>
      <c r="D146" s="24"/>
      <c r="E146" s="24"/>
      <c r="F146" s="24"/>
      <c r="G146" s="24"/>
      <c r="H146" s="24"/>
      <c r="I146" s="24"/>
      <c r="J146" s="51">
        <f>K142+K143+K144</f>
        <v>7153.25</v>
      </c>
      <c r="K146" s="51"/>
      <c r="L146" s="25">
        <f>IF(Source!I85&lt;&gt;0, ROUND(J146/Source!I85, 2), 0)</f>
        <v>28613</v>
      </c>
      <c r="P146" s="23">
        <f>J146</f>
        <v>7153.25</v>
      </c>
    </row>
    <row r="147" spans="1:22" ht="28.5" x14ac:dyDescent="0.2">
      <c r="A147" s="18">
        <v>12</v>
      </c>
      <c r="B147" s="18">
        <v>12</v>
      </c>
      <c r="C147" s="18" t="str">
        <f>Source!F86</f>
        <v>1.16-2203-1-1/1</v>
      </c>
      <c r="D147" s="18" t="str">
        <f>Source!G86</f>
        <v>Прочистка сифонов</v>
      </c>
      <c r="E147" s="19" t="str">
        <f>Source!H86</f>
        <v>100 шт.</v>
      </c>
      <c r="F147" s="9">
        <f>Source!I86</f>
        <v>0.81</v>
      </c>
      <c r="G147" s="21"/>
      <c r="H147" s="20"/>
      <c r="I147" s="9"/>
      <c r="J147" s="9"/>
      <c r="K147" s="21"/>
      <c r="L147" s="21"/>
      <c r="Q147">
        <f>ROUND((Source!BZ86/100)*ROUND((Source!AF86*Source!AV86)*Source!I86, 2), 2)</f>
        <v>32210</v>
      </c>
      <c r="R147">
        <f>Source!X86</f>
        <v>32210</v>
      </c>
      <c r="S147">
        <f>ROUND((Source!CA86/100)*ROUND((Source!AF86*Source!AV86)*Source!I86, 2), 2)</f>
        <v>4601.43</v>
      </c>
      <c r="T147">
        <f>Source!Y86</f>
        <v>4601.43</v>
      </c>
      <c r="U147">
        <f>ROUND((175/100)*ROUND((Source!AE86*Source!AV86)*Source!I86, 2), 2)</f>
        <v>0</v>
      </c>
      <c r="V147">
        <f>ROUND((108/100)*ROUND(Source!CS86*Source!I86, 2), 2)</f>
        <v>0</v>
      </c>
    </row>
    <row r="148" spans="1:22" x14ac:dyDescent="0.2">
      <c r="D148" s="22" t="str">
        <f>"Объем: "&amp;Source!I86&amp;"=(68+"&amp;"13)/"&amp;"100"</f>
        <v>Объем: 0,81=(68+13)/100</v>
      </c>
    </row>
    <row r="149" spans="1:22" ht="14.25" x14ac:dyDescent="0.2">
      <c r="A149" s="18"/>
      <c r="B149" s="18"/>
      <c r="C149" s="18"/>
      <c r="D149" s="18" t="s">
        <v>746</v>
      </c>
      <c r="E149" s="19"/>
      <c r="F149" s="9"/>
      <c r="G149" s="21">
        <f>Source!AO86</f>
        <v>14201.94</v>
      </c>
      <c r="H149" s="20" t="str">
        <f>Source!DG86</f>
        <v>)*4</v>
      </c>
      <c r="I149" s="9">
        <f>Source!AV86</f>
        <v>1</v>
      </c>
      <c r="J149" s="9">
        <f>IF(Source!BA86&lt;&gt; 0, Source!BA86, 1)</f>
        <v>1</v>
      </c>
      <c r="K149" s="21">
        <f>Source!S86</f>
        <v>46014.29</v>
      </c>
      <c r="L149" s="21"/>
    </row>
    <row r="150" spans="1:22" ht="14.25" x14ac:dyDescent="0.2">
      <c r="A150" s="18"/>
      <c r="B150" s="18"/>
      <c r="C150" s="18"/>
      <c r="D150" s="18" t="s">
        <v>752</v>
      </c>
      <c r="E150" s="19"/>
      <c r="F150" s="9"/>
      <c r="G150" s="21">
        <f>Source!AL86</f>
        <v>243.57</v>
      </c>
      <c r="H150" s="20" t="str">
        <f>Source!DD86</f>
        <v>)*4</v>
      </c>
      <c r="I150" s="9">
        <f>Source!AW86</f>
        <v>1</v>
      </c>
      <c r="J150" s="9">
        <f>IF(Source!BC86&lt;&gt; 0, Source!BC86, 1)</f>
        <v>1</v>
      </c>
      <c r="K150" s="21">
        <f>Source!P86</f>
        <v>789.17</v>
      </c>
      <c r="L150" s="21"/>
    </row>
    <row r="151" spans="1:22" ht="14.25" x14ac:dyDescent="0.2">
      <c r="A151" s="18"/>
      <c r="B151" s="18"/>
      <c r="C151" s="18"/>
      <c r="D151" s="18" t="s">
        <v>747</v>
      </c>
      <c r="E151" s="19" t="s">
        <v>748</v>
      </c>
      <c r="F151" s="9">
        <f>Source!AT86</f>
        <v>70</v>
      </c>
      <c r="G151" s="21"/>
      <c r="H151" s="20"/>
      <c r="I151" s="9"/>
      <c r="J151" s="9"/>
      <c r="K151" s="21">
        <f>SUM(R147:R150)</f>
        <v>32210</v>
      </c>
      <c r="L151" s="21"/>
    </row>
    <row r="152" spans="1:22" ht="14.25" x14ac:dyDescent="0.2">
      <c r="A152" s="18"/>
      <c r="B152" s="18"/>
      <c r="C152" s="18"/>
      <c r="D152" s="18" t="s">
        <v>749</v>
      </c>
      <c r="E152" s="19" t="s">
        <v>748</v>
      </c>
      <c r="F152" s="9">
        <f>Source!AU86</f>
        <v>10</v>
      </c>
      <c r="G152" s="21"/>
      <c r="H152" s="20"/>
      <c r="I152" s="9"/>
      <c r="J152" s="9"/>
      <c r="K152" s="21">
        <f>SUM(T147:T151)</f>
        <v>4601.43</v>
      </c>
      <c r="L152" s="21"/>
    </row>
    <row r="153" spans="1:22" ht="14.25" x14ac:dyDescent="0.2">
      <c r="A153" s="18"/>
      <c r="B153" s="18"/>
      <c r="C153" s="18"/>
      <c r="D153" s="18" t="s">
        <v>750</v>
      </c>
      <c r="E153" s="19" t="s">
        <v>751</v>
      </c>
      <c r="F153" s="9">
        <f>Source!AQ86</f>
        <v>28.02</v>
      </c>
      <c r="G153" s="21"/>
      <c r="H153" s="20" t="str">
        <f>Source!DI86</f>
        <v>)*4</v>
      </c>
      <c r="I153" s="9">
        <f>Source!AV86</f>
        <v>1</v>
      </c>
      <c r="J153" s="9"/>
      <c r="K153" s="21"/>
      <c r="L153" s="21">
        <f>Source!U86</f>
        <v>90.784800000000004</v>
      </c>
    </row>
    <row r="154" spans="1:22" ht="15" x14ac:dyDescent="0.25">
      <c r="A154" s="24"/>
      <c r="B154" s="24"/>
      <c r="C154" s="24"/>
      <c r="D154" s="24"/>
      <c r="E154" s="24"/>
      <c r="F154" s="24"/>
      <c r="G154" s="24"/>
      <c r="H154" s="24"/>
      <c r="I154" s="24"/>
      <c r="J154" s="51">
        <f>K149+K150+K151+K152</f>
        <v>83614.889999999985</v>
      </c>
      <c r="K154" s="51"/>
      <c r="L154" s="25">
        <f>IF(Source!I86&lt;&gt;0, ROUND(J154/Source!I86, 2), 0)</f>
        <v>103228.26</v>
      </c>
      <c r="P154" s="23">
        <f>J154</f>
        <v>83614.889999999985</v>
      </c>
    </row>
    <row r="156" spans="1:22" ht="15" x14ac:dyDescent="0.25">
      <c r="A156" s="52" t="str">
        <f>CONCATENATE("Итого по подразделу: ",IF(Source!G89&lt;&gt;"Новый подраздел", Source!G89, ""))</f>
        <v>Итого по подразделу: 1.2 Сантехприборы и оборудование</v>
      </c>
      <c r="B156" s="52"/>
      <c r="C156" s="52"/>
      <c r="D156" s="52"/>
      <c r="E156" s="52"/>
      <c r="F156" s="52"/>
      <c r="G156" s="52"/>
      <c r="H156" s="52"/>
      <c r="I156" s="52"/>
      <c r="J156" s="53">
        <f>SUM(P96:P155)</f>
        <v>181234.18</v>
      </c>
      <c r="K156" s="54"/>
      <c r="L156" s="27"/>
    </row>
    <row r="159" spans="1:22" ht="15" x14ac:dyDescent="0.25">
      <c r="A159" s="52" t="str">
        <f>CONCATENATE("Итого по разделу: ",IF(Source!G119&lt;&gt;"Новый раздел", Source!G119, ""))</f>
        <v>Итого по разделу: 1 Водоснабжение и водоотведение</v>
      </c>
      <c r="B159" s="52"/>
      <c r="C159" s="52"/>
      <c r="D159" s="52"/>
      <c r="E159" s="52"/>
      <c r="F159" s="52"/>
      <c r="G159" s="52"/>
      <c r="H159" s="52"/>
      <c r="I159" s="52"/>
      <c r="J159" s="53">
        <f>SUM(P40:P158)</f>
        <v>241096.02</v>
      </c>
      <c r="K159" s="54"/>
      <c r="L159" s="27"/>
    </row>
    <row r="162" spans="1:22" ht="16.5" x14ac:dyDescent="0.25">
      <c r="A162" s="50" t="str">
        <f>CONCATENATE("Раздел: ",IF(Source!G149&lt;&gt;"Новый раздел", Source!G149, ""))</f>
        <v>Раздел: 2 Внутренние сети отопления</v>
      </c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</row>
    <row r="164" spans="1:22" ht="16.5" x14ac:dyDescent="0.25">
      <c r="A164" s="50" t="str">
        <f>CONCATENATE("Подраздел: ",IF(Source!G153&lt;&gt;"Новый подраздел", Source!G153, ""))</f>
        <v>Подраздел: 2.1 Отопление</v>
      </c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</row>
    <row r="165" spans="1:22" ht="57" x14ac:dyDescent="0.2">
      <c r="A165" s="18">
        <v>13</v>
      </c>
      <c r="B165" s="18">
        <v>13</v>
      </c>
      <c r="C165" s="18" t="str">
        <f>Source!F157</f>
        <v>1.21-2303-50-1/1</v>
      </c>
      <c r="D165" s="18" t="str">
        <f>Source!G157</f>
        <v>Техническое обслуживание  конвектора электрического настенного крепления, с механическим термостатом, мощность до 2,0 кВт</v>
      </c>
      <c r="E165" s="19" t="str">
        <f>Source!H157</f>
        <v>шт.</v>
      </c>
      <c r="F165" s="9">
        <f>Source!I157</f>
        <v>2</v>
      </c>
      <c r="G165" s="21"/>
      <c r="H165" s="20"/>
      <c r="I165" s="9"/>
      <c r="J165" s="9"/>
      <c r="K165" s="21"/>
      <c r="L165" s="21"/>
      <c r="Q165">
        <f>ROUND((Source!BZ157/100)*ROUND((Source!AF157*Source!AV157)*Source!I157, 2), 2)</f>
        <v>121.03</v>
      </c>
      <c r="R165">
        <f>Source!X157</f>
        <v>121.03</v>
      </c>
      <c r="S165">
        <f>ROUND((Source!CA157/100)*ROUND((Source!AF157*Source!AV157)*Source!I157, 2), 2)</f>
        <v>17.29</v>
      </c>
      <c r="T165">
        <f>Source!Y157</f>
        <v>17.29</v>
      </c>
      <c r="U165">
        <f>ROUND((175/100)*ROUND((Source!AE157*Source!AV157)*Source!I157, 2), 2)</f>
        <v>0</v>
      </c>
      <c r="V165">
        <f>ROUND((108/100)*ROUND(Source!CS157*Source!I157, 2), 2)</f>
        <v>0</v>
      </c>
    </row>
    <row r="166" spans="1:22" ht="14.25" x14ac:dyDescent="0.2">
      <c r="A166" s="18"/>
      <c r="B166" s="18"/>
      <c r="C166" s="18"/>
      <c r="D166" s="18" t="s">
        <v>746</v>
      </c>
      <c r="E166" s="19"/>
      <c r="F166" s="9"/>
      <c r="G166" s="21">
        <f>Source!AO157</f>
        <v>86.45</v>
      </c>
      <c r="H166" s="20" t="str">
        <f>Source!DG157</f>
        <v/>
      </c>
      <c r="I166" s="9">
        <f>Source!AV157</f>
        <v>1</v>
      </c>
      <c r="J166" s="9">
        <f>IF(Source!BA157&lt;&gt; 0, Source!BA157, 1)</f>
        <v>1</v>
      </c>
      <c r="K166" s="21">
        <f>Source!S157</f>
        <v>172.9</v>
      </c>
      <c r="L166" s="21"/>
    </row>
    <row r="167" spans="1:22" ht="14.25" x14ac:dyDescent="0.2">
      <c r="A167" s="18"/>
      <c r="B167" s="18"/>
      <c r="C167" s="18"/>
      <c r="D167" s="18" t="s">
        <v>753</v>
      </c>
      <c r="E167" s="19"/>
      <c r="F167" s="9"/>
      <c r="G167" s="21">
        <f>Source!AM157</f>
        <v>0.23</v>
      </c>
      <c r="H167" s="20" t="str">
        <f>Source!DE157</f>
        <v/>
      </c>
      <c r="I167" s="9">
        <f>Source!AV157</f>
        <v>1</v>
      </c>
      <c r="J167" s="9">
        <f>IF(Source!BB157&lt;&gt; 0, Source!BB157, 1)</f>
        <v>1</v>
      </c>
      <c r="K167" s="21">
        <f>Source!Q157</f>
        <v>0.46</v>
      </c>
      <c r="L167" s="21"/>
    </row>
    <row r="168" spans="1:22" ht="14.25" x14ac:dyDescent="0.2">
      <c r="A168" s="18"/>
      <c r="B168" s="18"/>
      <c r="C168" s="18"/>
      <c r="D168" s="18" t="s">
        <v>752</v>
      </c>
      <c r="E168" s="19"/>
      <c r="F168" s="9"/>
      <c r="G168" s="21">
        <f>Source!AL157</f>
        <v>2.2000000000000002</v>
      </c>
      <c r="H168" s="20" t="str">
        <f>Source!DD157</f>
        <v/>
      </c>
      <c r="I168" s="9">
        <f>Source!AW157</f>
        <v>1</v>
      </c>
      <c r="J168" s="9">
        <f>IF(Source!BC157&lt;&gt; 0, Source!BC157, 1)</f>
        <v>1</v>
      </c>
      <c r="K168" s="21">
        <f>Source!P157</f>
        <v>4.4000000000000004</v>
      </c>
      <c r="L168" s="21"/>
    </row>
    <row r="169" spans="1:22" ht="14.25" x14ac:dyDescent="0.2">
      <c r="A169" s="18"/>
      <c r="B169" s="18"/>
      <c r="C169" s="18"/>
      <c r="D169" s="18" t="s">
        <v>747</v>
      </c>
      <c r="E169" s="19" t="s">
        <v>748</v>
      </c>
      <c r="F169" s="9">
        <f>Source!AT157</f>
        <v>70</v>
      </c>
      <c r="G169" s="21"/>
      <c r="H169" s="20"/>
      <c r="I169" s="9"/>
      <c r="J169" s="9"/>
      <c r="K169" s="21">
        <f>SUM(R165:R168)</f>
        <v>121.03</v>
      </c>
      <c r="L169" s="21"/>
    </row>
    <row r="170" spans="1:22" ht="14.25" x14ac:dyDescent="0.2">
      <c r="A170" s="18"/>
      <c r="B170" s="18"/>
      <c r="C170" s="18"/>
      <c r="D170" s="18" t="s">
        <v>749</v>
      </c>
      <c r="E170" s="19" t="s">
        <v>748</v>
      </c>
      <c r="F170" s="9">
        <f>Source!AU157</f>
        <v>10</v>
      </c>
      <c r="G170" s="21"/>
      <c r="H170" s="20"/>
      <c r="I170" s="9"/>
      <c r="J170" s="9"/>
      <c r="K170" s="21">
        <f>SUM(T165:T169)</f>
        <v>17.29</v>
      </c>
      <c r="L170" s="21"/>
    </row>
    <row r="171" spans="1:22" ht="14.25" x14ac:dyDescent="0.2">
      <c r="A171" s="18"/>
      <c r="B171" s="18"/>
      <c r="C171" s="18"/>
      <c r="D171" s="18" t="s">
        <v>750</v>
      </c>
      <c r="E171" s="19" t="s">
        <v>751</v>
      </c>
      <c r="F171" s="9">
        <f>Source!AQ157</f>
        <v>0.14000000000000001</v>
      </c>
      <c r="G171" s="21"/>
      <c r="H171" s="20" t="str">
        <f>Source!DI157</f>
        <v/>
      </c>
      <c r="I171" s="9">
        <f>Source!AV157</f>
        <v>1</v>
      </c>
      <c r="J171" s="9"/>
      <c r="K171" s="21"/>
      <c r="L171" s="21">
        <f>Source!U157</f>
        <v>0.28000000000000003</v>
      </c>
    </row>
    <row r="172" spans="1:22" ht="15" x14ac:dyDescent="0.25">
      <c r="A172" s="24"/>
      <c r="B172" s="24"/>
      <c r="C172" s="24"/>
      <c r="D172" s="24"/>
      <c r="E172" s="24"/>
      <c r="F172" s="24"/>
      <c r="G172" s="24"/>
      <c r="H172" s="24"/>
      <c r="I172" s="24"/>
      <c r="J172" s="51">
        <f>K166+K167+K168+K169+K170</f>
        <v>316.08000000000004</v>
      </c>
      <c r="K172" s="51"/>
      <c r="L172" s="25">
        <f>IF(Source!I157&lt;&gt;0, ROUND(J172/Source!I157, 2), 0)</f>
        <v>158.04</v>
      </c>
      <c r="P172" s="23">
        <f>J172</f>
        <v>316.08000000000004</v>
      </c>
    </row>
    <row r="173" spans="1:22" ht="42.75" x14ac:dyDescent="0.2">
      <c r="A173" s="18">
        <v>14</v>
      </c>
      <c r="B173" s="18">
        <v>14</v>
      </c>
      <c r="C173" s="18" t="str">
        <f>Source!F159</f>
        <v>1.17-2103-13-5/1</v>
      </c>
      <c r="D173" s="18" t="str">
        <f>Source!G159</f>
        <v>Техническое обслуживание стальных панельных радиаторов - тип 20, высота 300 мм, длина до 1500 мм</v>
      </c>
      <c r="E173" s="19" t="str">
        <f>Source!H159</f>
        <v>шт.</v>
      </c>
      <c r="F173" s="9">
        <f>Source!I159</f>
        <v>2</v>
      </c>
      <c r="G173" s="21"/>
      <c r="H173" s="20"/>
      <c r="I173" s="9"/>
      <c r="J173" s="9"/>
      <c r="K173" s="21"/>
      <c r="L173" s="21"/>
      <c r="Q173">
        <f>ROUND((Source!BZ159/100)*ROUND((Source!AF159*Source!AV159)*Source!I159, 2), 2)</f>
        <v>299.07</v>
      </c>
      <c r="R173">
        <f>Source!X159</f>
        <v>299.07</v>
      </c>
      <c r="S173">
        <f>ROUND((Source!CA159/100)*ROUND((Source!AF159*Source!AV159)*Source!I159, 2), 2)</f>
        <v>42.72</v>
      </c>
      <c r="T173">
        <f>Source!Y159</f>
        <v>42.72</v>
      </c>
      <c r="U173">
        <f>ROUND((175/100)*ROUND((Source!AE159*Source!AV159)*Source!I159, 2), 2)</f>
        <v>0</v>
      </c>
      <c r="V173">
        <f>ROUND((108/100)*ROUND(Source!CS159*Source!I159, 2), 2)</f>
        <v>0</v>
      </c>
    </row>
    <row r="174" spans="1:22" ht="14.25" x14ac:dyDescent="0.2">
      <c r="A174" s="18"/>
      <c r="B174" s="18"/>
      <c r="C174" s="18"/>
      <c r="D174" s="18" t="s">
        <v>746</v>
      </c>
      <c r="E174" s="19"/>
      <c r="F174" s="9"/>
      <c r="G174" s="21">
        <f>Source!AO159</f>
        <v>213.62</v>
      </c>
      <c r="H174" s="20" t="str">
        <f>Source!DG159</f>
        <v/>
      </c>
      <c r="I174" s="9">
        <f>Source!AV159</f>
        <v>1</v>
      </c>
      <c r="J174" s="9">
        <f>IF(Source!BA159&lt;&gt; 0, Source!BA159, 1)</f>
        <v>1</v>
      </c>
      <c r="K174" s="21">
        <f>Source!S159</f>
        <v>427.24</v>
      </c>
      <c r="L174" s="21"/>
    </row>
    <row r="175" spans="1:22" ht="14.25" x14ac:dyDescent="0.2">
      <c r="A175" s="18"/>
      <c r="B175" s="18"/>
      <c r="C175" s="18"/>
      <c r="D175" s="18" t="s">
        <v>752</v>
      </c>
      <c r="E175" s="19"/>
      <c r="F175" s="9"/>
      <c r="G175" s="21">
        <f>Source!AL159</f>
        <v>0.28000000000000003</v>
      </c>
      <c r="H175" s="20" t="str">
        <f>Source!DD159</f>
        <v/>
      </c>
      <c r="I175" s="9">
        <f>Source!AW159</f>
        <v>1</v>
      </c>
      <c r="J175" s="9">
        <f>IF(Source!BC159&lt;&gt; 0, Source!BC159, 1)</f>
        <v>1</v>
      </c>
      <c r="K175" s="21">
        <f>Source!P159</f>
        <v>0.56000000000000005</v>
      </c>
      <c r="L175" s="21"/>
    </row>
    <row r="176" spans="1:22" ht="14.25" x14ac:dyDescent="0.2">
      <c r="A176" s="18"/>
      <c r="B176" s="18"/>
      <c r="C176" s="18"/>
      <c r="D176" s="18" t="s">
        <v>747</v>
      </c>
      <c r="E176" s="19" t="s">
        <v>748</v>
      </c>
      <c r="F176" s="9">
        <f>Source!AT159</f>
        <v>70</v>
      </c>
      <c r="G176" s="21"/>
      <c r="H176" s="20"/>
      <c r="I176" s="9"/>
      <c r="J176" s="9"/>
      <c r="K176" s="21">
        <f>SUM(R173:R175)</f>
        <v>299.07</v>
      </c>
      <c r="L176" s="21"/>
    </row>
    <row r="177" spans="1:22" ht="14.25" x14ac:dyDescent="0.2">
      <c r="A177" s="18"/>
      <c r="B177" s="18"/>
      <c r="C177" s="18"/>
      <c r="D177" s="18" t="s">
        <v>749</v>
      </c>
      <c r="E177" s="19" t="s">
        <v>748</v>
      </c>
      <c r="F177" s="9">
        <f>Source!AU159</f>
        <v>10</v>
      </c>
      <c r="G177" s="21"/>
      <c r="H177" s="20"/>
      <c r="I177" s="9"/>
      <c r="J177" s="9"/>
      <c r="K177" s="21">
        <f>SUM(T173:T176)</f>
        <v>42.72</v>
      </c>
      <c r="L177" s="21"/>
    </row>
    <row r="178" spans="1:22" ht="14.25" x14ac:dyDescent="0.2">
      <c r="A178" s="18"/>
      <c r="B178" s="18"/>
      <c r="C178" s="18"/>
      <c r="D178" s="18" t="s">
        <v>750</v>
      </c>
      <c r="E178" s="19" t="s">
        <v>751</v>
      </c>
      <c r="F178" s="9">
        <f>Source!AQ159</f>
        <v>0.38</v>
      </c>
      <c r="G178" s="21"/>
      <c r="H178" s="20" t="str">
        <f>Source!DI159</f>
        <v/>
      </c>
      <c r="I178" s="9">
        <f>Source!AV159</f>
        <v>1</v>
      </c>
      <c r="J178" s="9"/>
      <c r="K178" s="21"/>
      <c r="L178" s="21">
        <f>Source!U159</f>
        <v>0.76</v>
      </c>
    </row>
    <row r="179" spans="1:22" ht="15" x14ac:dyDescent="0.25">
      <c r="A179" s="24"/>
      <c r="B179" s="24"/>
      <c r="C179" s="24"/>
      <c r="D179" s="24"/>
      <c r="E179" s="24"/>
      <c r="F179" s="24"/>
      <c r="G179" s="24"/>
      <c r="H179" s="24"/>
      <c r="I179" s="24"/>
      <c r="J179" s="51">
        <f>K174+K175+K176+K177</f>
        <v>769.59</v>
      </c>
      <c r="K179" s="51"/>
      <c r="L179" s="25">
        <f>IF(Source!I159&lt;&gt;0, ROUND(J179/Source!I159, 2), 0)</f>
        <v>384.8</v>
      </c>
      <c r="P179" s="23">
        <f>J179</f>
        <v>769.59</v>
      </c>
    </row>
    <row r="180" spans="1:22" ht="42.75" x14ac:dyDescent="0.2">
      <c r="A180" s="18">
        <v>15</v>
      </c>
      <c r="B180" s="18">
        <v>15</v>
      </c>
      <c r="C180" s="18" t="str">
        <f>Source!F160</f>
        <v>1.17-2103-13-19/1</v>
      </c>
      <c r="D180" s="18" t="str">
        <f>Source!G160</f>
        <v>Техническое обслуживание стальных панельных радиаторов - тип 20, высота 500 мм, длина до 1500 мм</v>
      </c>
      <c r="E180" s="19" t="str">
        <f>Source!H160</f>
        <v>шт.</v>
      </c>
      <c r="F180" s="9">
        <f>Source!I160</f>
        <v>8</v>
      </c>
      <c r="G180" s="21"/>
      <c r="H180" s="20"/>
      <c r="I180" s="9"/>
      <c r="J180" s="9"/>
      <c r="K180" s="21"/>
      <c r="L180" s="21"/>
      <c r="Q180">
        <f>ROUND((Source!BZ160/100)*ROUND((Source!AF160*Source!AV160)*Source!I160, 2), 2)</f>
        <v>1448.16</v>
      </c>
      <c r="R180">
        <f>Source!X160</f>
        <v>1448.16</v>
      </c>
      <c r="S180">
        <f>ROUND((Source!CA160/100)*ROUND((Source!AF160*Source!AV160)*Source!I160, 2), 2)</f>
        <v>206.88</v>
      </c>
      <c r="T180">
        <f>Source!Y160</f>
        <v>206.88</v>
      </c>
      <c r="U180">
        <f>ROUND((175/100)*ROUND((Source!AE160*Source!AV160)*Source!I160, 2), 2)</f>
        <v>0</v>
      </c>
      <c r="V180">
        <f>ROUND((108/100)*ROUND(Source!CS160*Source!I160, 2), 2)</f>
        <v>0</v>
      </c>
    </row>
    <row r="181" spans="1:22" x14ac:dyDescent="0.2">
      <c r="D181" s="22" t="str">
        <f>"Объем: "&amp;Source!I160&amp;"=1+"&amp;"4+"&amp;"3"</f>
        <v>Объем: 8=1+4+3</v>
      </c>
    </row>
    <row r="182" spans="1:22" ht="14.25" x14ac:dyDescent="0.2">
      <c r="A182" s="18"/>
      <c r="B182" s="18"/>
      <c r="C182" s="18"/>
      <c r="D182" s="18" t="s">
        <v>746</v>
      </c>
      <c r="E182" s="19"/>
      <c r="F182" s="9"/>
      <c r="G182" s="21">
        <f>Source!AO160</f>
        <v>258.60000000000002</v>
      </c>
      <c r="H182" s="20" t="str">
        <f>Source!DG160</f>
        <v/>
      </c>
      <c r="I182" s="9">
        <f>Source!AV160</f>
        <v>1</v>
      </c>
      <c r="J182" s="9">
        <f>IF(Source!BA160&lt;&gt; 0, Source!BA160, 1)</f>
        <v>1</v>
      </c>
      <c r="K182" s="21">
        <f>Source!S160</f>
        <v>2068.8000000000002</v>
      </c>
      <c r="L182" s="21"/>
    </row>
    <row r="183" spans="1:22" ht="14.25" x14ac:dyDescent="0.2">
      <c r="A183" s="18"/>
      <c r="B183" s="18"/>
      <c r="C183" s="18"/>
      <c r="D183" s="18" t="s">
        <v>752</v>
      </c>
      <c r="E183" s="19"/>
      <c r="F183" s="9"/>
      <c r="G183" s="21">
        <f>Source!AL160</f>
        <v>0.47</v>
      </c>
      <c r="H183" s="20" t="str">
        <f>Source!DD160</f>
        <v/>
      </c>
      <c r="I183" s="9">
        <f>Source!AW160</f>
        <v>1</v>
      </c>
      <c r="J183" s="9">
        <f>IF(Source!BC160&lt;&gt; 0, Source!BC160, 1)</f>
        <v>1</v>
      </c>
      <c r="K183" s="21">
        <f>Source!P160</f>
        <v>3.76</v>
      </c>
      <c r="L183" s="21"/>
    </row>
    <row r="184" spans="1:22" ht="14.25" x14ac:dyDescent="0.2">
      <c r="A184" s="18"/>
      <c r="B184" s="18"/>
      <c r="C184" s="18"/>
      <c r="D184" s="18" t="s">
        <v>747</v>
      </c>
      <c r="E184" s="19" t="s">
        <v>748</v>
      </c>
      <c r="F184" s="9">
        <f>Source!AT160</f>
        <v>70</v>
      </c>
      <c r="G184" s="21"/>
      <c r="H184" s="20"/>
      <c r="I184" s="9"/>
      <c r="J184" s="9"/>
      <c r="K184" s="21">
        <f>SUM(R180:R183)</f>
        <v>1448.16</v>
      </c>
      <c r="L184" s="21"/>
    </row>
    <row r="185" spans="1:22" ht="14.25" x14ac:dyDescent="0.2">
      <c r="A185" s="18"/>
      <c r="B185" s="18"/>
      <c r="C185" s="18"/>
      <c r="D185" s="18" t="s">
        <v>749</v>
      </c>
      <c r="E185" s="19" t="s">
        <v>748</v>
      </c>
      <c r="F185" s="9">
        <f>Source!AU160</f>
        <v>10</v>
      </c>
      <c r="G185" s="21"/>
      <c r="H185" s="20"/>
      <c r="I185" s="9"/>
      <c r="J185" s="9"/>
      <c r="K185" s="21">
        <f>SUM(T180:T184)</f>
        <v>206.88</v>
      </c>
      <c r="L185" s="21"/>
    </row>
    <row r="186" spans="1:22" ht="14.25" x14ac:dyDescent="0.2">
      <c r="A186" s="18"/>
      <c r="B186" s="18"/>
      <c r="C186" s="18"/>
      <c r="D186" s="18" t="s">
        <v>750</v>
      </c>
      <c r="E186" s="19" t="s">
        <v>751</v>
      </c>
      <c r="F186" s="9">
        <f>Source!AQ160</f>
        <v>0.46</v>
      </c>
      <c r="G186" s="21"/>
      <c r="H186" s="20" t="str">
        <f>Source!DI160</f>
        <v/>
      </c>
      <c r="I186" s="9">
        <f>Source!AV160</f>
        <v>1</v>
      </c>
      <c r="J186" s="9"/>
      <c r="K186" s="21"/>
      <c r="L186" s="21">
        <f>Source!U160</f>
        <v>3.68</v>
      </c>
    </row>
    <row r="187" spans="1:22" ht="15" x14ac:dyDescent="0.25">
      <c r="A187" s="24"/>
      <c r="B187" s="24"/>
      <c r="C187" s="24"/>
      <c r="D187" s="24"/>
      <c r="E187" s="24"/>
      <c r="F187" s="24"/>
      <c r="G187" s="24"/>
      <c r="H187" s="24"/>
      <c r="I187" s="24"/>
      <c r="J187" s="51">
        <f>K182+K183+K184+K185</f>
        <v>3727.6000000000004</v>
      </c>
      <c r="K187" s="51"/>
      <c r="L187" s="25">
        <f>IF(Source!I160&lt;&gt;0, ROUND(J187/Source!I160, 2), 0)</f>
        <v>465.95</v>
      </c>
      <c r="P187" s="23">
        <f>J187</f>
        <v>3727.6000000000004</v>
      </c>
    </row>
    <row r="188" spans="1:22" ht="57" x14ac:dyDescent="0.2">
      <c r="A188" s="18">
        <v>16</v>
      </c>
      <c r="B188" s="18">
        <v>16</v>
      </c>
      <c r="C188" s="18" t="str">
        <f>Source!F161</f>
        <v>1.17-2103-13-20/1</v>
      </c>
      <c r="D188" s="18" t="str">
        <f>Source!G161</f>
        <v>Техническое обслуживание стальных панельных радиаторов - тип 20, высота 500 мм, длина до 3000 мм применительно высота 600 мм</v>
      </c>
      <c r="E188" s="19" t="str">
        <f>Source!H161</f>
        <v>шт.</v>
      </c>
      <c r="F188" s="9">
        <f>Source!I161</f>
        <v>6</v>
      </c>
      <c r="G188" s="21"/>
      <c r="H188" s="20"/>
      <c r="I188" s="9"/>
      <c r="J188" s="9"/>
      <c r="K188" s="21"/>
      <c r="L188" s="21"/>
      <c r="Q188">
        <f>ROUND((Source!BZ161/100)*ROUND((Source!AF161*Source!AV161)*Source!I161, 2), 2)</f>
        <v>1558.33</v>
      </c>
      <c r="R188">
        <f>Source!X161</f>
        <v>1558.33</v>
      </c>
      <c r="S188">
        <f>ROUND((Source!CA161/100)*ROUND((Source!AF161*Source!AV161)*Source!I161, 2), 2)</f>
        <v>222.62</v>
      </c>
      <c r="T188">
        <f>Source!Y161</f>
        <v>222.62</v>
      </c>
      <c r="U188">
        <f>ROUND((175/100)*ROUND((Source!AE161*Source!AV161)*Source!I161, 2), 2)</f>
        <v>0</v>
      </c>
      <c r="V188">
        <f>ROUND((108/100)*ROUND(Source!CS161*Source!I161, 2), 2)</f>
        <v>0</v>
      </c>
    </row>
    <row r="189" spans="1:22" x14ac:dyDescent="0.2">
      <c r="D189" s="22" t="str">
        <f>"Объем: "&amp;Source!I161&amp;"=2+"&amp;"1+"&amp;"3"</f>
        <v>Объем: 6=2+1+3</v>
      </c>
    </row>
    <row r="190" spans="1:22" ht="14.25" x14ac:dyDescent="0.2">
      <c r="A190" s="18"/>
      <c r="B190" s="18"/>
      <c r="C190" s="18"/>
      <c r="D190" s="18" t="s">
        <v>746</v>
      </c>
      <c r="E190" s="19"/>
      <c r="F190" s="9"/>
      <c r="G190" s="21">
        <f>Source!AO161</f>
        <v>371.03</v>
      </c>
      <c r="H190" s="20" t="str">
        <f>Source!DG161</f>
        <v/>
      </c>
      <c r="I190" s="9">
        <f>Source!AV161</f>
        <v>1</v>
      </c>
      <c r="J190" s="9">
        <f>IF(Source!BA161&lt;&gt; 0, Source!BA161, 1)</f>
        <v>1</v>
      </c>
      <c r="K190" s="21">
        <f>Source!S161</f>
        <v>2226.1799999999998</v>
      </c>
      <c r="L190" s="21"/>
    </row>
    <row r="191" spans="1:22" ht="14.25" x14ac:dyDescent="0.2">
      <c r="A191" s="18"/>
      <c r="B191" s="18"/>
      <c r="C191" s="18"/>
      <c r="D191" s="18" t="s">
        <v>752</v>
      </c>
      <c r="E191" s="19"/>
      <c r="F191" s="9"/>
      <c r="G191" s="21">
        <f>Source!AL161</f>
        <v>0.94</v>
      </c>
      <c r="H191" s="20" t="str">
        <f>Source!DD161</f>
        <v/>
      </c>
      <c r="I191" s="9">
        <f>Source!AW161</f>
        <v>1</v>
      </c>
      <c r="J191" s="9">
        <f>IF(Source!BC161&lt;&gt; 0, Source!BC161, 1)</f>
        <v>1</v>
      </c>
      <c r="K191" s="21">
        <f>Source!P161</f>
        <v>5.64</v>
      </c>
      <c r="L191" s="21"/>
    </row>
    <row r="192" spans="1:22" ht="14.25" x14ac:dyDescent="0.2">
      <c r="A192" s="18"/>
      <c r="B192" s="18"/>
      <c r="C192" s="18"/>
      <c r="D192" s="18" t="s">
        <v>747</v>
      </c>
      <c r="E192" s="19" t="s">
        <v>748</v>
      </c>
      <c r="F192" s="9">
        <f>Source!AT161</f>
        <v>70</v>
      </c>
      <c r="G192" s="21"/>
      <c r="H192" s="20"/>
      <c r="I192" s="9"/>
      <c r="J192" s="9"/>
      <c r="K192" s="21">
        <f>SUM(R188:R191)</f>
        <v>1558.33</v>
      </c>
      <c r="L192" s="21"/>
    </row>
    <row r="193" spans="1:22" ht="14.25" x14ac:dyDescent="0.2">
      <c r="A193" s="18"/>
      <c r="B193" s="18"/>
      <c r="C193" s="18"/>
      <c r="D193" s="18" t="s">
        <v>749</v>
      </c>
      <c r="E193" s="19" t="s">
        <v>748</v>
      </c>
      <c r="F193" s="9">
        <f>Source!AU161</f>
        <v>10</v>
      </c>
      <c r="G193" s="21"/>
      <c r="H193" s="20"/>
      <c r="I193" s="9"/>
      <c r="J193" s="9"/>
      <c r="K193" s="21">
        <f>SUM(T188:T192)</f>
        <v>222.62</v>
      </c>
      <c r="L193" s="21"/>
    </row>
    <row r="194" spans="1:22" ht="14.25" x14ac:dyDescent="0.2">
      <c r="A194" s="18"/>
      <c r="B194" s="18"/>
      <c r="C194" s="18"/>
      <c r="D194" s="18" t="s">
        <v>750</v>
      </c>
      <c r="E194" s="19" t="s">
        <v>751</v>
      </c>
      <c r="F194" s="9">
        <f>Source!AQ161</f>
        <v>0.66</v>
      </c>
      <c r="G194" s="21"/>
      <c r="H194" s="20" t="str">
        <f>Source!DI161</f>
        <v/>
      </c>
      <c r="I194" s="9">
        <f>Source!AV161</f>
        <v>1</v>
      </c>
      <c r="J194" s="9"/>
      <c r="K194" s="21"/>
      <c r="L194" s="21">
        <f>Source!U161</f>
        <v>3.96</v>
      </c>
    </row>
    <row r="195" spans="1:22" ht="15" x14ac:dyDescent="0.25">
      <c r="A195" s="24"/>
      <c r="B195" s="24"/>
      <c r="C195" s="24"/>
      <c r="D195" s="24"/>
      <c r="E195" s="24"/>
      <c r="F195" s="24"/>
      <c r="G195" s="24"/>
      <c r="H195" s="24"/>
      <c r="I195" s="24"/>
      <c r="J195" s="51">
        <f>K190+K191+K192+K193</f>
        <v>4012.7699999999995</v>
      </c>
      <c r="K195" s="51"/>
      <c r="L195" s="25">
        <f>IF(Source!I161&lt;&gt;0, ROUND(J195/Source!I161, 2), 0)</f>
        <v>668.8</v>
      </c>
      <c r="P195" s="23">
        <f>J195</f>
        <v>4012.7699999999995</v>
      </c>
    </row>
    <row r="196" spans="1:22" ht="42.75" x14ac:dyDescent="0.2">
      <c r="A196" s="18">
        <v>17</v>
      </c>
      <c r="B196" s="18">
        <v>17</v>
      </c>
      <c r="C196" s="18" t="str">
        <f>Source!F162</f>
        <v>1.17-2103-13-25/1</v>
      </c>
      <c r="D196" s="18" t="str">
        <f>Source!G162</f>
        <v>Техническое обслуживание стальных панельных радиаторов - тип 30, высота 500 мм, длина до 1500 мм</v>
      </c>
      <c r="E196" s="19" t="str">
        <f>Source!H162</f>
        <v>шт.</v>
      </c>
      <c r="F196" s="9">
        <f>Source!I162</f>
        <v>4</v>
      </c>
      <c r="G196" s="21"/>
      <c r="H196" s="20"/>
      <c r="I196" s="9"/>
      <c r="J196" s="9"/>
      <c r="K196" s="21"/>
      <c r="L196" s="21"/>
      <c r="Q196">
        <f>ROUND((Source!BZ162/100)*ROUND((Source!AF162*Source!AV162)*Source!I162, 2), 2)</f>
        <v>755.55</v>
      </c>
      <c r="R196">
        <f>Source!X162</f>
        <v>755.55</v>
      </c>
      <c r="S196">
        <f>ROUND((Source!CA162/100)*ROUND((Source!AF162*Source!AV162)*Source!I162, 2), 2)</f>
        <v>107.94</v>
      </c>
      <c r="T196">
        <f>Source!Y162</f>
        <v>107.94</v>
      </c>
      <c r="U196">
        <f>ROUND((175/100)*ROUND((Source!AE162*Source!AV162)*Source!I162, 2), 2)</f>
        <v>0</v>
      </c>
      <c r="V196">
        <f>ROUND((108/100)*ROUND(Source!CS162*Source!I162, 2), 2)</f>
        <v>0</v>
      </c>
    </row>
    <row r="197" spans="1:22" x14ac:dyDescent="0.2">
      <c r="D197" s="22" t="str">
        <f>"Объем: "&amp;Source!I162&amp;"=1+"&amp;"2+"&amp;"1"</f>
        <v>Объем: 4=1+2+1</v>
      </c>
    </row>
    <row r="198" spans="1:22" ht="14.25" x14ac:dyDescent="0.2">
      <c r="A198" s="18"/>
      <c r="B198" s="18"/>
      <c r="C198" s="18"/>
      <c r="D198" s="18" t="s">
        <v>746</v>
      </c>
      <c r="E198" s="19"/>
      <c r="F198" s="9"/>
      <c r="G198" s="21">
        <f>Source!AO162</f>
        <v>269.83999999999997</v>
      </c>
      <c r="H198" s="20" t="str">
        <f>Source!DG162</f>
        <v/>
      </c>
      <c r="I198" s="9">
        <f>Source!AV162</f>
        <v>1</v>
      </c>
      <c r="J198" s="9">
        <f>IF(Source!BA162&lt;&gt; 0, Source!BA162, 1)</f>
        <v>1</v>
      </c>
      <c r="K198" s="21">
        <f>Source!S162</f>
        <v>1079.3599999999999</v>
      </c>
      <c r="L198" s="21"/>
    </row>
    <row r="199" spans="1:22" ht="14.25" x14ac:dyDescent="0.2">
      <c r="A199" s="18"/>
      <c r="B199" s="18"/>
      <c r="C199" s="18"/>
      <c r="D199" s="18" t="s">
        <v>752</v>
      </c>
      <c r="E199" s="19"/>
      <c r="F199" s="9"/>
      <c r="G199" s="21">
        <f>Source!AL162</f>
        <v>0.47</v>
      </c>
      <c r="H199" s="20" t="str">
        <f>Source!DD162</f>
        <v/>
      </c>
      <c r="I199" s="9">
        <f>Source!AW162</f>
        <v>1</v>
      </c>
      <c r="J199" s="9">
        <f>IF(Source!BC162&lt;&gt; 0, Source!BC162, 1)</f>
        <v>1</v>
      </c>
      <c r="K199" s="21">
        <f>Source!P162</f>
        <v>1.88</v>
      </c>
      <c r="L199" s="21"/>
    </row>
    <row r="200" spans="1:22" ht="14.25" x14ac:dyDescent="0.2">
      <c r="A200" s="18"/>
      <c r="B200" s="18"/>
      <c r="C200" s="18"/>
      <c r="D200" s="18" t="s">
        <v>747</v>
      </c>
      <c r="E200" s="19" t="s">
        <v>748</v>
      </c>
      <c r="F200" s="9">
        <f>Source!AT162</f>
        <v>70</v>
      </c>
      <c r="G200" s="21"/>
      <c r="H200" s="20"/>
      <c r="I200" s="9"/>
      <c r="J200" s="9"/>
      <c r="K200" s="21">
        <f>SUM(R196:R199)</f>
        <v>755.55</v>
      </c>
      <c r="L200" s="21"/>
    </row>
    <row r="201" spans="1:22" ht="14.25" x14ac:dyDescent="0.2">
      <c r="A201" s="18"/>
      <c r="B201" s="18"/>
      <c r="C201" s="18"/>
      <c r="D201" s="18" t="s">
        <v>749</v>
      </c>
      <c r="E201" s="19" t="s">
        <v>748</v>
      </c>
      <c r="F201" s="9">
        <f>Source!AU162</f>
        <v>10</v>
      </c>
      <c r="G201" s="21"/>
      <c r="H201" s="20"/>
      <c r="I201" s="9"/>
      <c r="J201" s="9"/>
      <c r="K201" s="21">
        <f>SUM(T196:T200)</f>
        <v>107.94</v>
      </c>
      <c r="L201" s="21"/>
    </row>
    <row r="202" spans="1:22" ht="14.25" x14ac:dyDescent="0.2">
      <c r="A202" s="18"/>
      <c r="B202" s="18"/>
      <c r="C202" s="18"/>
      <c r="D202" s="18" t="s">
        <v>750</v>
      </c>
      <c r="E202" s="19" t="s">
        <v>751</v>
      </c>
      <c r="F202" s="9">
        <f>Source!AQ162</f>
        <v>0.48</v>
      </c>
      <c r="G202" s="21"/>
      <c r="H202" s="20" t="str">
        <f>Source!DI162</f>
        <v/>
      </c>
      <c r="I202" s="9">
        <f>Source!AV162</f>
        <v>1</v>
      </c>
      <c r="J202" s="9"/>
      <c r="K202" s="21"/>
      <c r="L202" s="21">
        <f>Source!U162</f>
        <v>1.92</v>
      </c>
    </row>
    <row r="203" spans="1:22" ht="15" x14ac:dyDescent="0.25">
      <c r="A203" s="24"/>
      <c r="B203" s="24"/>
      <c r="C203" s="24"/>
      <c r="D203" s="24"/>
      <c r="E203" s="24"/>
      <c r="F203" s="24"/>
      <c r="G203" s="24"/>
      <c r="H203" s="24"/>
      <c r="I203" s="24"/>
      <c r="J203" s="51">
        <f>K198+K199+K200+K201</f>
        <v>1944.73</v>
      </c>
      <c r="K203" s="51"/>
      <c r="L203" s="25">
        <f>IF(Source!I162&lt;&gt;0, ROUND(J203/Source!I162, 2), 0)</f>
        <v>486.18</v>
      </c>
      <c r="P203" s="23">
        <f>J203</f>
        <v>1944.73</v>
      </c>
    </row>
    <row r="204" spans="1:22" ht="57" x14ac:dyDescent="0.2">
      <c r="A204" s="18">
        <v>18</v>
      </c>
      <c r="B204" s="18">
        <v>18</v>
      </c>
      <c r="C204" s="18" t="str">
        <f>Source!F163</f>
        <v>1.17-2103-13-25/1</v>
      </c>
      <c r="D204" s="18" t="str">
        <f>Source!G163</f>
        <v>Техническое обслуживание стальных панельных радиаторов - тип 30, высота 500 мм, длина до 1500 мм применительно высота 600 мм</v>
      </c>
      <c r="E204" s="19" t="str">
        <f>Source!H163</f>
        <v>шт.</v>
      </c>
      <c r="F204" s="9">
        <f>Source!I163</f>
        <v>8</v>
      </c>
      <c r="G204" s="21"/>
      <c r="H204" s="20"/>
      <c r="I204" s="9"/>
      <c r="J204" s="9"/>
      <c r="K204" s="21"/>
      <c r="L204" s="21"/>
      <c r="Q204">
        <f>ROUND((Source!BZ163/100)*ROUND((Source!AF163*Source!AV163)*Source!I163, 2), 2)</f>
        <v>1511.1</v>
      </c>
      <c r="R204">
        <f>Source!X163</f>
        <v>1511.1</v>
      </c>
      <c r="S204">
        <f>ROUND((Source!CA163/100)*ROUND((Source!AF163*Source!AV163)*Source!I163, 2), 2)</f>
        <v>215.87</v>
      </c>
      <c r="T204">
        <f>Source!Y163</f>
        <v>215.87</v>
      </c>
      <c r="U204">
        <f>ROUND((175/100)*ROUND((Source!AE163*Source!AV163)*Source!I163, 2), 2)</f>
        <v>0</v>
      </c>
      <c r="V204">
        <f>ROUND((108/100)*ROUND(Source!CS163*Source!I163, 2), 2)</f>
        <v>0</v>
      </c>
    </row>
    <row r="205" spans="1:22" x14ac:dyDescent="0.2">
      <c r="D205" s="22" t="str">
        <f>"Объем: "&amp;Source!I163&amp;"=3+"&amp;"1+"&amp;"2+"&amp;"2"</f>
        <v>Объем: 8=3+1+2+2</v>
      </c>
    </row>
    <row r="206" spans="1:22" ht="14.25" x14ac:dyDescent="0.2">
      <c r="A206" s="18"/>
      <c r="B206" s="18"/>
      <c r="C206" s="18"/>
      <c r="D206" s="18" t="s">
        <v>746</v>
      </c>
      <c r="E206" s="19"/>
      <c r="F206" s="9"/>
      <c r="G206" s="21">
        <f>Source!AO163</f>
        <v>269.83999999999997</v>
      </c>
      <c r="H206" s="20" t="str">
        <f>Source!DG163</f>
        <v/>
      </c>
      <c r="I206" s="9">
        <f>Source!AV163</f>
        <v>1</v>
      </c>
      <c r="J206" s="9">
        <f>IF(Source!BA163&lt;&gt; 0, Source!BA163, 1)</f>
        <v>1</v>
      </c>
      <c r="K206" s="21">
        <f>Source!S163</f>
        <v>2158.7199999999998</v>
      </c>
      <c r="L206" s="21"/>
    </row>
    <row r="207" spans="1:22" ht="14.25" x14ac:dyDescent="0.2">
      <c r="A207" s="18"/>
      <c r="B207" s="18"/>
      <c r="C207" s="18"/>
      <c r="D207" s="18" t="s">
        <v>752</v>
      </c>
      <c r="E207" s="19"/>
      <c r="F207" s="9"/>
      <c r="G207" s="21">
        <f>Source!AL163</f>
        <v>0.47</v>
      </c>
      <c r="H207" s="20" t="str">
        <f>Source!DD163</f>
        <v/>
      </c>
      <c r="I207" s="9">
        <f>Source!AW163</f>
        <v>1</v>
      </c>
      <c r="J207" s="9">
        <f>IF(Source!BC163&lt;&gt; 0, Source!BC163, 1)</f>
        <v>1</v>
      </c>
      <c r="K207" s="21">
        <f>Source!P163</f>
        <v>3.76</v>
      </c>
      <c r="L207" s="21"/>
    </row>
    <row r="208" spans="1:22" ht="14.25" x14ac:dyDescent="0.2">
      <c r="A208" s="18"/>
      <c r="B208" s="18"/>
      <c r="C208" s="18"/>
      <c r="D208" s="18" t="s">
        <v>747</v>
      </c>
      <c r="E208" s="19" t="s">
        <v>748</v>
      </c>
      <c r="F208" s="9">
        <f>Source!AT163</f>
        <v>70</v>
      </c>
      <c r="G208" s="21"/>
      <c r="H208" s="20"/>
      <c r="I208" s="9"/>
      <c r="J208" s="9"/>
      <c r="K208" s="21">
        <f>SUM(R204:R207)</f>
        <v>1511.1</v>
      </c>
      <c r="L208" s="21"/>
    </row>
    <row r="209" spans="1:22" ht="14.25" x14ac:dyDescent="0.2">
      <c r="A209" s="18"/>
      <c r="B209" s="18"/>
      <c r="C209" s="18"/>
      <c r="D209" s="18" t="s">
        <v>749</v>
      </c>
      <c r="E209" s="19" t="s">
        <v>748</v>
      </c>
      <c r="F209" s="9">
        <f>Source!AU163</f>
        <v>10</v>
      </c>
      <c r="G209" s="21"/>
      <c r="H209" s="20"/>
      <c r="I209" s="9"/>
      <c r="J209" s="9"/>
      <c r="K209" s="21">
        <f>SUM(T204:T208)</f>
        <v>215.87</v>
      </c>
      <c r="L209" s="21"/>
    </row>
    <row r="210" spans="1:22" ht="14.25" x14ac:dyDescent="0.2">
      <c r="A210" s="18"/>
      <c r="B210" s="18"/>
      <c r="C210" s="18"/>
      <c r="D210" s="18" t="s">
        <v>750</v>
      </c>
      <c r="E210" s="19" t="s">
        <v>751</v>
      </c>
      <c r="F210" s="9">
        <f>Source!AQ163</f>
        <v>0.48</v>
      </c>
      <c r="G210" s="21"/>
      <c r="H210" s="20" t="str">
        <f>Source!DI163</f>
        <v/>
      </c>
      <c r="I210" s="9">
        <f>Source!AV163</f>
        <v>1</v>
      </c>
      <c r="J210" s="9"/>
      <c r="K210" s="21"/>
      <c r="L210" s="21">
        <f>Source!U163</f>
        <v>3.84</v>
      </c>
    </row>
    <row r="211" spans="1:22" ht="15" x14ac:dyDescent="0.25">
      <c r="A211" s="24"/>
      <c r="B211" s="24"/>
      <c r="C211" s="24"/>
      <c r="D211" s="24"/>
      <c r="E211" s="24"/>
      <c r="F211" s="24"/>
      <c r="G211" s="24"/>
      <c r="H211" s="24"/>
      <c r="I211" s="24"/>
      <c r="J211" s="51">
        <f>K206+K207+K208+K209</f>
        <v>3889.45</v>
      </c>
      <c r="K211" s="51"/>
      <c r="L211" s="25">
        <f>IF(Source!I163&lt;&gt;0, ROUND(J211/Source!I163, 2), 0)</f>
        <v>486.18</v>
      </c>
      <c r="P211" s="23">
        <f>J211</f>
        <v>3889.45</v>
      </c>
    </row>
    <row r="212" spans="1:22" ht="42.75" x14ac:dyDescent="0.2">
      <c r="A212" s="18">
        <v>19</v>
      </c>
      <c r="B212" s="18">
        <v>19</v>
      </c>
      <c r="C212" s="18" t="str">
        <f>Source!F164</f>
        <v>1.17-2103-13-26/1</v>
      </c>
      <c r="D212" s="18" t="str">
        <f>Source!G164</f>
        <v>Техническое обслуживание стальных панельных радиаторов - тип 30, высота 500 мм, длина до 3000 мм</v>
      </c>
      <c r="E212" s="19" t="str">
        <f>Source!H164</f>
        <v>шт.</v>
      </c>
      <c r="F212" s="9">
        <f>Source!I164</f>
        <v>5</v>
      </c>
      <c r="G212" s="21"/>
      <c r="H212" s="20"/>
      <c r="I212" s="9"/>
      <c r="J212" s="9"/>
      <c r="K212" s="21"/>
      <c r="L212" s="21"/>
      <c r="Q212">
        <f>ROUND((Source!BZ164/100)*ROUND((Source!AF164*Source!AV164)*Source!I164, 2), 2)</f>
        <v>1377.32</v>
      </c>
      <c r="R212">
        <f>Source!X164</f>
        <v>1377.32</v>
      </c>
      <c r="S212">
        <f>ROUND((Source!CA164/100)*ROUND((Source!AF164*Source!AV164)*Source!I164, 2), 2)</f>
        <v>196.76</v>
      </c>
      <c r="T212">
        <f>Source!Y164</f>
        <v>196.76</v>
      </c>
      <c r="U212">
        <f>ROUND((175/100)*ROUND((Source!AE164*Source!AV164)*Source!I164, 2), 2)</f>
        <v>0</v>
      </c>
      <c r="V212">
        <f>ROUND((108/100)*ROUND(Source!CS164*Source!I164, 2), 2)</f>
        <v>0</v>
      </c>
    </row>
    <row r="213" spans="1:22" ht="14.25" x14ac:dyDescent="0.2">
      <c r="A213" s="18"/>
      <c r="B213" s="18"/>
      <c r="C213" s="18"/>
      <c r="D213" s="18" t="s">
        <v>746</v>
      </c>
      <c r="E213" s="19"/>
      <c r="F213" s="9"/>
      <c r="G213" s="21">
        <f>Source!AO164</f>
        <v>393.52</v>
      </c>
      <c r="H213" s="20" t="str">
        <f>Source!DG164</f>
        <v/>
      </c>
      <c r="I213" s="9">
        <f>Source!AV164</f>
        <v>1</v>
      </c>
      <c r="J213" s="9">
        <f>IF(Source!BA164&lt;&gt; 0, Source!BA164, 1)</f>
        <v>1</v>
      </c>
      <c r="K213" s="21">
        <f>Source!S164</f>
        <v>1967.6</v>
      </c>
      <c r="L213" s="21"/>
    </row>
    <row r="214" spans="1:22" ht="14.25" x14ac:dyDescent="0.2">
      <c r="A214" s="18"/>
      <c r="B214" s="18"/>
      <c r="C214" s="18"/>
      <c r="D214" s="18" t="s">
        <v>752</v>
      </c>
      <c r="E214" s="19"/>
      <c r="F214" s="9"/>
      <c r="G214" s="21">
        <f>Source!AL164</f>
        <v>0.94</v>
      </c>
      <c r="H214" s="20" t="str">
        <f>Source!DD164</f>
        <v/>
      </c>
      <c r="I214" s="9">
        <f>Source!AW164</f>
        <v>1</v>
      </c>
      <c r="J214" s="9">
        <f>IF(Source!BC164&lt;&gt; 0, Source!BC164, 1)</f>
        <v>1</v>
      </c>
      <c r="K214" s="21">
        <f>Source!P164</f>
        <v>4.7</v>
      </c>
      <c r="L214" s="21"/>
    </row>
    <row r="215" spans="1:22" ht="14.25" x14ac:dyDescent="0.2">
      <c r="A215" s="18"/>
      <c r="B215" s="18"/>
      <c r="C215" s="18"/>
      <c r="D215" s="18" t="s">
        <v>747</v>
      </c>
      <c r="E215" s="19" t="s">
        <v>748</v>
      </c>
      <c r="F215" s="9">
        <f>Source!AT164</f>
        <v>70</v>
      </c>
      <c r="G215" s="21"/>
      <c r="H215" s="20"/>
      <c r="I215" s="9"/>
      <c r="J215" s="9"/>
      <c r="K215" s="21">
        <f>SUM(R212:R214)</f>
        <v>1377.32</v>
      </c>
      <c r="L215" s="21"/>
    </row>
    <row r="216" spans="1:22" ht="14.25" x14ac:dyDescent="0.2">
      <c r="A216" s="18"/>
      <c r="B216" s="18"/>
      <c r="C216" s="18"/>
      <c r="D216" s="18" t="s">
        <v>749</v>
      </c>
      <c r="E216" s="19" t="s">
        <v>748</v>
      </c>
      <c r="F216" s="9">
        <f>Source!AU164</f>
        <v>10</v>
      </c>
      <c r="G216" s="21"/>
      <c r="H216" s="20"/>
      <c r="I216" s="9"/>
      <c r="J216" s="9"/>
      <c r="K216" s="21">
        <f>SUM(T212:T215)</f>
        <v>196.76</v>
      </c>
      <c r="L216" s="21"/>
    </row>
    <row r="217" spans="1:22" ht="14.25" x14ac:dyDescent="0.2">
      <c r="A217" s="18"/>
      <c r="B217" s="18"/>
      <c r="C217" s="18"/>
      <c r="D217" s="18" t="s">
        <v>750</v>
      </c>
      <c r="E217" s="19" t="s">
        <v>751</v>
      </c>
      <c r="F217" s="9">
        <f>Source!AQ164</f>
        <v>0.7</v>
      </c>
      <c r="G217" s="21"/>
      <c r="H217" s="20" t="str">
        <f>Source!DI164</f>
        <v/>
      </c>
      <c r="I217" s="9">
        <f>Source!AV164</f>
        <v>1</v>
      </c>
      <c r="J217" s="9"/>
      <c r="K217" s="21"/>
      <c r="L217" s="21">
        <f>Source!U164</f>
        <v>3.5</v>
      </c>
    </row>
    <row r="218" spans="1:22" ht="15" x14ac:dyDescent="0.25">
      <c r="A218" s="24"/>
      <c r="B218" s="24"/>
      <c r="C218" s="24"/>
      <c r="D218" s="24"/>
      <c r="E218" s="24"/>
      <c r="F218" s="24"/>
      <c r="G218" s="24"/>
      <c r="H218" s="24"/>
      <c r="I218" s="24"/>
      <c r="J218" s="51">
        <f>K213+K214+K215+K216</f>
        <v>3546.38</v>
      </c>
      <c r="K218" s="51"/>
      <c r="L218" s="25">
        <f>IF(Source!I164&lt;&gt;0, ROUND(J218/Source!I164, 2), 0)</f>
        <v>709.28</v>
      </c>
      <c r="P218" s="23">
        <f>J218</f>
        <v>3546.38</v>
      </c>
    </row>
    <row r="219" spans="1:22" ht="57" x14ac:dyDescent="0.2">
      <c r="A219" s="18">
        <v>20</v>
      </c>
      <c r="B219" s="18">
        <v>20</v>
      </c>
      <c r="C219" s="18" t="str">
        <f>Source!F165</f>
        <v>1.17-2103-13-26/1</v>
      </c>
      <c r="D219" s="18" t="str">
        <f>Source!G165</f>
        <v>Техническое обслуживание стальных панельных радиаторов - тип 30, высота 500 мм, длина до 3000 мм применительно высота 600 мм</v>
      </c>
      <c r="E219" s="19" t="str">
        <f>Source!H165</f>
        <v>шт.</v>
      </c>
      <c r="F219" s="9">
        <f>Source!I165</f>
        <v>2</v>
      </c>
      <c r="G219" s="21"/>
      <c r="H219" s="20"/>
      <c r="I219" s="9"/>
      <c r="J219" s="9"/>
      <c r="K219" s="21"/>
      <c r="L219" s="21"/>
      <c r="Q219">
        <f>ROUND((Source!BZ165/100)*ROUND((Source!AF165*Source!AV165)*Source!I165, 2), 2)</f>
        <v>550.92999999999995</v>
      </c>
      <c r="R219">
        <f>Source!X165</f>
        <v>550.92999999999995</v>
      </c>
      <c r="S219">
        <f>ROUND((Source!CA165/100)*ROUND((Source!AF165*Source!AV165)*Source!I165, 2), 2)</f>
        <v>78.7</v>
      </c>
      <c r="T219">
        <f>Source!Y165</f>
        <v>78.7</v>
      </c>
      <c r="U219">
        <f>ROUND((175/100)*ROUND((Source!AE165*Source!AV165)*Source!I165, 2), 2)</f>
        <v>0</v>
      </c>
      <c r="V219">
        <f>ROUND((108/100)*ROUND(Source!CS165*Source!I165, 2), 2)</f>
        <v>0</v>
      </c>
    </row>
    <row r="220" spans="1:22" ht="14.25" x14ac:dyDescent="0.2">
      <c r="A220" s="18"/>
      <c r="B220" s="18"/>
      <c r="C220" s="18"/>
      <c r="D220" s="18" t="s">
        <v>746</v>
      </c>
      <c r="E220" s="19"/>
      <c r="F220" s="9"/>
      <c r="G220" s="21">
        <f>Source!AO165</f>
        <v>393.52</v>
      </c>
      <c r="H220" s="20" t="str">
        <f>Source!DG165</f>
        <v/>
      </c>
      <c r="I220" s="9">
        <f>Source!AV165</f>
        <v>1</v>
      </c>
      <c r="J220" s="9">
        <f>IF(Source!BA165&lt;&gt; 0, Source!BA165, 1)</f>
        <v>1</v>
      </c>
      <c r="K220" s="21">
        <f>Source!S165</f>
        <v>787.04</v>
      </c>
      <c r="L220" s="21"/>
    </row>
    <row r="221" spans="1:22" ht="14.25" x14ac:dyDescent="0.2">
      <c r="A221" s="18"/>
      <c r="B221" s="18"/>
      <c r="C221" s="18"/>
      <c r="D221" s="18" t="s">
        <v>752</v>
      </c>
      <c r="E221" s="19"/>
      <c r="F221" s="9"/>
      <c r="G221" s="21">
        <f>Source!AL165</f>
        <v>0.94</v>
      </c>
      <c r="H221" s="20" t="str">
        <f>Source!DD165</f>
        <v/>
      </c>
      <c r="I221" s="9">
        <f>Source!AW165</f>
        <v>1</v>
      </c>
      <c r="J221" s="9">
        <f>IF(Source!BC165&lt;&gt; 0, Source!BC165, 1)</f>
        <v>1</v>
      </c>
      <c r="K221" s="21">
        <f>Source!P165</f>
        <v>1.88</v>
      </c>
      <c r="L221" s="21"/>
    </row>
    <row r="222" spans="1:22" ht="14.25" x14ac:dyDescent="0.2">
      <c r="A222" s="18"/>
      <c r="B222" s="18"/>
      <c r="C222" s="18"/>
      <c r="D222" s="18" t="s">
        <v>747</v>
      </c>
      <c r="E222" s="19" t="s">
        <v>748</v>
      </c>
      <c r="F222" s="9">
        <f>Source!AT165</f>
        <v>70</v>
      </c>
      <c r="G222" s="21"/>
      <c r="H222" s="20"/>
      <c r="I222" s="9"/>
      <c r="J222" s="9"/>
      <c r="K222" s="21">
        <f>SUM(R219:R221)</f>
        <v>550.92999999999995</v>
      </c>
      <c r="L222" s="21"/>
    </row>
    <row r="223" spans="1:22" ht="14.25" x14ac:dyDescent="0.2">
      <c r="A223" s="18"/>
      <c r="B223" s="18"/>
      <c r="C223" s="18"/>
      <c r="D223" s="18" t="s">
        <v>749</v>
      </c>
      <c r="E223" s="19" t="s">
        <v>748</v>
      </c>
      <c r="F223" s="9">
        <f>Source!AU165</f>
        <v>10</v>
      </c>
      <c r="G223" s="21"/>
      <c r="H223" s="20"/>
      <c r="I223" s="9"/>
      <c r="J223" s="9"/>
      <c r="K223" s="21">
        <f>SUM(T219:T222)</f>
        <v>78.7</v>
      </c>
      <c r="L223" s="21"/>
    </row>
    <row r="224" spans="1:22" ht="14.25" x14ac:dyDescent="0.2">
      <c r="A224" s="18"/>
      <c r="B224" s="18"/>
      <c r="C224" s="18"/>
      <c r="D224" s="18" t="s">
        <v>750</v>
      </c>
      <c r="E224" s="19" t="s">
        <v>751</v>
      </c>
      <c r="F224" s="9">
        <f>Source!AQ165</f>
        <v>0.7</v>
      </c>
      <c r="G224" s="21"/>
      <c r="H224" s="20" t="str">
        <f>Source!DI165</f>
        <v/>
      </c>
      <c r="I224" s="9">
        <f>Source!AV165</f>
        <v>1</v>
      </c>
      <c r="J224" s="9"/>
      <c r="K224" s="21"/>
      <c r="L224" s="21">
        <f>Source!U165</f>
        <v>1.4</v>
      </c>
    </row>
    <row r="225" spans="1:22" ht="15" x14ac:dyDescent="0.25">
      <c r="A225" s="24"/>
      <c r="B225" s="24"/>
      <c r="C225" s="24"/>
      <c r="D225" s="24"/>
      <c r="E225" s="24"/>
      <c r="F225" s="24"/>
      <c r="G225" s="24"/>
      <c r="H225" s="24"/>
      <c r="I225" s="24"/>
      <c r="J225" s="51">
        <f>K220+K221+K222+K223</f>
        <v>1418.55</v>
      </c>
      <c r="K225" s="51"/>
      <c r="L225" s="25">
        <f>IF(Source!I165&lt;&gt;0, ROUND(J225/Source!I165, 2), 0)</f>
        <v>709.28</v>
      </c>
      <c r="P225" s="23">
        <f>J225</f>
        <v>1418.55</v>
      </c>
    </row>
    <row r="226" spans="1:22" ht="28.5" x14ac:dyDescent="0.2">
      <c r="A226" s="18">
        <v>21</v>
      </c>
      <c r="B226" s="18">
        <v>21</v>
      </c>
      <c r="C226" s="18" t="str">
        <f>Source!F166</f>
        <v>1.17-2103-17-1/1</v>
      </c>
      <c r="D226" s="18" t="str">
        <f>Source!G166</f>
        <v>Техническое обслуживание автоматического воздухоотводчика</v>
      </c>
      <c r="E226" s="19" t="str">
        <f>Source!H166</f>
        <v>10 шт.</v>
      </c>
      <c r="F226" s="9">
        <f>Source!I166</f>
        <v>1</v>
      </c>
      <c r="G226" s="21"/>
      <c r="H226" s="20"/>
      <c r="I226" s="9"/>
      <c r="J226" s="9"/>
      <c r="K226" s="21"/>
      <c r="L226" s="21"/>
      <c r="Q226">
        <f>ROUND((Source!BZ166/100)*ROUND((Source!AF166*Source!AV166)*Source!I166, 2), 2)</f>
        <v>657.01</v>
      </c>
      <c r="R226">
        <f>Source!X166</f>
        <v>657.01</v>
      </c>
      <c r="S226">
        <f>ROUND((Source!CA166/100)*ROUND((Source!AF166*Source!AV166)*Source!I166, 2), 2)</f>
        <v>93.86</v>
      </c>
      <c r="T226">
        <f>Source!Y166</f>
        <v>93.86</v>
      </c>
      <c r="U226">
        <f>ROUND((175/100)*ROUND((Source!AE166*Source!AV166)*Source!I166, 2), 2)</f>
        <v>0</v>
      </c>
      <c r="V226">
        <f>ROUND((108/100)*ROUND(Source!CS166*Source!I166, 2), 2)</f>
        <v>0</v>
      </c>
    </row>
    <row r="227" spans="1:22" x14ac:dyDescent="0.2">
      <c r="D227" s="22" t="str">
        <f>"Объем: "&amp;Source!I166&amp;"=(10)/"&amp;"10"</f>
        <v>Объем: 1=(10)/10</v>
      </c>
    </row>
    <row r="228" spans="1:22" ht="14.25" x14ac:dyDescent="0.2">
      <c r="A228" s="18"/>
      <c r="B228" s="18"/>
      <c r="C228" s="18"/>
      <c r="D228" s="18" t="s">
        <v>746</v>
      </c>
      <c r="E228" s="19"/>
      <c r="F228" s="9"/>
      <c r="G228" s="21">
        <f>Source!AO166</f>
        <v>938.58</v>
      </c>
      <c r="H228" s="20" t="str">
        <f>Source!DG166</f>
        <v/>
      </c>
      <c r="I228" s="9">
        <f>Source!AV166</f>
        <v>1</v>
      </c>
      <c r="J228" s="9">
        <f>IF(Source!BA166&lt;&gt; 0, Source!BA166, 1)</f>
        <v>1</v>
      </c>
      <c r="K228" s="21">
        <f>Source!S166</f>
        <v>938.58</v>
      </c>
      <c r="L228" s="21"/>
    </row>
    <row r="229" spans="1:22" ht="14.25" x14ac:dyDescent="0.2">
      <c r="A229" s="18"/>
      <c r="B229" s="18"/>
      <c r="C229" s="18"/>
      <c r="D229" s="18" t="s">
        <v>752</v>
      </c>
      <c r="E229" s="19"/>
      <c r="F229" s="9"/>
      <c r="G229" s="21">
        <f>Source!AL166</f>
        <v>0.63</v>
      </c>
      <c r="H229" s="20" t="str">
        <f>Source!DD166</f>
        <v/>
      </c>
      <c r="I229" s="9">
        <f>Source!AW166</f>
        <v>1</v>
      </c>
      <c r="J229" s="9">
        <f>IF(Source!BC166&lt;&gt; 0, Source!BC166, 1)</f>
        <v>1</v>
      </c>
      <c r="K229" s="21">
        <f>Source!P166</f>
        <v>0.63</v>
      </c>
      <c r="L229" s="21"/>
    </row>
    <row r="230" spans="1:22" ht="14.25" x14ac:dyDescent="0.2">
      <c r="A230" s="18"/>
      <c r="B230" s="18"/>
      <c r="C230" s="18"/>
      <c r="D230" s="18" t="s">
        <v>747</v>
      </c>
      <c r="E230" s="19" t="s">
        <v>748</v>
      </c>
      <c r="F230" s="9">
        <f>Source!AT166</f>
        <v>70</v>
      </c>
      <c r="G230" s="21"/>
      <c r="H230" s="20"/>
      <c r="I230" s="9"/>
      <c r="J230" s="9"/>
      <c r="K230" s="21">
        <f>SUM(R226:R229)</f>
        <v>657.01</v>
      </c>
      <c r="L230" s="21"/>
    </row>
    <row r="231" spans="1:22" ht="14.25" x14ac:dyDescent="0.2">
      <c r="A231" s="18"/>
      <c r="B231" s="18"/>
      <c r="C231" s="18"/>
      <c r="D231" s="18" t="s">
        <v>749</v>
      </c>
      <c r="E231" s="19" t="s">
        <v>748</v>
      </c>
      <c r="F231" s="9">
        <f>Source!AU166</f>
        <v>10</v>
      </c>
      <c r="G231" s="21"/>
      <c r="H231" s="20"/>
      <c r="I231" s="9"/>
      <c r="J231" s="9"/>
      <c r="K231" s="21">
        <f>SUM(T226:T230)</f>
        <v>93.86</v>
      </c>
      <c r="L231" s="21"/>
    </row>
    <row r="232" spans="1:22" ht="14.25" x14ac:dyDescent="0.2">
      <c r="A232" s="18"/>
      <c r="B232" s="18"/>
      <c r="C232" s="18"/>
      <c r="D232" s="18" t="s">
        <v>750</v>
      </c>
      <c r="E232" s="19" t="s">
        <v>751</v>
      </c>
      <c r="F232" s="9">
        <f>Source!AQ166</f>
        <v>1.52</v>
      </c>
      <c r="G232" s="21"/>
      <c r="H232" s="20" t="str">
        <f>Source!DI166</f>
        <v/>
      </c>
      <c r="I232" s="9">
        <f>Source!AV166</f>
        <v>1</v>
      </c>
      <c r="J232" s="9"/>
      <c r="K232" s="21"/>
      <c r="L232" s="21">
        <f>Source!U166</f>
        <v>1.52</v>
      </c>
    </row>
    <row r="233" spans="1:22" ht="15" x14ac:dyDescent="0.25">
      <c r="A233" s="24"/>
      <c r="B233" s="24"/>
      <c r="C233" s="24"/>
      <c r="D233" s="24"/>
      <c r="E233" s="24"/>
      <c r="F233" s="24"/>
      <c r="G233" s="24"/>
      <c r="H233" s="24"/>
      <c r="I233" s="24"/>
      <c r="J233" s="51">
        <f>K228+K229+K230+K231</f>
        <v>1690.08</v>
      </c>
      <c r="K233" s="51"/>
      <c r="L233" s="25">
        <f>IF(Source!I166&lt;&gt;0, ROUND(J233/Source!I166, 2), 0)</f>
        <v>1690.08</v>
      </c>
      <c r="P233" s="23">
        <f>J233</f>
        <v>1690.08</v>
      </c>
    </row>
    <row r="234" spans="1:22" ht="57" x14ac:dyDescent="0.2">
      <c r="A234" s="18">
        <v>22</v>
      </c>
      <c r="B234" s="18">
        <v>22</v>
      </c>
      <c r="C234" s="18" t="str">
        <f>Source!F168</f>
        <v>1.21-2303-24-1/1</v>
      </c>
      <c r="D234" s="18" t="str">
        <f>Source!G168</f>
        <v>Техническое обслуживание электроводонагревателей объемом до 80 литров / применительно котел одноконтурный электрический 54кВт</v>
      </c>
      <c r="E234" s="19" t="str">
        <f>Source!H168</f>
        <v>шт.</v>
      </c>
      <c r="F234" s="9">
        <f>Source!I168</f>
        <v>2</v>
      </c>
      <c r="G234" s="21"/>
      <c r="H234" s="20"/>
      <c r="I234" s="9"/>
      <c r="J234" s="9"/>
      <c r="K234" s="21"/>
      <c r="L234" s="21"/>
      <c r="Q234">
        <f>ROUND((Source!BZ168/100)*ROUND((Source!AF168*Source!AV168)*Source!I168, 2), 2)</f>
        <v>1741.64</v>
      </c>
      <c r="R234">
        <f>Source!X168</f>
        <v>1741.64</v>
      </c>
      <c r="S234">
        <f>ROUND((Source!CA168/100)*ROUND((Source!AF168*Source!AV168)*Source!I168, 2), 2)</f>
        <v>248.81</v>
      </c>
      <c r="T234">
        <f>Source!Y168</f>
        <v>248.81</v>
      </c>
      <c r="U234">
        <f>ROUND((175/100)*ROUND((Source!AE168*Source!AV168)*Source!I168, 2), 2)</f>
        <v>3131.7</v>
      </c>
      <c r="V234">
        <f>ROUND((108/100)*ROUND(Source!CS168*Source!I168, 2), 2)</f>
        <v>1932.7</v>
      </c>
    </row>
    <row r="235" spans="1:22" ht="14.25" x14ac:dyDescent="0.2">
      <c r="A235" s="18"/>
      <c r="B235" s="18"/>
      <c r="C235" s="18"/>
      <c r="D235" s="18" t="s">
        <v>746</v>
      </c>
      <c r="E235" s="19"/>
      <c r="F235" s="9"/>
      <c r="G235" s="21">
        <f>Source!AO168</f>
        <v>1244.03</v>
      </c>
      <c r="H235" s="20" t="str">
        <f>Source!DG168</f>
        <v/>
      </c>
      <c r="I235" s="9">
        <f>Source!AV168</f>
        <v>1</v>
      </c>
      <c r="J235" s="9">
        <f>IF(Source!BA168&lt;&gt; 0, Source!BA168, 1)</f>
        <v>1</v>
      </c>
      <c r="K235" s="21">
        <f>Source!S168</f>
        <v>2488.06</v>
      </c>
      <c r="L235" s="21"/>
    </row>
    <row r="236" spans="1:22" ht="14.25" x14ac:dyDescent="0.2">
      <c r="A236" s="18"/>
      <c r="B236" s="18"/>
      <c r="C236" s="18"/>
      <c r="D236" s="18" t="s">
        <v>753</v>
      </c>
      <c r="E236" s="19"/>
      <c r="F236" s="9"/>
      <c r="G236" s="21">
        <f>Source!AM168</f>
        <v>1411.16</v>
      </c>
      <c r="H236" s="20" t="str">
        <f>Source!DE168</f>
        <v/>
      </c>
      <c r="I236" s="9">
        <f>Source!AV168</f>
        <v>1</v>
      </c>
      <c r="J236" s="9">
        <f>IF(Source!BB168&lt;&gt; 0, Source!BB168, 1)</f>
        <v>1</v>
      </c>
      <c r="K236" s="21">
        <f>Source!Q168</f>
        <v>2822.32</v>
      </c>
      <c r="L236" s="21"/>
    </row>
    <row r="237" spans="1:22" ht="14.25" x14ac:dyDescent="0.2">
      <c r="A237" s="18"/>
      <c r="B237" s="18"/>
      <c r="C237" s="18"/>
      <c r="D237" s="18" t="s">
        <v>754</v>
      </c>
      <c r="E237" s="19"/>
      <c r="F237" s="9"/>
      <c r="G237" s="21">
        <f>Source!AN168</f>
        <v>894.77</v>
      </c>
      <c r="H237" s="20" t="str">
        <f>Source!DF168</f>
        <v/>
      </c>
      <c r="I237" s="9">
        <f>Source!AV168</f>
        <v>1</v>
      </c>
      <c r="J237" s="9">
        <f>IF(Source!BS168&lt;&gt; 0, Source!BS168, 1)</f>
        <v>1</v>
      </c>
      <c r="K237" s="26">
        <f>Source!R168</f>
        <v>1789.54</v>
      </c>
      <c r="L237" s="21"/>
    </row>
    <row r="238" spans="1:22" ht="14.25" x14ac:dyDescent="0.2">
      <c r="A238" s="18"/>
      <c r="B238" s="18"/>
      <c r="C238" s="18"/>
      <c r="D238" s="18" t="s">
        <v>752</v>
      </c>
      <c r="E238" s="19"/>
      <c r="F238" s="9"/>
      <c r="G238" s="21">
        <f>Source!AL168</f>
        <v>0.63</v>
      </c>
      <c r="H238" s="20" t="str">
        <f>Source!DD168</f>
        <v/>
      </c>
      <c r="I238" s="9">
        <f>Source!AW168</f>
        <v>1</v>
      </c>
      <c r="J238" s="9">
        <f>IF(Source!BC168&lt;&gt; 0, Source!BC168, 1)</f>
        <v>1</v>
      </c>
      <c r="K238" s="21">
        <f>Source!P168</f>
        <v>1.26</v>
      </c>
      <c r="L238" s="21"/>
    </row>
    <row r="239" spans="1:22" ht="14.25" x14ac:dyDescent="0.2">
      <c r="A239" s="18"/>
      <c r="B239" s="18"/>
      <c r="C239" s="18"/>
      <c r="D239" s="18" t="s">
        <v>747</v>
      </c>
      <c r="E239" s="19" t="s">
        <v>748</v>
      </c>
      <c r="F239" s="9">
        <f>Source!AT168</f>
        <v>70</v>
      </c>
      <c r="G239" s="21"/>
      <c r="H239" s="20"/>
      <c r="I239" s="9"/>
      <c r="J239" s="9"/>
      <c r="K239" s="21">
        <f>SUM(R234:R238)</f>
        <v>1741.64</v>
      </c>
      <c r="L239" s="21"/>
    </row>
    <row r="240" spans="1:22" ht="14.25" x14ac:dyDescent="0.2">
      <c r="A240" s="18"/>
      <c r="B240" s="18"/>
      <c r="C240" s="18"/>
      <c r="D240" s="18" t="s">
        <v>749</v>
      </c>
      <c r="E240" s="19" t="s">
        <v>748</v>
      </c>
      <c r="F240" s="9">
        <f>Source!AU168</f>
        <v>10</v>
      </c>
      <c r="G240" s="21"/>
      <c r="H240" s="20"/>
      <c r="I240" s="9"/>
      <c r="J240" s="9"/>
      <c r="K240" s="21">
        <f>SUM(T234:T239)</f>
        <v>248.81</v>
      </c>
      <c r="L240" s="21"/>
    </row>
    <row r="241" spans="1:22" ht="14.25" x14ac:dyDescent="0.2">
      <c r="A241" s="18"/>
      <c r="B241" s="18"/>
      <c r="C241" s="18"/>
      <c r="D241" s="18" t="s">
        <v>755</v>
      </c>
      <c r="E241" s="19" t="s">
        <v>748</v>
      </c>
      <c r="F241" s="9">
        <f>108</f>
        <v>108</v>
      </c>
      <c r="G241" s="21"/>
      <c r="H241" s="20"/>
      <c r="I241" s="9"/>
      <c r="J241" s="9"/>
      <c r="K241" s="21">
        <f>SUM(V234:V240)</f>
        <v>1932.7</v>
      </c>
      <c r="L241" s="21"/>
    </row>
    <row r="242" spans="1:22" ht="14.25" x14ac:dyDescent="0.2">
      <c r="A242" s="18"/>
      <c r="B242" s="18"/>
      <c r="C242" s="18"/>
      <c r="D242" s="18" t="s">
        <v>750</v>
      </c>
      <c r="E242" s="19" t="s">
        <v>751</v>
      </c>
      <c r="F242" s="9">
        <f>Source!AQ168</f>
        <v>1.75</v>
      </c>
      <c r="G242" s="21"/>
      <c r="H242" s="20" t="str">
        <f>Source!DI168</f>
        <v/>
      </c>
      <c r="I242" s="9">
        <f>Source!AV168</f>
        <v>1</v>
      </c>
      <c r="J242" s="9"/>
      <c r="K242" s="21"/>
      <c r="L242" s="21">
        <f>Source!U168</f>
        <v>3.5</v>
      </c>
    </row>
    <row r="243" spans="1:22" ht="15" x14ac:dyDescent="0.25">
      <c r="A243" s="24"/>
      <c r="B243" s="24"/>
      <c r="C243" s="24"/>
      <c r="D243" s="24"/>
      <c r="E243" s="24"/>
      <c r="F243" s="24"/>
      <c r="G243" s="24"/>
      <c r="H243" s="24"/>
      <c r="I243" s="24"/>
      <c r="J243" s="51">
        <f>K235+K236+K238+K239+K240+K241</f>
        <v>9234.7900000000009</v>
      </c>
      <c r="K243" s="51"/>
      <c r="L243" s="25">
        <f>IF(Source!I168&lt;&gt;0, ROUND(J243/Source!I168, 2), 0)</f>
        <v>4617.3999999999996</v>
      </c>
      <c r="P243" s="23">
        <f>J243</f>
        <v>9234.7900000000009</v>
      </c>
    </row>
    <row r="245" spans="1:22" ht="15" x14ac:dyDescent="0.25">
      <c r="A245" s="52" t="str">
        <f>CONCATENATE("Итого по подразделу: ",IF(Source!G178&lt;&gt;"Новый подраздел", Source!G178, ""))</f>
        <v>Итого по подразделу: 2.1 Отопление</v>
      </c>
      <c r="B245" s="52"/>
      <c r="C245" s="52"/>
      <c r="D245" s="52"/>
      <c r="E245" s="52"/>
      <c r="F245" s="52"/>
      <c r="G245" s="52"/>
      <c r="H245" s="52"/>
      <c r="I245" s="52"/>
      <c r="J245" s="53">
        <f>SUM(P164:P244)</f>
        <v>30550.020000000004</v>
      </c>
      <c r="K245" s="54"/>
      <c r="L245" s="27"/>
    </row>
    <row r="248" spans="1:22" ht="15" x14ac:dyDescent="0.25">
      <c r="A248" s="52" t="str">
        <f>CONCATENATE("Итого по разделу: ",IF(Source!G208&lt;&gt;"Новый раздел", Source!G208, ""))</f>
        <v>Итого по разделу: 2 Внутренние сети отопления</v>
      </c>
      <c r="B248" s="52"/>
      <c r="C248" s="52"/>
      <c r="D248" s="52"/>
      <c r="E248" s="52"/>
      <c r="F248" s="52"/>
      <c r="G248" s="52"/>
      <c r="H248" s="52"/>
      <c r="I248" s="52"/>
      <c r="J248" s="53">
        <f>SUM(P162:P247)</f>
        <v>30550.020000000004</v>
      </c>
      <c r="K248" s="54"/>
      <c r="L248" s="27"/>
    </row>
    <row r="251" spans="1:22" ht="16.5" x14ac:dyDescent="0.25">
      <c r="A251" s="50" t="str">
        <f>CONCATENATE("Раздел: ",IF(Source!G238&lt;&gt;"Новый раздел", Source!G238, ""))</f>
        <v>Раздел: 3 Вентиляция и кондиционирование</v>
      </c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</row>
    <row r="253" spans="1:22" ht="16.5" x14ac:dyDescent="0.25">
      <c r="A253" s="50" t="str">
        <f>CONCATENATE("Подраздел: ",IF(Source!G242&lt;&gt;"Новый подраздел", Source!G242, ""))</f>
        <v>Подраздел: 3.1  Вентиляция</v>
      </c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</row>
    <row r="255" spans="1:22" ht="15" x14ac:dyDescent="0.25">
      <c r="C255" s="55" t="str">
        <f>Source!G246</f>
        <v>Вентустановка П1 В:</v>
      </c>
      <c r="D255" s="55"/>
      <c r="E255" s="55"/>
      <c r="F255" s="55"/>
      <c r="G255" s="55"/>
      <c r="H255" s="55"/>
      <c r="I255" s="55"/>
      <c r="J255" s="55"/>
      <c r="K255" s="55"/>
    </row>
    <row r="256" spans="1:22" ht="42.75" x14ac:dyDescent="0.2">
      <c r="A256" s="18">
        <v>23</v>
      </c>
      <c r="B256" s="18">
        <v>23</v>
      </c>
      <c r="C256" s="18" t="str">
        <f>Source!F250</f>
        <v>1.18-2403-21-4/1</v>
      </c>
      <c r="D256" s="18" t="str">
        <f>Source!G250</f>
        <v>Техническое обслуживание приточных установок производительностью до 5000 м3/ч - ежеквартальное</v>
      </c>
      <c r="E256" s="19" t="str">
        <f>Source!H250</f>
        <v>установка</v>
      </c>
      <c r="F256" s="9">
        <f>Source!I250</f>
        <v>1</v>
      </c>
      <c r="G256" s="21"/>
      <c r="H256" s="20"/>
      <c r="I256" s="9"/>
      <c r="J256" s="9"/>
      <c r="K256" s="21"/>
      <c r="L256" s="21"/>
      <c r="Q256">
        <f>ROUND((Source!BZ250/100)*ROUND((Source!AF250*Source!AV250)*Source!I250, 2), 2)</f>
        <v>2917.08</v>
      </c>
      <c r="R256">
        <f>Source!X250</f>
        <v>2917.08</v>
      </c>
      <c r="S256">
        <f>ROUND((Source!CA250/100)*ROUND((Source!AF250*Source!AV250)*Source!I250, 2), 2)</f>
        <v>416.73</v>
      </c>
      <c r="T256">
        <f>Source!Y250</f>
        <v>416.73</v>
      </c>
      <c r="U256">
        <f>ROUND((175/100)*ROUND((Source!AE250*Source!AV250)*Source!I250, 2), 2)</f>
        <v>7.0000000000000007E-2</v>
      </c>
      <c r="V256">
        <f>ROUND((108/100)*ROUND(Source!CS250*Source!I250, 2), 2)</f>
        <v>0.04</v>
      </c>
    </row>
    <row r="257" spans="1:22" ht="14.25" x14ac:dyDescent="0.2">
      <c r="A257" s="18"/>
      <c r="B257" s="18"/>
      <c r="C257" s="18"/>
      <c r="D257" s="18" t="s">
        <v>746</v>
      </c>
      <c r="E257" s="19"/>
      <c r="F257" s="9"/>
      <c r="G257" s="21">
        <f>Source!AO250</f>
        <v>2083.63</v>
      </c>
      <c r="H257" s="20" t="str">
        <f>Source!DG250</f>
        <v>)*2</v>
      </c>
      <c r="I257" s="9">
        <f>Source!AV250</f>
        <v>1</v>
      </c>
      <c r="J257" s="9">
        <f>IF(Source!BA250&lt;&gt; 0, Source!BA250, 1)</f>
        <v>1</v>
      </c>
      <c r="K257" s="21">
        <f>Source!S250</f>
        <v>4167.26</v>
      </c>
      <c r="L257" s="21"/>
    </row>
    <row r="258" spans="1:22" ht="14.25" x14ac:dyDescent="0.2">
      <c r="A258" s="18"/>
      <c r="B258" s="18"/>
      <c r="C258" s="18"/>
      <c r="D258" s="18" t="s">
        <v>753</v>
      </c>
      <c r="E258" s="19"/>
      <c r="F258" s="9"/>
      <c r="G258" s="21">
        <f>Source!AM250</f>
        <v>1.79</v>
      </c>
      <c r="H258" s="20" t="str">
        <f>Source!DE250</f>
        <v>)*2</v>
      </c>
      <c r="I258" s="9">
        <f>Source!AV250</f>
        <v>1</v>
      </c>
      <c r="J258" s="9">
        <f>IF(Source!BB250&lt;&gt; 0, Source!BB250, 1)</f>
        <v>1</v>
      </c>
      <c r="K258" s="21">
        <f>Source!Q250</f>
        <v>3.58</v>
      </c>
      <c r="L258" s="21"/>
    </row>
    <row r="259" spans="1:22" ht="14.25" x14ac:dyDescent="0.2">
      <c r="A259" s="18"/>
      <c r="B259" s="18"/>
      <c r="C259" s="18"/>
      <c r="D259" s="18" t="s">
        <v>754</v>
      </c>
      <c r="E259" s="19"/>
      <c r="F259" s="9"/>
      <c r="G259" s="21">
        <f>Source!AN250</f>
        <v>0.02</v>
      </c>
      <c r="H259" s="20" t="str">
        <f>Source!DF250</f>
        <v>)*2</v>
      </c>
      <c r="I259" s="9">
        <f>Source!AV250</f>
        <v>1</v>
      </c>
      <c r="J259" s="9">
        <f>IF(Source!BS250&lt;&gt; 0, Source!BS250, 1)</f>
        <v>1</v>
      </c>
      <c r="K259" s="26">
        <f>Source!R250</f>
        <v>0.04</v>
      </c>
      <c r="L259" s="21"/>
    </row>
    <row r="260" spans="1:22" ht="14.25" x14ac:dyDescent="0.2">
      <c r="A260" s="18"/>
      <c r="B260" s="18"/>
      <c r="C260" s="18"/>
      <c r="D260" s="18" t="s">
        <v>752</v>
      </c>
      <c r="E260" s="19"/>
      <c r="F260" s="9"/>
      <c r="G260" s="21">
        <f>Source!AL250</f>
        <v>10.08</v>
      </c>
      <c r="H260" s="20" t="str">
        <f>Source!DD250</f>
        <v>)*2</v>
      </c>
      <c r="I260" s="9">
        <f>Source!AW250</f>
        <v>1</v>
      </c>
      <c r="J260" s="9">
        <f>IF(Source!BC250&lt;&gt; 0, Source!BC250, 1)</f>
        <v>1</v>
      </c>
      <c r="K260" s="21">
        <f>Source!P250</f>
        <v>20.16</v>
      </c>
      <c r="L260" s="21"/>
    </row>
    <row r="261" spans="1:22" ht="14.25" x14ac:dyDescent="0.2">
      <c r="A261" s="18"/>
      <c r="B261" s="18"/>
      <c r="C261" s="18"/>
      <c r="D261" s="18" t="s">
        <v>747</v>
      </c>
      <c r="E261" s="19" t="s">
        <v>748</v>
      </c>
      <c r="F261" s="9">
        <f>Source!AT250</f>
        <v>70</v>
      </c>
      <c r="G261" s="21"/>
      <c r="H261" s="20"/>
      <c r="I261" s="9"/>
      <c r="J261" s="9"/>
      <c r="K261" s="21">
        <f>SUM(R256:R260)</f>
        <v>2917.08</v>
      </c>
      <c r="L261" s="21"/>
    </row>
    <row r="262" spans="1:22" ht="14.25" x14ac:dyDescent="0.2">
      <c r="A262" s="18"/>
      <c r="B262" s="18"/>
      <c r="C262" s="18"/>
      <c r="D262" s="18" t="s">
        <v>749</v>
      </c>
      <c r="E262" s="19" t="s">
        <v>748</v>
      </c>
      <c r="F262" s="9">
        <f>Source!AU250</f>
        <v>10</v>
      </c>
      <c r="G262" s="21"/>
      <c r="H262" s="20"/>
      <c r="I262" s="9"/>
      <c r="J262" s="9"/>
      <c r="K262" s="21">
        <f>SUM(T256:T261)</f>
        <v>416.73</v>
      </c>
      <c r="L262" s="21"/>
    </row>
    <row r="263" spans="1:22" ht="14.25" x14ac:dyDescent="0.2">
      <c r="A263" s="18"/>
      <c r="B263" s="18"/>
      <c r="C263" s="18"/>
      <c r="D263" s="18" t="s">
        <v>755</v>
      </c>
      <c r="E263" s="19" t="s">
        <v>748</v>
      </c>
      <c r="F263" s="9">
        <f>108</f>
        <v>108</v>
      </c>
      <c r="G263" s="21"/>
      <c r="H263" s="20"/>
      <c r="I263" s="9"/>
      <c r="J263" s="9"/>
      <c r="K263" s="21">
        <f>SUM(V256:V262)</f>
        <v>0.04</v>
      </c>
      <c r="L263" s="21"/>
    </row>
    <row r="264" spans="1:22" ht="14.25" x14ac:dyDescent="0.2">
      <c r="A264" s="18"/>
      <c r="B264" s="18"/>
      <c r="C264" s="18"/>
      <c r="D264" s="18" t="s">
        <v>750</v>
      </c>
      <c r="E264" s="19" t="s">
        <v>751</v>
      </c>
      <c r="F264" s="9">
        <f>Source!AQ250</f>
        <v>3.14</v>
      </c>
      <c r="G264" s="21"/>
      <c r="H264" s="20" t="str">
        <f>Source!DI250</f>
        <v>)*2</v>
      </c>
      <c r="I264" s="9">
        <f>Source!AV250</f>
        <v>1</v>
      </c>
      <c r="J264" s="9"/>
      <c r="K264" s="21"/>
      <c r="L264" s="21">
        <f>Source!U250</f>
        <v>6.28</v>
      </c>
    </row>
    <row r="265" spans="1:22" ht="15" x14ac:dyDescent="0.25">
      <c r="A265" s="24"/>
      <c r="B265" s="24"/>
      <c r="C265" s="24"/>
      <c r="D265" s="24"/>
      <c r="E265" s="24"/>
      <c r="F265" s="24"/>
      <c r="G265" s="24"/>
      <c r="H265" s="24"/>
      <c r="I265" s="24"/>
      <c r="J265" s="51">
        <f>K257+K258+K260+K261+K262+K263</f>
        <v>7524.8499999999995</v>
      </c>
      <c r="K265" s="51"/>
      <c r="L265" s="25">
        <f>IF(Source!I250&lt;&gt;0, ROUND(J265/Source!I250, 2), 0)</f>
        <v>7524.85</v>
      </c>
      <c r="P265" s="23">
        <f>J265</f>
        <v>7524.8499999999995</v>
      </c>
    </row>
    <row r="266" spans="1:22" ht="42.75" x14ac:dyDescent="0.2">
      <c r="A266" s="18">
        <v>24</v>
      </c>
      <c r="B266" s="18">
        <v>24</v>
      </c>
      <c r="C266" s="18" t="str">
        <f>Source!F252</f>
        <v>1.18-2403-20-3/1</v>
      </c>
      <c r="D266" s="18" t="str">
        <f>Source!G252</f>
        <v>Техническое обслуживание вытяжных установок производительностью до 5000 м3/ч - ежеквартальное</v>
      </c>
      <c r="E266" s="19" t="str">
        <f>Source!H252</f>
        <v>установка</v>
      </c>
      <c r="F266" s="9">
        <f>Source!I252</f>
        <v>1</v>
      </c>
      <c r="G266" s="21"/>
      <c r="H266" s="20"/>
      <c r="I266" s="9"/>
      <c r="J266" s="9"/>
      <c r="K266" s="21"/>
      <c r="L266" s="21"/>
      <c r="Q266">
        <f>ROUND((Source!BZ252/100)*ROUND((Source!AF252*Source!AV252)*Source!I252, 2), 2)</f>
        <v>2211.0300000000002</v>
      </c>
      <c r="R266">
        <f>Source!X252</f>
        <v>2211.0300000000002</v>
      </c>
      <c r="S266">
        <f>ROUND((Source!CA252/100)*ROUND((Source!AF252*Source!AV252)*Source!I252, 2), 2)</f>
        <v>315.86</v>
      </c>
      <c r="T266">
        <f>Source!Y252</f>
        <v>315.86</v>
      </c>
      <c r="U266">
        <f>ROUND((175/100)*ROUND((Source!AE252*Source!AV252)*Source!I252, 2), 2)</f>
        <v>0</v>
      </c>
      <c r="V266">
        <f>ROUND((108/100)*ROUND(Source!CS252*Source!I252, 2), 2)</f>
        <v>0</v>
      </c>
    </row>
    <row r="267" spans="1:22" ht="14.25" x14ac:dyDescent="0.2">
      <c r="A267" s="18"/>
      <c r="B267" s="18"/>
      <c r="C267" s="18"/>
      <c r="D267" s="18" t="s">
        <v>746</v>
      </c>
      <c r="E267" s="19"/>
      <c r="F267" s="9"/>
      <c r="G267" s="21">
        <f>Source!AO252</f>
        <v>1579.31</v>
      </c>
      <c r="H267" s="20" t="str">
        <f>Source!DG252</f>
        <v>)*2</v>
      </c>
      <c r="I267" s="9">
        <f>Source!AV252</f>
        <v>1</v>
      </c>
      <c r="J267" s="9">
        <f>IF(Source!BA252&lt;&gt; 0, Source!BA252, 1)</f>
        <v>1</v>
      </c>
      <c r="K267" s="21">
        <f>Source!S252</f>
        <v>3158.62</v>
      </c>
      <c r="L267" s="21"/>
    </row>
    <row r="268" spans="1:22" ht="14.25" x14ac:dyDescent="0.2">
      <c r="A268" s="18"/>
      <c r="B268" s="18"/>
      <c r="C268" s="18"/>
      <c r="D268" s="18" t="s">
        <v>752</v>
      </c>
      <c r="E268" s="19"/>
      <c r="F268" s="9"/>
      <c r="G268" s="21">
        <f>Source!AL252</f>
        <v>0.03</v>
      </c>
      <c r="H268" s="20" t="str">
        <f>Source!DD252</f>
        <v>)*2</v>
      </c>
      <c r="I268" s="9">
        <f>Source!AW252</f>
        <v>1</v>
      </c>
      <c r="J268" s="9">
        <f>IF(Source!BC252&lt;&gt; 0, Source!BC252, 1)</f>
        <v>1</v>
      </c>
      <c r="K268" s="21">
        <f>Source!P252</f>
        <v>0.06</v>
      </c>
      <c r="L268" s="21"/>
    </row>
    <row r="269" spans="1:22" ht="14.25" x14ac:dyDescent="0.2">
      <c r="A269" s="18"/>
      <c r="B269" s="18"/>
      <c r="C269" s="18"/>
      <c r="D269" s="18" t="s">
        <v>747</v>
      </c>
      <c r="E269" s="19" t="s">
        <v>748</v>
      </c>
      <c r="F269" s="9">
        <f>Source!AT252</f>
        <v>70</v>
      </c>
      <c r="G269" s="21"/>
      <c r="H269" s="20"/>
      <c r="I269" s="9"/>
      <c r="J269" s="9"/>
      <c r="K269" s="21">
        <f>SUM(R266:R268)</f>
        <v>2211.0300000000002</v>
      </c>
      <c r="L269" s="21"/>
    </row>
    <row r="270" spans="1:22" ht="14.25" x14ac:dyDescent="0.2">
      <c r="A270" s="18"/>
      <c r="B270" s="18"/>
      <c r="C270" s="18"/>
      <c r="D270" s="18" t="s">
        <v>749</v>
      </c>
      <c r="E270" s="19" t="s">
        <v>748</v>
      </c>
      <c r="F270" s="9">
        <f>Source!AU252</f>
        <v>10</v>
      </c>
      <c r="G270" s="21"/>
      <c r="H270" s="20"/>
      <c r="I270" s="9"/>
      <c r="J270" s="9"/>
      <c r="K270" s="21">
        <f>SUM(T266:T269)</f>
        <v>315.86</v>
      </c>
      <c r="L270" s="21"/>
    </row>
    <row r="271" spans="1:22" ht="14.25" x14ac:dyDescent="0.2">
      <c r="A271" s="18"/>
      <c r="B271" s="18"/>
      <c r="C271" s="18"/>
      <c r="D271" s="18" t="s">
        <v>750</v>
      </c>
      <c r="E271" s="19" t="s">
        <v>751</v>
      </c>
      <c r="F271" s="9">
        <f>Source!AQ252</f>
        <v>2.38</v>
      </c>
      <c r="G271" s="21"/>
      <c r="H271" s="20" t="str">
        <f>Source!DI252</f>
        <v>)*2</v>
      </c>
      <c r="I271" s="9">
        <f>Source!AV252</f>
        <v>1</v>
      </c>
      <c r="J271" s="9"/>
      <c r="K271" s="21"/>
      <c r="L271" s="21">
        <f>Source!U252</f>
        <v>4.76</v>
      </c>
    </row>
    <row r="272" spans="1:22" ht="15" x14ac:dyDescent="0.25">
      <c r="A272" s="24"/>
      <c r="B272" s="24"/>
      <c r="C272" s="24"/>
      <c r="D272" s="24"/>
      <c r="E272" s="24"/>
      <c r="F272" s="24"/>
      <c r="G272" s="24"/>
      <c r="H272" s="24"/>
      <c r="I272" s="24"/>
      <c r="J272" s="51">
        <f>K267+K268+K269+K270</f>
        <v>5685.57</v>
      </c>
      <c r="K272" s="51"/>
      <c r="L272" s="25">
        <f>IF(Source!I252&lt;&gt;0, ROUND(J272/Source!I252, 2), 0)</f>
        <v>5685.57</v>
      </c>
      <c r="P272" s="23">
        <f>J272</f>
        <v>5685.57</v>
      </c>
    </row>
    <row r="273" spans="1:22" ht="71.25" x14ac:dyDescent="0.2">
      <c r="A273" s="18">
        <v>25</v>
      </c>
      <c r="B273" s="18">
        <v>25</v>
      </c>
      <c r="C273" s="18" t="str">
        <f>Source!F253</f>
        <v>1.23-2103-27-1/1</v>
      </c>
      <c r="D273" s="18" t="str">
        <f>Source!G253</f>
        <v>Техническое обслуживание преобразователя давления МТ100 и аналогов (Датчик перепада давления 500 Pa LF32-500 (дпд на прит. вентилятора))</v>
      </c>
      <c r="E273" s="19" t="str">
        <f>Source!H253</f>
        <v>10 шт.</v>
      </c>
      <c r="F273" s="9">
        <f>Source!I253</f>
        <v>0.1</v>
      </c>
      <c r="G273" s="21"/>
      <c r="H273" s="20"/>
      <c r="I273" s="9"/>
      <c r="J273" s="9"/>
      <c r="K273" s="21"/>
      <c r="L273" s="21"/>
      <c r="Q273">
        <f>ROUND((Source!BZ253/100)*ROUND((Source!AF253*Source!AV253)*Source!I253, 2), 2)</f>
        <v>1241.9100000000001</v>
      </c>
      <c r="R273">
        <f>Source!X253</f>
        <v>1241.9100000000001</v>
      </c>
      <c r="S273">
        <f>ROUND((Source!CA253/100)*ROUND((Source!AF253*Source!AV253)*Source!I253, 2), 2)</f>
        <v>177.42</v>
      </c>
      <c r="T273">
        <f>Source!Y253</f>
        <v>177.42</v>
      </c>
      <c r="U273">
        <f>ROUND((175/100)*ROUND((Source!AE253*Source!AV253)*Source!I253, 2), 2)</f>
        <v>0</v>
      </c>
      <c r="V273">
        <f>ROUND((108/100)*ROUND(Source!CS253*Source!I253, 2), 2)</f>
        <v>0</v>
      </c>
    </row>
    <row r="274" spans="1:22" x14ac:dyDescent="0.2">
      <c r="D274" s="22" t="str">
        <f>"Объем: "&amp;Source!I253&amp;"=(1)/"&amp;"10"</f>
        <v>Объем: 0,1=(1)/10</v>
      </c>
    </row>
    <row r="275" spans="1:22" ht="14.25" x14ac:dyDescent="0.2">
      <c r="A275" s="18"/>
      <c r="B275" s="18"/>
      <c r="C275" s="18"/>
      <c r="D275" s="18" t="s">
        <v>746</v>
      </c>
      <c r="E275" s="19"/>
      <c r="F275" s="9"/>
      <c r="G275" s="21">
        <f>Source!AO253</f>
        <v>8870.75</v>
      </c>
      <c r="H275" s="20" t="str">
        <f>Source!DG253</f>
        <v>)*2</v>
      </c>
      <c r="I275" s="9">
        <f>Source!AV253</f>
        <v>1</v>
      </c>
      <c r="J275" s="9">
        <f>IF(Source!BA253&lt;&gt; 0, Source!BA253, 1)</f>
        <v>1</v>
      </c>
      <c r="K275" s="21">
        <f>Source!S253</f>
        <v>1774.15</v>
      </c>
      <c r="L275" s="21"/>
    </row>
    <row r="276" spans="1:22" ht="14.25" x14ac:dyDescent="0.2">
      <c r="A276" s="18"/>
      <c r="B276" s="18"/>
      <c r="C276" s="18"/>
      <c r="D276" s="18" t="s">
        <v>752</v>
      </c>
      <c r="E276" s="19"/>
      <c r="F276" s="9"/>
      <c r="G276" s="21">
        <f>Source!AL253</f>
        <v>17.39</v>
      </c>
      <c r="H276" s="20" t="str">
        <f>Source!DD253</f>
        <v>)*2</v>
      </c>
      <c r="I276" s="9">
        <f>Source!AW253</f>
        <v>1</v>
      </c>
      <c r="J276" s="9">
        <f>IF(Source!BC253&lt;&gt; 0, Source!BC253, 1)</f>
        <v>1</v>
      </c>
      <c r="K276" s="21">
        <f>Source!P253</f>
        <v>3.48</v>
      </c>
      <c r="L276" s="21"/>
    </row>
    <row r="277" spans="1:22" ht="14.25" x14ac:dyDescent="0.2">
      <c r="A277" s="18"/>
      <c r="B277" s="18"/>
      <c r="C277" s="18"/>
      <c r="D277" s="18" t="s">
        <v>747</v>
      </c>
      <c r="E277" s="19" t="s">
        <v>748</v>
      </c>
      <c r="F277" s="9">
        <f>Source!AT253</f>
        <v>70</v>
      </c>
      <c r="G277" s="21"/>
      <c r="H277" s="20"/>
      <c r="I277" s="9"/>
      <c r="J277" s="9"/>
      <c r="K277" s="21">
        <f>SUM(R273:R276)</f>
        <v>1241.9100000000001</v>
      </c>
      <c r="L277" s="21"/>
    </row>
    <row r="278" spans="1:22" ht="14.25" x14ac:dyDescent="0.2">
      <c r="A278" s="18"/>
      <c r="B278" s="18"/>
      <c r="C278" s="18"/>
      <c r="D278" s="18" t="s">
        <v>749</v>
      </c>
      <c r="E278" s="19" t="s">
        <v>748</v>
      </c>
      <c r="F278" s="9">
        <f>Source!AU253</f>
        <v>10</v>
      </c>
      <c r="G278" s="21"/>
      <c r="H278" s="20"/>
      <c r="I278" s="9"/>
      <c r="J278" s="9"/>
      <c r="K278" s="21">
        <f>SUM(T273:T277)</f>
        <v>177.42</v>
      </c>
      <c r="L278" s="21"/>
    </row>
    <row r="279" spans="1:22" ht="14.25" x14ac:dyDescent="0.2">
      <c r="A279" s="18"/>
      <c r="B279" s="18"/>
      <c r="C279" s="18"/>
      <c r="D279" s="18" t="s">
        <v>750</v>
      </c>
      <c r="E279" s="19" t="s">
        <v>751</v>
      </c>
      <c r="F279" s="9">
        <f>Source!AQ253</f>
        <v>12.5</v>
      </c>
      <c r="G279" s="21"/>
      <c r="H279" s="20" t="str">
        <f>Source!DI253</f>
        <v>)*2</v>
      </c>
      <c r="I279" s="9">
        <f>Source!AV253</f>
        <v>1</v>
      </c>
      <c r="J279" s="9"/>
      <c r="K279" s="21"/>
      <c r="L279" s="21">
        <f>Source!U253</f>
        <v>2.5</v>
      </c>
    </row>
    <row r="280" spans="1:22" ht="15" x14ac:dyDescent="0.25">
      <c r="A280" s="24"/>
      <c r="B280" s="24"/>
      <c r="C280" s="24"/>
      <c r="D280" s="24"/>
      <c r="E280" s="24"/>
      <c r="F280" s="24"/>
      <c r="G280" s="24"/>
      <c r="H280" s="24"/>
      <c r="I280" s="24"/>
      <c r="J280" s="51">
        <f>K275+K276+K277+K278</f>
        <v>3196.96</v>
      </c>
      <c r="K280" s="51"/>
      <c r="L280" s="25">
        <f>IF(Source!I253&lt;&gt;0, ROUND(J280/Source!I253, 2), 0)</f>
        <v>31969.599999999999</v>
      </c>
      <c r="P280" s="23">
        <f>J280</f>
        <v>3196.96</v>
      </c>
    </row>
    <row r="281" spans="1:22" ht="42.75" x14ac:dyDescent="0.2">
      <c r="A281" s="18">
        <v>26</v>
      </c>
      <c r="B281" s="18">
        <v>26</v>
      </c>
      <c r="C281" s="18" t="str">
        <f>Source!F254</f>
        <v>1.23-2103-41-1/1</v>
      </c>
      <c r="D281" s="18" t="str">
        <f>Source!G254</f>
        <v>Техническое обслуживание регулирующего клапана/Регулятор скорости SHUUTNIK VEMAX</v>
      </c>
      <c r="E281" s="19" t="str">
        <f>Source!H254</f>
        <v>шт.</v>
      </c>
      <c r="F281" s="9">
        <f>Source!I254</f>
        <v>1</v>
      </c>
      <c r="G281" s="21"/>
      <c r="H281" s="20"/>
      <c r="I281" s="9"/>
      <c r="J281" s="9"/>
      <c r="K281" s="21"/>
      <c r="L281" s="21"/>
      <c r="Q281">
        <f>ROUND((Source!BZ254/100)*ROUND((Source!AF254*Source!AV254)*Source!I254, 2), 2)</f>
        <v>145.6</v>
      </c>
      <c r="R281">
        <f>Source!X254</f>
        <v>145.6</v>
      </c>
      <c r="S281">
        <f>ROUND((Source!CA254/100)*ROUND((Source!AF254*Source!AV254)*Source!I254, 2), 2)</f>
        <v>20.8</v>
      </c>
      <c r="T281">
        <f>Source!Y254</f>
        <v>20.8</v>
      </c>
      <c r="U281">
        <f>ROUND((175/100)*ROUND((Source!AE254*Source!AV254)*Source!I254, 2), 2)</f>
        <v>86.75</v>
      </c>
      <c r="V281">
        <f>ROUND((108/100)*ROUND(Source!CS254*Source!I254, 2), 2)</f>
        <v>53.54</v>
      </c>
    </row>
    <row r="282" spans="1:22" ht="14.25" x14ac:dyDescent="0.2">
      <c r="A282" s="18"/>
      <c r="B282" s="18"/>
      <c r="C282" s="18"/>
      <c r="D282" s="18" t="s">
        <v>746</v>
      </c>
      <c r="E282" s="19"/>
      <c r="F282" s="9"/>
      <c r="G282" s="21">
        <f>Source!AO254</f>
        <v>208</v>
      </c>
      <c r="H282" s="20" t="str">
        <f>Source!DG254</f>
        <v/>
      </c>
      <c r="I282" s="9">
        <f>Source!AV254</f>
        <v>1</v>
      </c>
      <c r="J282" s="9">
        <f>IF(Source!BA254&lt;&gt; 0, Source!BA254, 1)</f>
        <v>1</v>
      </c>
      <c r="K282" s="21">
        <f>Source!S254</f>
        <v>208</v>
      </c>
      <c r="L282" s="21"/>
    </row>
    <row r="283" spans="1:22" ht="14.25" x14ac:dyDescent="0.2">
      <c r="A283" s="18"/>
      <c r="B283" s="18"/>
      <c r="C283" s="18"/>
      <c r="D283" s="18" t="s">
        <v>753</v>
      </c>
      <c r="E283" s="19"/>
      <c r="F283" s="9"/>
      <c r="G283" s="21">
        <f>Source!AM254</f>
        <v>78.180000000000007</v>
      </c>
      <c r="H283" s="20" t="str">
        <f>Source!DE254</f>
        <v/>
      </c>
      <c r="I283" s="9">
        <f>Source!AV254</f>
        <v>1</v>
      </c>
      <c r="J283" s="9">
        <f>IF(Source!BB254&lt;&gt; 0, Source!BB254, 1)</f>
        <v>1</v>
      </c>
      <c r="K283" s="21">
        <f>Source!Q254</f>
        <v>78.180000000000007</v>
      </c>
      <c r="L283" s="21"/>
    </row>
    <row r="284" spans="1:22" ht="14.25" x14ac:dyDescent="0.2">
      <c r="A284" s="18"/>
      <c r="B284" s="18"/>
      <c r="C284" s="18"/>
      <c r="D284" s="18" t="s">
        <v>754</v>
      </c>
      <c r="E284" s="19"/>
      <c r="F284" s="9"/>
      <c r="G284" s="21">
        <f>Source!AN254</f>
        <v>49.57</v>
      </c>
      <c r="H284" s="20" t="str">
        <f>Source!DF254</f>
        <v/>
      </c>
      <c r="I284" s="9">
        <f>Source!AV254</f>
        <v>1</v>
      </c>
      <c r="J284" s="9">
        <f>IF(Source!BS254&lt;&gt; 0, Source!BS254, 1)</f>
        <v>1</v>
      </c>
      <c r="K284" s="26">
        <f>Source!R254</f>
        <v>49.57</v>
      </c>
      <c r="L284" s="21"/>
    </row>
    <row r="285" spans="1:22" ht="14.25" x14ac:dyDescent="0.2">
      <c r="A285" s="18"/>
      <c r="B285" s="18"/>
      <c r="C285" s="18"/>
      <c r="D285" s="18" t="s">
        <v>747</v>
      </c>
      <c r="E285" s="19" t="s">
        <v>748</v>
      </c>
      <c r="F285" s="9">
        <f>Source!AT254</f>
        <v>70</v>
      </c>
      <c r="G285" s="21"/>
      <c r="H285" s="20"/>
      <c r="I285" s="9"/>
      <c r="J285" s="9"/>
      <c r="K285" s="21">
        <f>SUM(R281:R284)</f>
        <v>145.6</v>
      </c>
      <c r="L285" s="21"/>
    </row>
    <row r="286" spans="1:22" ht="14.25" x14ac:dyDescent="0.2">
      <c r="A286" s="18"/>
      <c r="B286" s="18"/>
      <c r="C286" s="18"/>
      <c r="D286" s="18" t="s">
        <v>749</v>
      </c>
      <c r="E286" s="19" t="s">
        <v>748</v>
      </c>
      <c r="F286" s="9">
        <f>Source!AU254</f>
        <v>10</v>
      </c>
      <c r="G286" s="21"/>
      <c r="H286" s="20"/>
      <c r="I286" s="9"/>
      <c r="J286" s="9"/>
      <c r="K286" s="21">
        <f>SUM(T281:T285)</f>
        <v>20.8</v>
      </c>
      <c r="L286" s="21"/>
    </row>
    <row r="287" spans="1:22" ht="14.25" x14ac:dyDescent="0.2">
      <c r="A287" s="18"/>
      <c r="B287" s="18"/>
      <c r="C287" s="18"/>
      <c r="D287" s="18" t="s">
        <v>755</v>
      </c>
      <c r="E287" s="19" t="s">
        <v>748</v>
      </c>
      <c r="F287" s="9">
        <f>108</f>
        <v>108</v>
      </c>
      <c r="G287" s="21"/>
      <c r="H287" s="20"/>
      <c r="I287" s="9"/>
      <c r="J287" s="9"/>
      <c r="K287" s="21">
        <f>SUM(V281:V286)</f>
        <v>53.54</v>
      </c>
      <c r="L287" s="21"/>
    </row>
    <row r="288" spans="1:22" ht="14.25" x14ac:dyDescent="0.2">
      <c r="A288" s="18"/>
      <c r="B288" s="18"/>
      <c r="C288" s="18"/>
      <c r="D288" s="18" t="s">
        <v>750</v>
      </c>
      <c r="E288" s="19" t="s">
        <v>751</v>
      </c>
      <c r="F288" s="9">
        <f>Source!AQ254</f>
        <v>0.37</v>
      </c>
      <c r="G288" s="21"/>
      <c r="H288" s="20" t="str">
        <f>Source!DI254</f>
        <v/>
      </c>
      <c r="I288" s="9">
        <f>Source!AV254</f>
        <v>1</v>
      </c>
      <c r="J288" s="9"/>
      <c r="K288" s="21"/>
      <c r="L288" s="21">
        <f>Source!U254</f>
        <v>0.37</v>
      </c>
    </row>
    <row r="289" spans="1:22" ht="15" x14ac:dyDescent="0.25">
      <c r="A289" s="24"/>
      <c r="B289" s="24"/>
      <c r="C289" s="24"/>
      <c r="D289" s="24"/>
      <c r="E289" s="24"/>
      <c r="F289" s="24"/>
      <c r="G289" s="24"/>
      <c r="H289" s="24"/>
      <c r="I289" s="24"/>
      <c r="J289" s="51">
        <f>K282+K283+K285+K286+K287</f>
        <v>506.12</v>
      </c>
      <c r="K289" s="51"/>
      <c r="L289" s="25">
        <f>IF(Source!I254&lt;&gt;0, ROUND(J289/Source!I254, 2), 0)</f>
        <v>506.12</v>
      </c>
      <c r="P289" s="23">
        <f>J289</f>
        <v>506.12</v>
      </c>
    </row>
    <row r="290" spans="1:22" ht="71.25" x14ac:dyDescent="0.2">
      <c r="A290" s="18">
        <v>27</v>
      </c>
      <c r="B290" s="18">
        <v>27</v>
      </c>
      <c r="C290" s="18" t="str">
        <f>Source!F255</f>
        <v>1.23-2103-9-7/1</v>
      </c>
      <c r="D290" s="18" t="str">
        <f>Source!G255</f>
        <v>Техническое обслуживание приборов для измерения температуры - регуляторы температуры дилатометрические тип ТУДЭ /Датчик температуры канальный PT-1000-250</v>
      </c>
      <c r="E290" s="19" t="str">
        <f>Source!H255</f>
        <v>шт.</v>
      </c>
      <c r="F290" s="9">
        <f>Source!I255</f>
        <v>1</v>
      </c>
      <c r="G290" s="21"/>
      <c r="H290" s="20"/>
      <c r="I290" s="9"/>
      <c r="J290" s="9"/>
      <c r="K290" s="21"/>
      <c r="L290" s="21"/>
      <c r="Q290">
        <f>ROUND((Source!BZ255/100)*ROUND((Source!AF255*Source!AV255)*Source!I255, 2), 2)</f>
        <v>691.59</v>
      </c>
      <c r="R290">
        <f>Source!X255</f>
        <v>691.59</v>
      </c>
      <c r="S290">
        <f>ROUND((Source!CA255/100)*ROUND((Source!AF255*Source!AV255)*Source!I255, 2), 2)</f>
        <v>98.8</v>
      </c>
      <c r="T290">
        <f>Source!Y255</f>
        <v>98.8</v>
      </c>
      <c r="U290">
        <f>ROUND((175/100)*ROUND((Source!AE255*Source!AV255)*Source!I255, 2), 2)</f>
        <v>0</v>
      </c>
      <c r="V290">
        <f>ROUND((108/100)*ROUND(Source!CS255*Source!I255, 2), 2)</f>
        <v>0</v>
      </c>
    </row>
    <row r="291" spans="1:22" ht="14.25" x14ac:dyDescent="0.2">
      <c r="A291" s="18"/>
      <c r="B291" s="18"/>
      <c r="C291" s="18"/>
      <c r="D291" s="18" t="s">
        <v>746</v>
      </c>
      <c r="E291" s="19"/>
      <c r="F291" s="9"/>
      <c r="G291" s="21">
        <f>Source!AO255</f>
        <v>493.99</v>
      </c>
      <c r="H291" s="20" t="str">
        <f>Source!DG255</f>
        <v>)*2</v>
      </c>
      <c r="I291" s="9">
        <f>Source!AV255</f>
        <v>1</v>
      </c>
      <c r="J291" s="9">
        <f>IF(Source!BA255&lt;&gt; 0, Source!BA255, 1)</f>
        <v>1</v>
      </c>
      <c r="K291" s="21">
        <f>Source!S255</f>
        <v>987.98</v>
      </c>
      <c r="L291" s="21"/>
    </row>
    <row r="292" spans="1:22" ht="14.25" x14ac:dyDescent="0.2">
      <c r="A292" s="18"/>
      <c r="B292" s="18"/>
      <c r="C292" s="18"/>
      <c r="D292" s="18" t="s">
        <v>747</v>
      </c>
      <c r="E292" s="19" t="s">
        <v>748</v>
      </c>
      <c r="F292" s="9">
        <f>Source!AT255</f>
        <v>70</v>
      </c>
      <c r="G292" s="21"/>
      <c r="H292" s="20"/>
      <c r="I292" s="9"/>
      <c r="J292" s="9"/>
      <c r="K292" s="21">
        <f>SUM(R290:R291)</f>
        <v>691.59</v>
      </c>
      <c r="L292" s="21"/>
    </row>
    <row r="293" spans="1:22" ht="14.25" x14ac:dyDescent="0.2">
      <c r="A293" s="18"/>
      <c r="B293" s="18"/>
      <c r="C293" s="18"/>
      <c r="D293" s="18" t="s">
        <v>749</v>
      </c>
      <c r="E293" s="19" t="s">
        <v>748</v>
      </c>
      <c r="F293" s="9">
        <f>Source!AU255</f>
        <v>10</v>
      </c>
      <c r="G293" s="21"/>
      <c r="H293" s="20"/>
      <c r="I293" s="9"/>
      <c r="J293" s="9"/>
      <c r="K293" s="21">
        <f>SUM(T290:T292)</f>
        <v>98.8</v>
      </c>
      <c r="L293" s="21"/>
    </row>
    <row r="294" spans="1:22" ht="14.25" x14ac:dyDescent="0.2">
      <c r="A294" s="18"/>
      <c r="B294" s="18"/>
      <c r="C294" s="18"/>
      <c r="D294" s="18" t="s">
        <v>750</v>
      </c>
      <c r="E294" s="19" t="s">
        <v>751</v>
      </c>
      <c r="F294" s="9">
        <f>Source!AQ255</f>
        <v>0.8</v>
      </c>
      <c r="G294" s="21"/>
      <c r="H294" s="20" t="str">
        <f>Source!DI255</f>
        <v>)*2</v>
      </c>
      <c r="I294" s="9">
        <f>Source!AV255</f>
        <v>1</v>
      </c>
      <c r="J294" s="9"/>
      <c r="K294" s="21"/>
      <c r="L294" s="21">
        <f>Source!U255</f>
        <v>1.6</v>
      </c>
    </row>
    <row r="295" spans="1:22" ht="15" x14ac:dyDescent="0.25">
      <c r="A295" s="24"/>
      <c r="B295" s="24"/>
      <c r="C295" s="24"/>
      <c r="D295" s="24"/>
      <c r="E295" s="24"/>
      <c r="F295" s="24"/>
      <c r="G295" s="24"/>
      <c r="H295" s="24"/>
      <c r="I295" s="24"/>
      <c r="J295" s="51">
        <f>K291+K292+K293</f>
        <v>1778.3700000000001</v>
      </c>
      <c r="K295" s="51"/>
      <c r="L295" s="25">
        <f>IF(Source!I255&lt;&gt;0, ROUND(J295/Source!I255, 2), 0)</f>
        <v>1778.37</v>
      </c>
      <c r="P295" s="23">
        <f>J295</f>
        <v>1778.3700000000001</v>
      </c>
    </row>
    <row r="296" spans="1:22" ht="71.25" x14ac:dyDescent="0.2">
      <c r="A296" s="18">
        <v>28</v>
      </c>
      <c r="B296" s="18">
        <v>28</v>
      </c>
      <c r="C296" s="18" t="str">
        <f>Source!F256</f>
        <v>1.23-2103-9-7/1</v>
      </c>
      <c r="D296" s="18" t="str">
        <f>Source!G256</f>
        <v>Техническое обслуживание приборов для измерения температуры - регуляторы температуры дилатометрические тип ТУДЭ/Датчик наружной температуры PT-1000-250</v>
      </c>
      <c r="E296" s="19" t="str">
        <f>Source!H256</f>
        <v>шт.</v>
      </c>
      <c r="F296" s="9">
        <f>Source!I256</f>
        <v>1</v>
      </c>
      <c r="G296" s="21"/>
      <c r="H296" s="20"/>
      <c r="I296" s="9"/>
      <c r="J296" s="9"/>
      <c r="K296" s="21"/>
      <c r="L296" s="21"/>
      <c r="Q296">
        <f>ROUND((Source!BZ256/100)*ROUND((Source!AF256*Source!AV256)*Source!I256, 2), 2)</f>
        <v>691.59</v>
      </c>
      <c r="R296">
        <f>Source!X256</f>
        <v>691.59</v>
      </c>
      <c r="S296">
        <f>ROUND((Source!CA256/100)*ROUND((Source!AF256*Source!AV256)*Source!I256, 2), 2)</f>
        <v>98.8</v>
      </c>
      <c r="T296">
        <f>Source!Y256</f>
        <v>98.8</v>
      </c>
      <c r="U296">
        <f>ROUND((175/100)*ROUND((Source!AE256*Source!AV256)*Source!I256, 2), 2)</f>
        <v>0</v>
      </c>
      <c r="V296">
        <f>ROUND((108/100)*ROUND(Source!CS256*Source!I256, 2), 2)</f>
        <v>0</v>
      </c>
    </row>
    <row r="297" spans="1:22" ht="14.25" x14ac:dyDescent="0.2">
      <c r="A297" s="18"/>
      <c r="B297" s="18"/>
      <c r="C297" s="18"/>
      <c r="D297" s="18" t="s">
        <v>746</v>
      </c>
      <c r="E297" s="19"/>
      <c r="F297" s="9"/>
      <c r="G297" s="21">
        <f>Source!AO256</f>
        <v>493.99</v>
      </c>
      <c r="H297" s="20" t="str">
        <f>Source!DG256</f>
        <v>)*2</v>
      </c>
      <c r="I297" s="9">
        <f>Source!AV256</f>
        <v>1</v>
      </c>
      <c r="J297" s="9">
        <f>IF(Source!BA256&lt;&gt; 0, Source!BA256, 1)</f>
        <v>1</v>
      </c>
      <c r="K297" s="21">
        <f>Source!S256</f>
        <v>987.98</v>
      </c>
      <c r="L297" s="21"/>
    </row>
    <row r="298" spans="1:22" ht="14.25" x14ac:dyDescent="0.2">
      <c r="A298" s="18"/>
      <c r="B298" s="18"/>
      <c r="C298" s="18"/>
      <c r="D298" s="18" t="s">
        <v>747</v>
      </c>
      <c r="E298" s="19" t="s">
        <v>748</v>
      </c>
      <c r="F298" s="9">
        <f>Source!AT256</f>
        <v>70</v>
      </c>
      <c r="G298" s="21"/>
      <c r="H298" s="20"/>
      <c r="I298" s="9"/>
      <c r="J298" s="9"/>
      <c r="K298" s="21">
        <f>SUM(R296:R297)</f>
        <v>691.59</v>
      </c>
      <c r="L298" s="21"/>
    </row>
    <row r="299" spans="1:22" ht="14.25" x14ac:dyDescent="0.2">
      <c r="A299" s="18"/>
      <c r="B299" s="18"/>
      <c r="C299" s="18"/>
      <c r="D299" s="18" t="s">
        <v>749</v>
      </c>
      <c r="E299" s="19" t="s">
        <v>748</v>
      </c>
      <c r="F299" s="9">
        <f>Source!AU256</f>
        <v>10</v>
      </c>
      <c r="G299" s="21"/>
      <c r="H299" s="20"/>
      <c r="I299" s="9"/>
      <c r="J299" s="9"/>
      <c r="K299" s="21">
        <f>SUM(T296:T298)</f>
        <v>98.8</v>
      </c>
      <c r="L299" s="21"/>
    </row>
    <row r="300" spans="1:22" ht="14.25" x14ac:dyDescent="0.2">
      <c r="A300" s="18"/>
      <c r="B300" s="18"/>
      <c r="C300" s="18"/>
      <c r="D300" s="18" t="s">
        <v>750</v>
      </c>
      <c r="E300" s="19" t="s">
        <v>751</v>
      </c>
      <c r="F300" s="9">
        <f>Source!AQ256</f>
        <v>0.8</v>
      </c>
      <c r="G300" s="21"/>
      <c r="H300" s="20" t="str">
        <f>Source!DI256</f>
        <v>)*2</v>
      </c>
      <c r="I300" s="9">
        <f>Source!AV256</f>
        <v>1</v>
      </c>
      <c r="J300" s="9"/>
      <c r="K300" s="21"/>
      <c r="L300" s="21">
        <f>Source!U256</f>
        <v>1.6</v>
      </c>
    </row>
    <row r="301" spans="1:22" ht="15" x14ac:dyDescent="0.25">
      <c r="A301" s="24"/>
      <c r="B301" s="24"/>
      <c r="C301" s="24"/>
      <c r="D301" s="24"/>
      <c r="E301" s="24"/>
      <c r="F301" s="24"/>
      <c r="G301" s="24"/>
      <c r="H301" s="24"/>
      <c r="I301" s="24"/>
      <c r="J301" s="51">
        <f>K297+K298+K299</f>
        <v>1778.3700000000001</v>
      </c>
      <c r="K301" s="51"/>
      <c r="L301" s="25">
        <f>IF(Source!I256&lt;&gt;0, ROUND(J301/Source!I256, 2), 0)</f>
        <v>1778.37</v>
      </c>
      <c r="P301" s="23">
        <f>J301</f>
        <v>1778.3700000000001</v>
      </c>
    </row>
    <row r="302" spans="1:22" ht="57" x14ac:dyDescent="0.2">
      <c r="A302" s="18">
        <v>29</v>
      </c>
      <c r="B302" s="18">
        <v>29</v>
      </c>
      <c r="C302" s="18" t="str">
        <f>Source!F257</f>
        <v>1.23-2103-41-1/1</v>
      </c>
      <c r="D302" s="18" t="str">
        <f>Source!G257</f>
        <v>Техническое обслуживание регулирующего клапана/ Электропривод воздушный заслонки AC-230-5-S</v>
      </c>
      <c r="E302" s="19" t="str">
        <f>Source!H257</f>
        <v>шт.</v>
      </c>
      <c r="F302" s="9">
        <f>Source!I257</f>
        <v>1</v>
      </c>
      <c r="G302" s="21"/>
      <c r="H302" s="20"/>
      <c r="I302" s="9"/>
      <c r="J302" s="9"/>
      <c r="K302" s="21"/>
      <c r="L302" s="21"/>
      <c r="Q302">
        <f>ROUND((Source!BZ257/100)*ROUND((Source!AF257*Source!AV257)*Source!I257, 2), 2)</f>
        <v>291.2</v>
      </c>
      <c r="R302">
        <f>Source!X257</f>
        <v>291.2</v>
      </c>
      <c r="S302">
        <f>ROUND((Source!CA257/100)*ROUND((Source!AF257*Source!AV257)*Source!I257, 2), 2)</f>
        <v>41.6</v>
      </c>
      <c r="T302">
        <f>Source!Y257</f>
        <v>41.6</v>
      </c>
      <c r="U302">
        <f>ROUND((175/100)*ROUND((Source!AE257*Source!AV257)*Source!I257, 2), 2)</f>
        <v>173.5</v>
      </c>
      <c r="V302">
        <f>ROUND((108/100)*ROUND(Source!CS257*Source!I257, 2), 2)</f>
        <v>107.07</v>
      </c>
    </row>
    <row r="303" spans="1:22" ht="14.25" x14ac:dyDescent="0.2">
      <c r="A303" s="18"/>
      <c r="B303" s="18"/>
      <c r="C303" s="18"/>
      <c r="D303" s="18" t="s">
        <v>746</v>
      </c>
      <c r="E303" s="19"/>
      <c r="F303" s="9"/>
      <c r="G303" s="21">
        <f>Source!AO257</f>
        <v>208</v>
      </c>
      <c r="H303" s="20" t="str">
        <f>Source!DG257</f>
        <v>)*2</v>
      </c>
      <c r="I303" s="9">
        <f>Source!AV257</f>
        <v>1</v>
      </c>
      <c r="J303" s="9">
        <f>IF(Source!BA257&lt;&gt; 0, Source!BA257, 1)</f>
        <v>1</v>
      </c>
      <c r="K303" s="21">
        <f>Source!S257</f>
        <v>416</v>
      </c>
      <c r="L303" s="21"/>
    </row>
    <row r="304" spans="1:22" ht="14.25" x14ac:dyDescent="0.2">
      <c r="A304" s="18"/>
      <c r="B304" s="18"/>
      <c r="C304" s="18"/>
      <c r="D304" s="18" t="s">
        <v>753</v>
      </c>
      <c r="E304" s="19"/>
      <c r="F304" s="9"/>
      <c r="G304" s="21">
        <f>Source!AM257</f>
        <v>78.180000000000007</v>
      </c>
      <c r="H304" s="20" t="str">
        <f>Source!DE257</f>
        <v>)*2</v>
      </c>
      <c r="I304" s="9">
        <f>Source!AV257</f>
        <v>1</v>
      </c>
      <c r="J304" s="9">
        <f>IF(Source!BB257&lt;&gt; 0, Source!BB257, 1)</f>
        <v>1</v>
      </c>
      <c r="K304" s="21">
        <f>Source!Q257</f>
        <v>156.36000000000001</v>
      </c>
      <c r="L304" s="21"/>
    </row>
    <row r="305" spans="1:22" ht="14.25" x14ac:dyDescent="0.2">
      <c r="A305" s="18"/>
      <c r="B305" s="18"/>
      <c r="C305" s="18"/>
      <c r="D305" s="18" t="s">
        <v>754</v>
      </c>
      <c r="E305" s="19"/>
      <c r="F305" s="9"/>
      <c r="G305" s="21">
        <f>Source!AN257</f>
        <v>49.57</v>
      </c>
      <c r="H305" s="20" t="str">
        <f>Source!DF257</f>
        <v>)*2</v>
      </c>
      <c r="I305" s="9">
        <f>Source!AV257</f>
        <v>1</v>
      </c>
      <c r="J305" s="9">
        <f>IF(Source!BS257&lt;&gt; 0, Source!BS257, 1)</f>
        <v>1</v>
      </c>
      <c r="K305" s="26">
        <f>Source!R257</f>
        <v>99.14</v>
      </c>
      <c r="L305" s="21"/>
    </row>
    <row r="306" spans="1:22" ht="14.25" x14ac:dyDescent="0.2">
      <c r="A306" s="18"/>
      <c r="B306" s="18"/>
      <c r="C306" s="18"/>
      <c r="D306" s="18" t="s">
        <v>747</v>
      </c>
      <c r="E306" s="19" t="s">
        <v>748</v>
      </c>
      <c r="F306" s="9">
        <f>Source!AT257</f>
        <v>70</v>
      </c>
      <c r="G306" s="21"/>
      <c r="H306" s="20"/>
      <c r="I306" s="9"/>
      <c r="J306" s="9"/>
      <c r="K306" s="21">
        <f>SUM(R302:R305)</f>
        <v>291.2</v>
      </c>
      <c r="L306" s="21"/>
    </row>
    <row r="307" spans="1:22" ht="14.25" x14ac:dyDescent="0.2">
      <c r="A307" s="18"/>
      <c r="B307" s="18"/>
      <c r="C307" s="18"/>
      <c r="D307" s="18" t="s">
        <v>749</v>
      </c>
      <c r="E307" s="19" t="s">
        <v>748</v>
      </c>
      <c r="F307" s="9">
        <f>Source!AU257</f>
        <v>10</v>
      </c>
      <c r="G307" s="21"/>
      <c r="H307" s="20"/>
      <c r="I307" s="9"/>
      <c r="J307" s="9"/>
      <c r="K307" s="21">
        <f>SUM(T302:T306)</f>
        <v>41.6</v>
      </c>
      <c r="L307" s="21"/>
    </row>
    <row r="308" spans="1:22" ht="14.25" x14ac:dyDescent="0.2">
      <c r="A308" s="18"/>
      <c r="B308" s="18"/>
      <c r="C308" s="18"/>
      <c r="D308" s="18" t="s">
        <v>755</v>
      </c>
      <c r="E308" s="19" t="s">
        <v>748</v>
      </c>
      <c r="F308" s="9">
        <f>108</f>
        <v>108</v>
      </c>
      <c r="G308" s="21"/>
      <c r="H308" s="20"/>
      <c r="I308" s="9"/>
      <c r="J308" s="9"/>
      <c r="K308" s="21">
        <f>SUM(V302:V307)</f>
        <v>107.07</v>
      </c>
      <c r="L308" s="21"/>
    </row>
    <row r="309" spans="1:22" ht="14.25" x14ac:dyDescent="0.2">
      <c r="A309" s="18"/>
      <c r="B309" s="18"/>
      <c r="C309" s="18"/>
      <c r="D309" s="18" t="s">
        <v>750</v>
      </c>
      <c r="E309" s="19" t="s">
        <v>751</v>
      </c>
      <c r="F309" s="9">
        <f>Source!AQ257</f>
        <v>0.37</v>
      </c>
      <c r="G309" s="21"/>
      <c r="H309" s="20" t="str">
        <f>Source!DI257</f>
        <v>)*2</v>
      </c>
      <c r="I309" s="9">
        <f>Source!AV257</f>
        <v>1</v>
      </c>
      <c r="J309" s="9"/>
      <c r="K309" s="21"/>
      <c r="L309" s="21">
        <f>Source!U257</f>
        <v>0.74</v>
      </c>
    </row>
    <row r="310" spans="1:22" ht="15" x14ac:dyDescent="0.25">
      <c r="A310" s="24"/>
      <c r="B310" s="24"/>
      <c r="C310" s="24"/>
      <c r="D310" s="24"/>
      <c r="E310" s="24"/>
      <c r="F310" s="24"/>
      <c r="G310" s="24"/>
      <c r="H310" s="24"/>
      <c r="I310" s="24"/>
      <c r="J310" s="51">
        <f>K303+K304+K306+K307+K308</f>
        <v>1012.23</v>
      </c>
      <c r="K310" s="51"/>
      <c r="L310" s="25">
        <f>IF(Source!I257&lt;&gt;0, ROUND(J310/Source!I257, 2), 0)</f>
        <v>1012.23</v>
      </c>
      <c r="P310" s="23">
        <f>J310</f>
        <v>1012.23</v>
      </c>
    </row>
    <row r="312" spans="1:22" ht="15" x14ac:dyDescent="0.25">
      <c r="C312" s="55" t="str">
        <f>Source!G258</f>
        <v>Вентустановка П2-В2:</v>
      </c>
      <c r="D312" s="55"/>
      <c r="E312" s="55"/>
      <c r="F312" s="55"/>
      <c r="G312" s="55"/>
      <c r="H312" s="55"/>
      <c r="I312" s="55"/>
      <c r="J312" s="55"/>
      <c r="K312" s="55"/>
    </row>
    <row r="313" spans="1:22" ht="42.75" x14ac:dyDescent="0.2">
      <c r="A313" s="18">
        <v>30</v>
      </c>
      <c r="B313" s="18">
        <v>30</v>
      </c>
      <c r="C313" s="18" t="str">
        <f>Source!F262</f>
        <v>1.18-2403-21-4/1</v>
      </c>
      <c r="D313" s="18" t="str">
        <f>Source!G262</f>
        <v>Техническое обслуживание приточных установок производительностью до 5000 м3/ч - ежеквартальное</v>
      </c>
      <c r="E313" s="19" t="str">
        <f>Source!H262</f>
        <v>установка</v>
      </c>
      <c r="F313" s="9">
        <f>Source!I262</f>
        <v>1</v>
      </c>
      <c r="G313" s="21"/>
      <c r="H313" s="20"/>
      <c r="I313" s="9"/>
      <c r="J313" s="9"/>
      <c r="K313" s="21"/>
      <c r="L313" s="21"/>
      <c r="Q313">
        <f>ROUND((Source!BZ262/100)*ROUND((Source!AF262*Source!AV262)*Source!I262, 2), 2)</f>
        <v>2917.08</v>
      </c>
      <c r="R313">
        <f>Source!X262</f>
        <v>2917.08</v>
      </c>
      <c r="S313">
        <f>ROUND((Source!CA262/100)*ROUND((Source!AF262*Source!AV262)*Source!I262, 2), 2)</f>
        <v>416.73</v>
      </c>
      <c r="T313">
        <f>Source!Y262</f>
        <v>416.73</v>
      </c>
      <c r="U313">
        <f>ROUND((175/100)*ROUND((Source!AE262*Source!AV262)*Source!I262, 2), 2)</f>
        <v>7.0000000000000007E-2</v>
      </c>
      <c r="V313">
        <f>ROUND((108/100)*ROUND(Source!CS262*Source!I262, 2), 2)</f>
        <v>0.04</v>
      </c>
    </row>
    <row r="314" spans="1:22" ht="14.25" x14ac:dyDescent="0.2">
      <c r="A314" s="18"/>
      <c r="B314" s="18"/>
      <c r="C314" s="18"/>
      <c r="D314" s="18" t="s">
        <v>746</v>
      </c>
      <c r="E314" s="19"/>
      <c r="F314" s="9"/>
      <c r="G314" s="21">
        <f>Source!AO262</f>
        <v>2083.63</v>
      </c>
      <c r="H314" s="20" t="str">
        <f>Source!DG262</f>
        <v>)*2</v>
      </c>
      <c r="I314" s="9">
        <f>Source!AV262</f>
        <v>1</v>
      </c>
      <c r="J314" s="9">
        <f>IF(Source!BA262&lt;&gt; 0, Source!BA262, 1)</f>
        <v>1</v>
      </c>
      <c r="K314" s="21">
        <f>Source!S262</f>
        <v>4167.26</v>
      </c>
      <c r="L314" s="21"/>
    </row>
    <row r="315" spans="1:22" ht="14.25" x14ac:dyDescent="0.2">
      <c r="A315" s="18"/>
      <c r="B315" s="18"/>
      <c r="C315" s="18"/>
      <c r="D315" s="18" t="s">
        <v>753</v>
      </c>
      <c r="E315" s="19"/>
      <c r="F315" s="9"/>
      <c r="G315" s="21">
        <f>Source!AM262</f>
        <v>1.79</v>
      </c>
      <c r="H315" s="20" t="str">
        <f>Source!DE262</f>
        <v>)*2</v>
      </c>
      <c r="I315" s="9">
        <f>Source!AV262</f>
        <v>1</v>
      </c>
      <c r="J315" s="9">
        <f>IF(Source!BB262&lt;&gt; 0, Source!BB262, 1)</f>
        <v>1</v>
      </c>
      <c r="K315" s="21">
        <f>Source!Q262</f>
        <v>3.58</v>
      </c>
      <c r="L315" s="21"/>
    </row>
    <row r="316" spans="1:22" ht="14.25" x14ac:dyDescent="0.2">
      <c r="A316" s="18"/>
      <c r="B316" s="18"/>
      <c r="C316" s="18"/>
      <c r="D316" s="18" t="s">
        <v>754</v>
      </c>
      <c r="E316" s="19"/>
      <c r="F316" s="9"/>
      <c r="G316" s="21">
        <f>Source!AN262</f>
        <v>0.02</v>
      </c>
      <c r="H316" s="20" t="str">
        <f>Source!DF262</f>
        <v>)*2</v>
      </c>
      <c r="I316" s="9">
        <f>Source!AV262</f>
        <v>1</v>
      </c>
      <c r="J316" s="9">
        <f>IF(Source!BS262&lt;&gt; 0, Source!BS262, 1)</f>
        <v>1</v>
      </c>
      <c r="K316" s="26">
        <f>Source!R262</f>
        <v>0.04</v>
      </c>
      <c r="L316" s="21"/>
    </row>
    <row r="317" spans="1:22" ht="14.25" x14ac:dyDescent="0.2">
      <c r="A317" s="18"/>
      <c r="B317" s="18"/>
      <c r="C317" s="18"/>
      <c r="D317" s="18" t="s">
        <v>752</v>
      </c>
      <c r="E317" s="19"/>
      <c r="F317" s="9"/>
      <c r="G317" s="21">
        <f>Source!AL262</f>
        <v>10.08</v>
      </c>
      <c r="H317" s="20" t="str">
        <f>Source!DD262</f>
        <v>)*2</v>
      </c>
      <c r="I317" s="9">
        <f>Source!AW262</f>
        <v>1</v>
      </c>
      <c r="J317" s="9">
        <f>IF(Source!BC262&lt;&gt; 0, Source!BC262, 1)</f>
        <v>1</v>
      </c>
      <c r="K317" s="21">
        <f>Source!P262</f>
        <v>20.16</v>
      </c>
      <c r="L317" s="21"/>
    </row>
    <row r="318" spans="1:22" ht="14.25" x14ac:dyDescent="0.2">
      <c r="A318" s="18"/>
      <c r="B318" s="18"/>
      <c r="C318" s="18"/>
      <c r="D318" s="18" t="s">
        <v>747</v>
      </c>
      <c r="E318" s="19" t="s">
        <v>748</v>
      </c>
      <c r="F318" s="9">
        <f>Source!AT262</f>
        <v>70</v>
      </c>
      <c r="G318" s="21"/>
      <c r="H318" s="20"/>
      <c r="I318" s="9"/>
      <c r="J318" s="9"/>
      <c r="K318" s="21">
        <f>SUM(R313:R317)</f>
        <v>2917.08</v>
      </c>
      <c r="L318" s="21"/>
    </row>
    <row r="319" spans="1:22" ht="14.25" x14ac:dyDescent="0.2">
      <c r="A319" s="18"/>
      <c r="B319" s="18"/>
      <c r="C319" s="18"/>
      <c r="D319" s="18" t="s">
        <v>749</v>
      </c>
      <c r="E319" s="19" t="s">
        <v>748</v>
      </c>
      <c r="F319" s="9">
        <f>Source!AU262</f>
        <v>10</v>
      </c>
      <c r="G319" s="21"/>
      <c r="H319" s="20"/>
      <c r="I319" s="9"/>
      <c r="J319" s="9"/>
      <c r="K319" s="21">
        <f>SUM(T313:T318)</f>
        <v>416.73</v>
      </c>
      <c r="L319" s="21"/>
    </row>
    <row r="320" spans="1:22" ht="14.25" x14ac:dyDescent="0.2">
      <c r="A320" s="18"/>
      <c r="B320" s="18"/>
      <c r="C320" s="18"/>
      <c r="D320" s="18" t="s">
        <v>755</v>
      </c>
      <c r="E320" s="19" t="s">
        <v>748</v>
      </c>
      <c r="F320" s="9">
        <f>108</f>
        <v>108</v>
      </c>
      <c r="G320" s="21"/>
      <c r="H320" s="20"/>
      <c r="I320" s="9"/>
      <c r="J320" s="9"/>
      <c r="K320" s="21">
        <f>SUM(V313:V319)</f>
        <v>0.04</v>
      </c>
      <c r="L320" s="21"/>
    </row>
    <row r="321" spans="1:22" ht="14.25" x14ac:dyDescent="0.2">
      <c r="A321" s="18"/>
      <c r="B321" s="18"/>
      <c r="C321" s="18"/>
      <c r="D321" s="18" t="s">
        <v>750</v>
      </c>
      <c r="E321" s="19" t="s">
        <v>751</v>
      </c>
      <c r="F321" s="9">
        <f>Source!AQ262</f>
        <v>3.14</v>
      </c>
      <c r="G321" s="21"/>
      <c r="H321" s="20" t="str">
        <f>Source!DI262</f>
        <v>)*2</v>
      </c>
      <c r="I321" s="9">
        <f>Source!AV262</f>
        <v>1</v>
      </c>
      <c r="J321" s="9"/>
      <c r="K321" s="21"/>
      <c r="L321" s="21">
        <f>Source!U262</f>
        <v>6.28</v>
      </c>
    </row>
    <row r="322" spans="1:22" ht="15" x14ac:dyDescent="0.25">
      <c r="A322" s="24"/>
      <c r="B322" s="24"/>
      <c r="C322" s="24"/>
      <c r="D322" s="24"/>
      <c r="E322" s="24"/>
      <c r="F322" s="24"/>
      <c r="G322" s="24"/>
      <c r="H322" s="24"/>
      <c r="I322" s="24"/>
      <c r="J322" s="51">
        <f>K314+K315+K317+K318+K319+K320</f>
        <v>7524.8499999999995</v>
      </c>
      <c r="K322" s="51"/>
      <c r="L322" s="25">
        <f>IF(Source!I262&lt;&gt;0, ROUND(J322/Source!I262, 2), 0)</f>
        <v>7524.85</v>
      </c>
      <c r="P322" s="23">
        <f>J322</f>
        <v>7524.8499999999995</v>
      </c>
    </row>
    <row r="323" spans="1:22" ht="42.75" x14ac:dyDescent="0.2">
      <c r="A323" s="18">
        <v>31</v>
      </c>
      <c r="B323" s="18">
        <v>31</v>
      </c>
      <c r="C323" s="18" t="str">
        <f>Source!F264</f>
        <v>1.18-2403-20-3/1</v>
      </c>
      <c r="D323" s="18" t="str">
        <f>Source!G264</f>
        <v>Техническое обслуживание вытяжных установок производительностью до 5000 м3/ч - ежеквартальное</v>
      </c>
      <c r="E323" s="19" t="str">
        <f>Source!H264</f>
        <v>установка</v>
      </c>
      <c r="F323" s="9">
        <f>Source!I264</f>
        <v>1</v>
      </c>
      <c r="G323" s="21"/>
      <c r="H323" s="20"/>
      <c r="I323" s="9"/>
      <c r="J323" s="9"/>
      <c r="K323" s="21"/>
      <c r="L323" s="21"/>
      <c r="Q323">
        <f>ROUND((Source!BZ264/100)*ROUND((Source!AF264*Source!AV264)*Source!I264, 2), 2)</f>
        <v>2211.0300000000002</v>
      </c>
      <c r="R323">
        <f>Source!X264</f>
        <v>2211.0300000000002</v>
      </c>
      <c r="S323">
        <f>ROUND((Source!CA264/100)*ROUND((Source!AF264*Source!AV264)*Source!I264, 2), 2)</f>
        <v>315.86</v>
      </c>
      <c r="T323">
        <f>Source!Y264</f>
        <v>315.86</v>
      </c>
      <c r="U323">
        <f>ROUND((175/100)*ROUND((Source!AE264*Source!AV264)*Source!I264, 2), 2)</f>
        <v>0</v>
      </c>
      <c r="V323">
        <f>ROUND((108/100)*ROUND(Source!CS264*Source!I264, 2), 2)</f>
        <v>0</v>
      </c>
    </row>
    <row r="324" spans="1:22" ht="14.25" x14ac:dyDescent="0.2">
      <c r="A324" s="18"/>
      <c r="B324" s="18"/>
      <c r="C324" s="18"/>
      <c r="D324" s="18" t="s">
        <v>746</v>
      </c>
      <c r="E324" s="19"/>
      <c r="F324" s="9"/>
      <c r="G324" s="21">
        <f>Source!AO264</f>
        <v>1579.31</v>
      </c>
      <c r="H324" s="20" t="str">
        <f>Source!DG264</f>
        <v>)*2</v>
      </c>
      <c r="I324" s="9">
        <f>Source!AV264</f>
        <v>1</v>
      </c>
      <c r="J324" s="9">
        <f>IF(Source!BA264&lt;&gt; 0, Source!BA264, 1)</f>
        <v>1</v>
      </c>
      <c r="K324" s="21">
        <f>Source!S264</f>
        <v>3158.62</v>
      </c>
      <c r="L324" s="21"/>
    </row>
    <row r="325" spans="1:22" ht="14.25" x14ac:dyDescent="0.2">
      <c r="A325" s="18"/>
      <c r="B325" s="18"/>
      <c r="C325" s="18"/>
      <c r="D325" s="18" t="s">
        <v>752</v>
      </c>
      <c r="E325" s="19"/>
      <c r="F325" s="9"/>
      <c r="G325" s="21">
        <f>Source!AL264</f>
        <v>0.03</v>
      </c>
      <c r="H325" s="20" t="str">
        <f>Source!DD264</f>
        <v>)*2</v>
      </c>
      <c r="I325" s="9">
        <f>Source!AW264</f>
        <v>1</v>
      </c>
      <c r="J325" s="9">
        <f>IF(Source!BC264&lt;&gt; 0, Source!BC264, 1)</f>
        <v>1</v>
      </c>
      <c r="K325" s="21">
        <f>Source!P264</f>
        <v>0.06</v>
      </c>
      <c r="L325" s="21"/>
    </row>
    <row r="326" spans="1:22" ht="14.25" x14ac:dyDescent="0.2">
      <c r="A326" s="18"/>
      <c r="B326" s="18"/>
      <c r="C326" s="18"/>
      <c r="D326" s="18" t="s">
        <v>747</v>
      </c>
      <c r="E326" s="19" t="s">
        <v>748</v>
      </c>
      <c r="F326" s="9">
        <f>Source!AT264</f>
        <v>70</v>
      </c>
      <c r="G326" s="21"/>
      <c r="H326" s="20"/>
      <c r="I326" s="9"/>
      <c r="J326" s="9"/>
      <c r="K326" s="21">
        <f>SUM(R323:R325)</f>
        <v>2211.0300000000002</v>
      </c>
      <c r="L326" s="21"/>
    </row>
    <row r="327" spans="1:22" ht="14.25" x14ac:dyDescent="0.2">
      <c r="A327" s="18"/>
      <c r="B327" s="18"/>
      <c r="C327" s="18"/>
      <c r="D327" s="18" t="s">
        <v>749</v>
      </c>
      <c r="E327" s="19" t="s">
        <v>748</v>
      </c>
      <c r="F327" s="9">
        <f>Source!AU264</f>
        <v>10</v>
      </c>
      <c r="G327" s="21"/>
      <c r="H327" s="20"/>
      <c r="I327" s="9"/>
      <c r="J327" s="9"/>
      <c r="K327" s="21">
        <f>SUM(T323:T326)</f>
        <v>315.86</v>
      </c>
      <c r="L327" s="21"/>
    </row>
    <row r="328" spans="1:22" ht="14.25" x14ac:dyDescent="0.2">
      <c r="A328" s="18"/>
      <c r="B328" s="18"/>
      <c r="C328" s="18"/>
      <c r="D328" s="18" t="s">
        <v>750</v>
      </c>
      <c r="E328" s="19" t="s">
        <v>751</v>
      </c>
      <c r="F328" s="9">
        <f>Source!AQ264</f>
        <v>2.38</v>
      </c>
      <c r="G328" s="21"/>
      <c r="H328" s="20" t="str">
        <f>Source!DI264</f>
        <v>)*2</v>
      </c>
      <c r="I328" s="9">
        <f>Source!AV264</f>
        <v>1</v>
      </c>
      <c r="J328" s="9"/>
      <c r="K328" s="21"/>
      <c r="L328" s="21">
        <f>Source!U264</f>
        <v>4.76</v>
      </c>
    </row>
    <row r="329" spans="1:22" ht="15" x14ac:dyDescent="0.25">
      <c r="A329" s="24"/>
      <c r="B329" s="24"/>
      <c r="C329" s="24"/>
      <c r="D329" s="24"/>
      <c r="E329" s="24"/>
      <c r="F329" s="24"/>
      <c r="G329" s="24"/>
      <c r="H329" s="24"/>
      <c r="I329" s="24"/>
      <c r="J329" s="51">
        <f>K324+K325+K326+K327</f>
        <v>5685.57</v>
      </c>
      <c r="K329" s="51"/>
      <c r="L329" s="25">
        <f>IF(Source!I264&lt;&gt;0, ROUND(J329/Source!I264, 2), 0)</f>
        <v>5685.57</v>
      </c>
      <c r="P329" s="23">
        <f>J329</f>
        <v>5685.57</v>
      </c>
    </row>
    <row r="330" spans="1:22" ht="99.75" x14ac:dyDescent="0.2">
      <c r="A330" s="18">
        <v>32</v>
      </c>
      <c r="B330" s="18">
        <v>32</v>
      </c>
      <c r="C330" s="18" t="str">
        <f>Source!F267</f>
        <v>1.23-2103-27-1/1</v>
      </c>
      <c r="D330" s="18" t="str">
        <f>Source!G267</f>
        <v>Техническое обслуживание преобразователя давления МТ100 и аналогов (Датчик перепада давления 500 Pa LF32-500 (дпд на прит. фильтр;Датчик перепада давления 500 Pa LF32-500 (дпд на двиг.прит. вентилятора))</v>
      </c>
      <c r="E330" s="19" t="str">
        <f>Source!H267</f>
        <v>10 шт.</v>
      </c>
      <c r="F330" s="9">
        <f>Source!I267</f>
        <v>0.4</v>
      </c>
      <c r="G330" s="21"/>
      <c r="H330" s="20"/>
      <c r="I330" s="9"/>
      <c r="J330" s="9"/>
      <c r="K330" s="21"/>
      <c r="L330" s="21"/>
      <c r="Q330">
        <f>ROUND((Source!BZ267/100)*ROUND((Source!AF267*Source!AV267)*Source!I267, 2), 2)</f>
        <v>4967.62</v>
      </c>
      <c r="R330">
        <f>Source!X267</f>
        <v>4967.62</v>
      </c>
      <c r="S330">
        <f>ROUND((Source!CA267/100)*ROUND((Source!AF267*Source!AV267)*Source!I267, 2), 2)</f>
        <v>709.66</v>
      </c>
      <c r="T330">
        <f>Source!Y267</f>
        <v>709.66</v>
      </c>
      <c r="U330">
        <f>ROUND((175/100)*ROUND((Source!AE267*Source!AV267)*Source!I267, 2), 2)</f>
        <v>0</v>
      </c>
      <c r="V330">
        <f>ROUND((108/100)*ROUND(Source!CS267*Source!I267, 2), 2)</f>
        <v>0</v>
      </c>
    </row>
    <row r="331" spans="1:22" x14ac:dyDescent="0.2">
      <c r="D331" s="22" t="str">
        <f>"Объем: "&amp;Source!I267&amp;"=(2+"&amp;"2)/"&amp;"10"</f>
        <v>Объем: 0,4=(2+2)/10</v>
      </c>
    </row>
    <row r="332" spans="1:22" ht="14.25" x14ac:dyDescent="0.2">
      <c r="A332" s="18"/>
      <c r="B332" s="18"/>
      <c r="C332" s="18"/>
      <c r="D332" s="18" t="s">
        <v>746</v>
      </c>
      <c r="E332" s="19"/>
      <c r="F332" s="9"/>
      <c r="G332" s="21">
        <f>Source!AO267</f>
        <v>8870.75</v>
      </c>
      <c r="H332" s="20" t="str">
        <f>Source!DG267</f>
        <v>)*2</v>
      </c>
      <c r="I332" s="9">
        <f>Source!AV267</f>
        <v>1</v>
      </c>
      <c r="J332" s="9">
        <f>IF(Source!BA267&lt;&gt; 0, Source!BA267, 1)</f>
        <v>1</v>
      </c>
      <c r="K332" s="21">
        <f>Source!S267</f>
        <v>7096.6</v>
      </c>
      <c r="L332" s="21"/>
    </row>
    <row r="333" spans="1:22" ht="14.25" x14ac:dyDescent="0.2">
      <c r="A333" s="18"/>
      <c r="B333" s="18"/>
      <c r="C333" s="18"/>
      <c r="D333" s="18" t="s">
        <v>752</v>
      </c>
      <c r="E333" s="19"/>
      <c r="F333" s="9"/>
      <c r="G333" s="21">
        <f>Source!AL267</f>
        <v>17.39</v>
      </c>
      <c r="H333" s="20" t="str">
        <f>Source!DD267</f>
        <v>)*2</v>
      </c>
      <c r="I333" s="9">
        <f>Source!AW267</f>
        <v>1</v>
      </c>
      <c r="J333" s="9">
        <f>IF(Source!BC267&lt;&gt; 0, Source!BC267, 1)</f>
        <v>1</v>
      </c>
      <c r="K333" s="21">
        <f>Source!P267</f>
        <v>13.91</v>
      </c>
      <c r="L333" s="21"/>
    </row>
    <row r="334" spans="1:22" ht="14.25" x14ac:dyDescent="0.2">
      <c r="A334" s="18"/>
      <c r="B334" s="18"/>
      <c r="C334" s="18"/>
      <c r="D334" s="18" t="s">
        <v>747</v>
      </c>
      <c r="E334" s="19" t="s">
        <v>748</v>
      </c>
      <c r="F334" s="9">
        <f>Source!AT267</f>
        <v>70</v>
      </c>
      <c r="G334" s="21"/>
      <c r="H334" s="20"/>
      <c r="I334" s="9"/>
      <c r="J334" s="9"/>
      <c r="K334" s="21">
        <f>SUM(R330:R333)</f>
        <v>4967.62</v>
      </c>
      <c r="L334" s="21"/>
    </row>
    <row r="335" spans="1:22" ht="14.25" x14ac:dyDescent="0.2">
      <c r="A335" s="18"/>
      <c r="B335" s="18"/>
      <c r="C335" s="18"/>
      <c r="D335" s="18" t="s">
        <v>749</v>
      </c>
      <c r="E335" s="19" t="s">
        <v>748</v>
      </c>
      <c r="F335" s="9">
        <f>Source!AU267</f>
        <v>10</v>
      </c>
      <c r="G335" s="21"/>
      <c r="H335" s="20"/>
      <c r="I335" s="9"/>
      <c r="J335" s="9"/>
      <c r="K335" s="21">
        <f>SUM(T330:T334)</f>
        <v>709.66</v>
      </c>
      <c r="L335" s="21"/>
    </row>
    <row r="336" spans="1:22" ht="14.25" x14ac:dyDescent="0.2">
      <c r="A336" s="18"/>
      <c r="B336" s="18"/>
      <c r="C336" s="18"/>
      <c r="D336" s="18" t="s">
        <v>750</v>
      </c>
      <c r="E336" s="19" t="s">
        <v>751</v>
      </c>
      <c r="F336" s="9">
        <f>Source!AQ267</f>
        <v>12.5</v>
      </c>
      <c r="G336" s="21"/>
      <c r="H336" s="20" t="str">
        <f>Source!DI267</f>
        <v>)*2</v>
      </c>
      <c r="I336" s="9">
        <f>Source!AV267</f>
        <v>1</v>
      </c>
      <c r="J336" s="9"/>
      <c r="K336" s="21"/>
      <c r="L336" s="21">
        <f>Source!U267</f>
        <v>10</v>
      </c>
    </row>
    <row r="337" spans="1:22" ht="15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51">
        <f>K332+K333+K334+K335</f>
        <v>12787.79</v>
      </c>
      <c r="K337" s="51"/>
      <c r="L337" s="25">
        <f>IF(Source!I267&lt;&gt;0, ROUND(J337/Source!I267, 2), 0)</f>
        <v>31969.48</v>
      </c>
      <c r="P337" s="23">
        <f>J337</f>
        <v>12787.79</v>
      </c>
    </row>
    <row r="338" spans="1:22" ht="42.75" x14ac:dyDescent="0.2">
      <c r="A338" s="18">
        <v>33</v>
      </c>
      <c r="B338" s="18">
        <v>33</v>
      </c>
      <c r="C338" s="18" t="str">
        <f>Source!F268</f>
        <v>1.23-2103-41-1/1</v>
      </c>
      <c r="D338" s="18" t="str">
        <f>Source!G268</f>
        <v>Техническое обслуживание регулирующего клапана/Регулятор скорости SHUUTNIK VEMAX</v>
      </c>
      <c r="E338" s="19" t="str">
        <f>Source!H268</f>
        <v>шт.</v>
      </c>
      <c r="F338" s="9">
        <f>Source!I268</f>
        <v>2</v>
      </c>
      <c r="G338" s="21"/>
      <c r="H338" s="20"/>
      <c r="I338" s="9"/>
      <c r="J338" s="9"/>
      <c r="K338" s="21"/>
      <c r="L338" s="21"/>
      <c r="Q338">
        <f>ROUND((Source!BZ268/100)*ROUND((Source!AF268*Source!AV268)*Source!I268, 2), 2)</f>
        <v>291.2</v>
      </c>
      <c r="R338">
        <f>Source!X268</f>
        <v>291.2</v>
      </c>
      <c r="S338">
        <f>ROUND((Source!CA268/100)*ROUND((Source!AF268*Source!AV268)*Source!I268, 2), 2)</f>
        <v>41.6</v>
      </c>
      <c r="T338">
        <f>Source!Y268</f>
        <v>41.6</v>
      </c>
      <c r="U338">
        <f>ROUND((175/100)*ROUND((Source!AE268*Source!AV268)*Source!I268, 2), 2)</f>
        <v>173.5</v>
      </c>
      <c r="V338">
        <f>ROUND((108/100)*ROUND(Source!CS268*Source!I268, 2), 2)</f>
        <v>107.07</v>
      </c>
    </row>
    <row r="339" spans="1:22" ht="14.25" x14ac:dyDescent="0.2">
      <c r="A339" s="18"/>
      <c r="B339" s="18"/>
      <c r="C339" s="18"/>
      <c r="D339" s="18" t="s">
        <v>746</v>
      </c>
      <c r="E339" s="19"/>
      <c r="F339" s="9"/>
      <c r="G339" s="21">
        <f>Source!AO268</f>
        <v>208</v>
      </c>
      <c r="H339" s="20" t="str">
        <f>Source!DG268</f>
        <v/>
      </c>
      <c r="I339" s="9">
        <f>Source!AV268</f>
        <v>1</v>
      </c>
      <c r="J339" s="9">
        <f>IF(Source!BA268&lt;&gt; 0, Source!BA268, 1)</f>
        <v>1</v>
      </c>
      <c r="K339" s="21">
        <f>Source!S268</f>
        <v>416</v>
      </c>
      <c r="L339" s="21"/>
    </row>
    <row r="340" spans="1:22" ht="14.25" x14ac:dyDescent="0.2">
      <c r="A340" s="18"/>
      <c r="B340" s="18"/>
      <c r="C340" s="18"/>
      <c r="D340" s="18" t="s">
        <v>753</v>
      </c>
      <c r="E340" s="19"/>
      <c r="F340" s="9"/>
      <c r="G340" s="21">
        <f>Source!AM268</f>
        <v>78.180000000000007</v>
      </c>
      <c r="H340" s="20" t="str">
        <f>Source!DE268</f>
        <v/>
      </c>
      <c r="I340" s="9">
        <f>Source!AV268</f>
        <v>1</v>
      </c>
      <c r="J340" s="9">
        <f>IF(Source!BB268&lt;&gt; 0, Source!BB268, 1)</f>
        <v>1</v>
      </c>
      <c r="K340" s="21">
        <f>Source!Q268</f>
        <v>156.36000000000001</v>
      </c>
      <c r="L340" s="21"/>
    </row>
    <row r="341" spans="1:22" ht="14.25" x14ac:dyDescent="0.2">
      <c r="A341" s="18"/>
      <c r="B341" s="18"/>
      <c r="C341" s="18"/>
      <c r="D341" s="18" t="s">
        <v>754</v>
      </c>
      <c r="E341" s="19"/>
      <c r="F341" s="9"/>
      <c r="G341" s="21">
        <f>Source!AN268</f>
        <v>49.57</v>
      </c>
      <c r="H341" s="20" t="str">
        <f>Source!DF268</f>
        <v/>
      </c>
      <c r="I341" s="9">
        <f>Source!AV268</f>
        <v>1</v>
      </c>
      <c r="J341" s="9">
        <f>IF(Source!BS268&lt;&gt; 0, Source!BS268, 1)</f>
        <v>1</v>
      </c>
      <c r="K341" s="26">
        <f>Source!R268</f>
        <v>99.14</v>
      </c>
      <c r="L341" s="21"/>
    </row>
    <row r="342" spans="1:22" ht="14.25" x14ac:dyDescent="0.2">
      <c r="A342" s="18"/>
      <c r="B342" s="18"/>
      <c r="C342" s="18"/>
      <c r="D342" s="18" t="s">
        <v>747</v>
      </c>
      <c r="E342" s="19" t="s">
        <v>748</v>
      </c>
      <c r="F342" s="9">
        <f>Source!AT268</f>
        <v>70</v>
      </c>
      <c r="G342" s="21"/>
      <c r="H342" s="20"/>
      <c r="I342" s="9"/>
      <c r="J342" s="9"/>
      <c r="K342" s="21">
        <f>SUM(R338:R341)</f>
        <v>291.2</v>
      </c>
      <c r="L342" s="21"/>
    </row>
    <row r="343" spans="1:22" ht="14.25" x14ac:dyDescent="0.2">
      <c r="A343" s="18"/>
      <c r="B343" s="18"/>
      <c r="C343" s="18"/>
      <c r="D343" s="18" t="s">
        <v>749</v>
      </c>
      <c r="E343" s="19" t="s">
        <v>748</v>
      </c>
      <c r="F343" s="9">
        <f>Source!AU268</f>
        <v>10</v>
      </c>
      <c r="G343" s="21"/>
      <c r="H343" s="20"/>
      <c r="I343" s="9"/>
      <c r="J343" s="9"/>
      <c r="K343" s="21">
        <f>SUM(T338:T342)</f>
        <v>41.6</v>
      </c>
      <c r="L343" s="21"/>
    </row>
    <row r="344" spans="1:22" ht="14.25" x14ac:dyDescent="0.2">
      <c r="A344" s="18"/>
      <c r="B344" s="18"/>
      <c r="C344" s="18"/>
      <c r="D344" s="18" t="s">
        <v>755</v>
      </c>
      <c r="E344" s="19" t="s">
        <v>748</v>
      </c>
      <c r="F344" s="9">
        <f>108</f>
        <v>108</v>
      </c>
      <c r="G344" s="21"/>
      <c r="H344" s="20"/>
      <c r="I344" s="9"/>
      <c r="J344" s="9"/>
      <c r="K344" s="21">
        <f>SUM(V338:V343)</f>
        <v>107.07</v>
      </c>
      <c r="L344" s="21"/>
    </row>
    <row r="345" spans="1:22" ht="14.25" x14ac:dyDescent="0.2">
      <c r="A345" s="18"/>
      <c r="B345" s="18"/>
      <c r="C345" s="18"/>
      <c r="D345" s="18" t="s">
        <v>750</v>
      </c>
      <c r="E345" s="19" t="s">
        <v>751</v>
      </c>
      <c r="F345" s="9">
        <f>Source!AQ268</f>
        <v>0.37</v>
      </c>
      <c r="G345" s="21"/>
      <c r="H345" s="20" t="str">
        <f>Source!DI268</f>
        <v/>
      </c>
      <c r="I345" s="9">
        <f>Source!AV268</f>
        <v>1</v>
      </c>
      <c r="J345" s="9"/>
      <c r="K345" s="21"/>
      <c r="L345" s="21">
        <f>Source!U268</f>
        <v>0.74</v>
      </c>
    </row>
    <row r="346" spans="1:22" ht="15" x14ac:dyDescent="0.25">
      <c r="A346" s="24"/>
      <c r="B346" s="24"/>
      <c r="C346" s="24"/>
      <c r="D346" s="24"/>
      <c r="E346" s="24"/>
      <c r="F346" s="24"/>
      <c r="G346" s="24"/>
      <c r="H346" s="24"/>
      <c r="I346" s="24"/>
      <c r="J346" s="51">
        <f>K339+K340+K342+K343+K344</f>
        <v>1012.23</v>
      </c>
      <c r="K346" s="51"/>
      <c r="L346" s="25">
        <f>IF(Source!I268&lt;&gt;0, ROUND(J346/Source!I268, 2), 0)</f>
        <v>506.12</v>
      </c>
      <c r="P346" s="23">
        <f>J346</f>
        <v>1012.23</v>
      </c>
    </row>
    <row r="347" spans="1:22" ht="71.25" x14ac:dyDescent="0.2">
      <c r="A347" s="18">
        <v>34</v>
      </c>
      <c r="B347" s="18">
        <v>34</v>
      </c>
      <c r="C347" s="18" t="str">
        <f>Source!F269</f>
        <v>1.23-2103-9-7/1</v>
      </c>
      <c r="D347" s="18" t="str">
        <f>Source!G269</f>
        <v>Техническое обслуживание приборов для измерения температуры - регуляторы температуры дилатометрические тип ТУДЭ /Датчик температуры канальный PT-1000-250</v>
      </c>
      <c r="E347" s="19" t="str">
        <f>Source!H269</f>
        <v>шт.</v>
      </c>
      <c r="F347" s="9">
        <f>Source!I269</f>
        <v>1</v>
      </c>
      <c r="G347" s="21"/>
      <c r="H347" s="20"/>
      <c r="I347" s="9"/>
      <c r="J347" s="9"/>
      <c r="K347" s="21"/>
      <c r="L347" s="21"/>
      <c r="Q347">
        <f>ROUND((Source!BZ269/100)*ROUND((Source!AF269*Source!AV269)*Source!I269, 2), 2)</f>
        <v>691.59</v>
      </c>
      <c r="R347">
        <f>Source!X269</f>
        <v>691.59</v>
      </c>
      <c r="S347">
        <f>ROUND((Source!CA269/100)*ROUND((Source!AF269*Source!AV269)*Source!I269, 2), 2)</f>
        <v>98.8</v>
      </c>
      <c r="T347">
        <f>Source!Y269</f>
        <v>98.8</v>
      </c>
      <c r="U347">
        <f>ROUND((175/100)*ROUND((Source!AE269*Source!AV269)*Source!I269, 2), 2)</f>
        <v>0</v>
      </c>
      <c r="V347">
        <f>ROUND((108/100)*ROUND(Source!CS269*Source!I269, 2), 2)</f>
        <v>0</v>
      </c>
    </row>
    <row r="348" spans="1:22" ht="14.25" x14ac:dyDescent="0.2">
      <c r="A348" s="18"/>
      <c r="B348" s="18"/>
      <c r="C348" s="18"/>
      <c r="D348" s="18" t="s">
        <v>746</v>
      </c>
      <c r="E348" s="19"/>
      <c r="F348" s="9"/>
      <c r="G348" s="21">
        <f>Source!AO269</f>
        <v>493.99</v>
      </c>
      <c r="H348" s="20" t="str">
        <f>Source!DG269</f>
        <v>)*2</v>
      </c>
      <c r="I348" s="9">
        <f>Source!AV269</f>
        <v>1</v>
      </c>
      <c r="J348" s="9">
        <f>IF(Source!BA269&lt;&gt; 0, Source!BA269, 1)</f>
        <v>1</v>
      </c>
      <c r="K348" s="21">
        <f>Source!S269</f>
        <v>987.98</v>
      </c>
      <c r="L348" s="21"/>
    </row>
    <row r="349" spans="1:22" ht="14.25" x14ac:dyDescent="0.2">
      <c r="A349" s="18"/>
      <c r="B349" s="18"/>
      <c r="C349" s="18"/>
      <c r="D349" s="18" t="s">
        <v>747</v>
      </c>
      <c r="E349" s="19" t="s">
        <v>748</v>
      </c>
      <c r="F349" s="9">
        <f>Source!AT269</f>
        <v>70</v>
      </c>
      <c r="G349" s="21"/>
      <c r="H349" s="20"/>
      <c r="I349" s="9"/>
      <c r="J349" s="9"/>
      <c r="K349" s="21">
        <f>SUM(R347:R348)</f>
        <v>691.59</v>
      </c>
      <c r="L349" s="21"/>
    </row>
    <row r="350" spans="1:22" ht="14.25" x14ac:dyDescent="0.2">
      <c r="A350" s="18"/>
      <c r="B350" s="18"/>
      <c r="C350" s="18"/>
      <c r="D350" s="18" t="s">
        <v>749</v>
      </c>
      <c r="E350" s="19" t="s">
        <v>748</v>
      </c>
      <c r="F350" s="9">
        <f>Source!AU269</f>
        <v>10</v>
      </c>
      <c r="G350" s="21"/>
      <c r="H350" s="20"/>
      <c r="I350" s="9"/>
      <c r="J350" s="9"/>
      <c r="K350" s="21">
        <f>SUM(T347:T349)</f>
        <v>98.8</v>
      </c>
      <c r="L350" s="21"/>
    </row>
    <row r="351" spans="1:22" ht="14.25" x14ac:dyDescent="0.2">
      <c r="A351" s="18"/>
      <c r="B351" s="18"/>
      <c r="C351" s="18"/>
      <c r="D351" s="18" t="s">
        <v>750</v>
      </c>
      <c r="E351" s="19" t="s">
        <v>751</v>
      </c>
      <c r="F351" s="9">
        <f>Source!AQ269</f>
        <v>0.8</v>
      </c>
      <c r="G351" s="21"/>
      <c r="H351" s="20" t="str">
        <f>Source!DI269</f>
        <v>)*2</v>
      </c>
      <c r="I351" s="9">
        <f>Source!AV269</f>
        <v>1</v>
      </c>
      <c r="J351" s="9"/>
      <c r="K351" s="21"/>
      <c r="L351" s="21">
        <f>Source!U269</f>
        <v>1.6</v>
      </c>
    </row>
    <row r="352" spans="1:22" ht="15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51">
        <f>K348+K349+K350</f>
        <v>1778.3700000000001</v>
      </c>
      <c r="K352" s="51"/>
      <c r="L352" s="25">
        <f>IF(Source!I269&lt;&gt;0, ROUND(J352/Source!I269, 2), 0)</f>
        <v>1778.37</v>
      </c>
      <c r="P352" s="23">
        <f>J352</f>
        <v>1778.3700000000001</v>
      </c>
    </row>
    <row r="353" spans="1:22" ht="71.25" x14ac:dyDescent="0.2">
      <c r="A353" s="18">
        <v>35</v>
      </c>
      <c r="B353" s="18">
        <v>35</v>
      </c>
      <c r="C353" s="18" t="str">
        <f>Source!F270</f>
        <v>1.23-2103-9-7/1</v>
      </c>
      <c r="D353" s="18" t="str">
        <f>Source!G270</f>
        <v>Техническое обслуживание приборов для измерения температуры - регуляторы температуры дилатометрические тип ТУДЭ/Датчик наружной температуры PT-1000-250</v>
      </c>
      <c r="E353" s="19" t="str">
        <f>Source!H270</f>
        <v>шт.</v>
      </c>
      <c r="F353" s="9">
        <f>Source!I270</f>
        <v>1</v>
      </c>
      <c r="G353" s="21"/>
      <c r="H353" s="20"/>
      <c r="I353" s="9"/>
      <c r="J353" s="9"/>
      <c r="K353" s="21"/>
      <c r="L353" s="21"/>
      <c r="Q353">
        <f>ROUND((Source!BZ270/100)*ROUND((Source!AF270*Source!AV270)*Source!I270, 2), 2)</f>
        <v>691.59</v>
      </c>
      <c r="R353">
        <f>Source!X270</f>
        <v>691.59</v>
      </c>
      <c r="S353">
        <f>ROUND((Source!CA270/100)*ROUND((Source!AF270*Source!AV270)*Source!I270, 2), 2)</f>
        <v>98.8</v>
      </c>
      <c r="T353">
        <f>Source!Y270</f>
        <v>98.8</v>
      </c>
      <c r="U353">
        <f>ROUND((175/100)*ROUND((Source!AE270*Source!AV270)*Source!I270, 2), 2)</f>
        <v>0</v>
      </c>
      <c r="V353">
        <f>ROUND((108/100)*ROUND(Source!CS270*Source!I270, 2), 2)</f>
        <v>0</v>
      </c>
    </row>
    <row r="354" spans="1:22" ht="14.25" x14ac:dyDescent="0.2">
      <c r="A354" s="18"/>
      <c r="B354" s="18"/>
      <c r="C354" s="18"/>
      <c r="D354" s="18" t="s">
        <v>746</v>
      </c>
      <c r="E354" s="19"/>
      <c r="F354" s="9"/>
      <c r="G354" s="21">
        <f>Source!AO270</f>
        <v>493.99</v>
      </c>
      <c r="H354" s="20" t="str">
        <f>Source!DG270</f>
        <v>)*2</v>
      </c>
      <c r="I354" s="9">
        <f>Source!AV270</f>
        <v>1</v>
      </c>
      <c r="J354" s="9">
        <f>IF(Source!BA270&lt;&gt; 0, Source!BA270, 1)</f>
        <v>1</v>
      </c>
      <c r="K354" s="21">
        <f>Source!S270</f>
        <v>987.98</v>
      </c>
      <c r="L354" s="21"/>
    </row>
    <row r="355" spans="1:22" ht="14.25" x14ac:dyDescent="0.2">
      <c r="A355" s="18"/>
      <c r="B355" s="18"/>
      <c r="C355" s="18"/>
      <c r="D355" s="18" t="s">
        <v>747</v>
      </c>
      <c r="E355" s="19" t="s">
        <v>748</v>
      </c>
      <c r="F355" s="9">
        <f>Source!AT270</f>
        <v>70</v>
      </c>
      <c r="G355" s="21"/>
      <c r="H355" s="20"/>
      <c r="I355" s="9"/>
      <c r="J355" s="9"/>
      <c r="K355" s="21">
        <f>SUM(R353:R354)</f>
        <v>691.59</v>
      </c>
      <c r="L355" s="21"/>
    </row>
    <row r="356" spans="1:22" ht="14.25" x14ac:dyDescent="0.2">
      <c r="A356" s="18"/>
      <c r="B356" s="18"/>
      <c r="C356" s="18"/>
      <c r="D356" s="18" t="s">
        <v>749</v>
      </c>
      <c r="E356" s="19" t="s">
        <v>748</v>
      </c>
      <c r="F356" s="9">
        <f>Source!AU270</f>
        <v>10</v>
      </c>
      <c r="G356" s="21"/>
      <c r="H356" s="20"/>
      <c r="I356" s="9"/>
      <c r="J356" s="9"/>
      <c r="K356" s="21">
        <f>SUM(T353:T355)</f>
        <v>98.8</v>
      </c>
      <c r="L356" s="21"/>
    </row>
    <row r="357" spans="1:22" ht="14.25" x14ac:dyDescent="0.2">
      <c r="A357" s="18"/>
      <c r="B357" s="18"/>
      <c r="C357" s="18"/>
      <c r="D357" s="18" t="s">
        <v>750</v>
      </c>
      <c r="E357" s="19" t="s">
        <v>751</v>
      </c>
      <c r="F357" s="9">
        <f>Source!AQ270</f>
        <v>0.8</v>
      </c>
      <c r="G357" s="21"/>
      <c r="H357" s="20" t="str">
        <f>Source!DI270</f>
        <v>)*2</v>
      </c>
      <c r="I357" s="9">
        <f>Source!AV270</f>
        <v>1</v>
      </c>
      <c r="J357" s="9"/>
      <c r="K357" s="21"/>
      <c r="L357" s="21">
        <f>Source!U270</f>
        <v>1.6</v>
      </c>
    </row>
    <row r="358" spans="1:22" ht="15" x14ac:dyDescent="0.25">
      <c r="A358" s="24"/>
      <c r="B358" s="24"/>
      <c r="C358" s="24"/>
      <c r="D358" s="24"/>
      <c r="E358" s="24"/>
      <c r="F358" s="24"/>
      <c r="G358" s="24"/>
      <c r="H358" s="24"/>
      <c r="I358" s="24"/>
      <c r="J358" s="51">
        <f>K354+K355+K356</f>
        <v>1778.3700000000001</v>
      </c>
      <c r="K358" s="51"/>
      <c r="L358" s="25">
        <f>IF(Source!I270&lt;&gt;0, ROUND(J358/Source!I270, 2), 0)</f>
        <v>1778.37</v>
      </c>
      <c r="P358" s="23">
        <f>J358</f>
        <v>1778.3700000000001</v>
      </c>
    </row>
    <row r="359" spans="1:22" ht="71.25" x14ac:dyDescent="0.2">
      <c r="A359" s="18">
        <v>36</v>
      </c>
      <c r="B359" s="18">
        <v>36</v>
      </c>
      <c r="C359" s="18" t="str">
        <f>Source!F271</f>
        <v>1.23-2103-41-1/1</v>
      </c>
      <c r="D359" s="18" t="str">
        <f>Source!G271</f>
        <v>Техническое обслуживание регулирующего клапана/ Электропривод воздушный заслонки AC-230-4-S; Электропривод воздушный заслонки AC-230-5-S</v>
      </c>
      <c r="E359" s="19" t="str">
        <f>Source!H271</f>
        <v>шт.</v>
      </c>
      <c r="F359" s="9">
        <f>Source!I271</f>
        <v>2</v>
      </c>
      <c r="G359" s="21"/>
      <c r="H359" s="20"/>
      <c r="I359" s="9"/>
      <c r="J359" s="9"/>
      <c r="K359" s="21"/>
      <c r="L359" s="21"/>
      <c r="Q359">
        <f>ROUND((Source!BZ271/100)*ROUND((Source!AF271*Source!AV271)*Source!I271, 2), 2)</f>
        <v>582.4</v>
      </c>
      <c r="R359">
        <f>Source!X271</f>
        <v>582.4</v>
      </c>
      <c r="S359">
        <f>ROUND((Source!CA271/100)*ROUND((Source!AF271*Source!AV271)*Source!I271, 2), 2)</f>
        <v>83.2</v>
      </c>
      <c r="T359">
        <f>Source!Y271</f>
        <v>83.2</v>
      </c>
      <c r="U359">
        <f>ROUND((175/100)*ROUND((Source!AE271*Source!AV271)*Source!I271, 2), 2)</f>
        <v>346.99</v>
      </c>
      <c r="V359">
        <f>ROUND((108/100)*ROUND(Source!CS271*Source!I271, 2), 2)</f>
        <v>214.14</v>
      </c>
    </row>
    <row r="360" spans="1:22" x14ac:dyDescent="0.2">
      <c r="D360" s="22" t="str">
        <f>"Объем: "&amp;Source!I271&amp;"=1+"&amp;"1"</f>
        <v>Объем: 2=1+1</v>
      </c>
    </row>
    <row r="361" spans="1:22" ht="14.25" x14ac:dyDescent="0.2">
      <c r="A361" s="18"/>
      <c r="B361" s="18"/>
      <c r="C361" s="18"/>
      <c r="D361" s="18" t="s">
        <v>746</v>
      </c>
      <c r="E361" s="19"/>
      <c r="F361" s="9"/>
      <c r="G361" s="21">
        <f>Source!AO271</f>
        <v>208</v>
      </c>
      <c r="H361" s="20" t="str">
        <f>Source!DG271</f>
        <v>)*2</v>
      </c>
      <c r="I361" s="9">
        <f>Source!AV271</f>
        <v>1</v>
      </c>
      <c r="J361" s="9">
        <f>IF(Source!BA271&lt;&gt; 0, Source!BA271, 1)</f>
        <v>1</v>
      </c>
      <c r="K361" s="21">
        <f>Source!S271</f>
        <v>832</v>
      </c>
      <c r="L361" s="21"/>
    </row>
    <row r="362" spans="1:22" ht="14.25" x14ac:dyDescent="0.2">
      <c r="A362" s="18"/>
      <c r="B362" s="18"/>
      <c r="C362" s="18"/>
      <c r="D362" s="18" t="s">
        <v>753</v>
      </c>
      <c r="E362" s="19"/>
      <c r="F362" s="9"/>
      <c r="G362" s="21">
        <f>Source!AM271</f>
        <v>78.180000000000007</v>
      </c>
      <c r="H362" s="20" t="str">
        <f>Source!DE271</f>
        <v>)*2</v>
      </c>
      <c r="I362" s="9">
        <f>Source!AV271</f>
        <v>1</v>
      </c>
      <c r="J362" s="9">
        <f>IF(Source!BB271&lt;&gt; 0, Source!BB271, 1)</f>
        <v>1</v>
      </c>
      <c r="K362" s="21">
        <f>Source!Q271</f>
        <v>312.72000000000003</v>
      </c>
      <c r="L362" s="21"/>
    </row>
    <row r="363" spans="1:22" ht="14.25" x14ac:dyDescent="0.2">
      <c r="A363" s="18"/>
      <c r="B363" s="18"/>
      <c r="C363" s="18"/>
      <c r="D363" s="18" t="s">
        <v>754</v>
      </c>
      <c r="E363" s="19"/>
      <c r="F363" s="9"/>
      <c r="G363" s="21">
        <f>Source!AN271</f>
        <v>49.57</v>
      </c>
      <c r="H363" s="20" t="str">
        <f>Source!DF271</f>
        <v>)*2</v>
      </c>
      <c r="I363" s="9">
        <f>Source!AV271</f>
        <v>1</v>
      </c>
      <c r="J363" s="9">
        <f>IF(Source!BS271&lt;&gt; 0, Source!BS271, 1)</f>
        <v>1</v>
      </c>
      <c r="K363" s="26">
        <f>Source!R271</f>
        <v>198.28</v>
      </c>
      <c r="L363" s="21"/>
    </row>
    <row r="364" spans="1:22" ht="14.25" x14ac:dyDescent="0.2">
      <c r="A364" s="18"/>
      <c r="B364" s="18"/>
      <c r="C364" s="18"/>
      <c r="D364" s="18" t="s">
        <v>747</v>
      </c>
      <c r="E364" s="19" t="s">
        <v>748</v>
      </c>
      <c r="F364" s="9">
        <f>Source!AT271</f>
        <v>70</v>
      </c>
      <c r="G364" s="21"/>
      <c r="H364" s="20"/>
      <c r="I364" s="9"/>
      <c r="J364" s="9"/>
      <c r="K364" s="21">
        <f>SUM(R359:R363)</f>
        <v>582.4</v>
      </c>
      <c r="L364" s="21"/>
    </row>
    <row r="365" spans="1:22" ht="14.25" x14ac:dyDescent="0.2">
      <c r="A365" s="18"/>
      <c r="B365" s="18"/>
      <c r="C365" s="18"/>
      <c r="D365" s="18" t="s">
        <v>749</v>
      </c>
      <c r="E365" s="19" t="s">
        <v>748</v>
      </c>
      <c r="F365" s="9">
        <f>Source!AU271</f>
        <v>10</v>
      </c>
      <c r="G365" s="21"/>
      <c r="H365" s="20"/>
      <c r="I365" s="9"/>
      <c r="J365" s="9"/>
      <c r="K365" s="21">
        <f>SUM(T359:T364)</f>
        <v>83.2</v>
      </c>
      <c r="L365" s="21"/>
    </row>
    <row r="366" spans="1:22" ht="14.25" x14ac:dyDescent="0.2">
      <c r="A366" s="18"/>
      <c r="B366" s="18"/>
      <c r="C366" s="18"/>
      <c r="D366" s="18" t="s">
        <v>755</v>
      </c>
      <c r="E366" s="19" t="s">
        <v>748</v>
      </c>
      <c r="F366" s="9">
        <f>108</f>
        <v>108</v>
      </c>
      <c r="G366" s="21"/>
      <c r="H366" s="20"/>
      <c r="I366" s="9"/>
      <c r="J366" s="9"/>
      <c r="K366" s="21">
        <f>SUM(V359:V365)</f>
        <v>214.14</v>
      </c>
      <c r="L366" s="21"/>
    </row>
    <row r="367" spans="1:22" ht="14.25" x14ac:dyDescent="0.2">
      <c r="A367" s="18"/>
      <c r="B367" s="18"/>
      <c r="C367" s="18"/>
      <c r="D367" s="18" t="s">
        <v>750</v>
      </c>
      <c r="E367" s="19" t="s">
        <v>751</v>
      </c>
      <c r="F367" s="9">
        <f>Source!AQ271</f>
        <v>0.37</v>
      </c>
      <c r="G367" s="21"/>
      <c r="H367" s="20" t="str">
        <f>Source!DI271</f>
        <v>)*2</v>
      </c>
      <c r="I367" s="9">
        <f>Source!AV271</f>
        <v>1</v>
      </c>
      <c r="J367" s="9"/>
      <c r="K367" s="21"/>
      <c r="L367" s="21">
        <f>Source!U271</f>
        <v>1.48</v>
      </c>
    </row>
    <row r="368" spans="1:22" ht="15" x14ac:dyDescent="0.25">
      <c r="A368" s="24"/>
      <c r="B368" s="24"/>
      <c r="C368" s="24"/>
      <c r="D368" s="24"/>
      <c r="E368" s="24"/>
      <c r="F368" s="24"/>
      <c r="G368" s="24"/>
      <c r="H368" s="24"/>
      <c r="I368" s="24"/>
      <c r="J368" s="51">
        <f>K361+K362+K364+K365+K366</f>
        <v>2024.46</v>
      </c>
      <c r="K368" s="51"/>
      <c r="L368" s="25">
        <f>IF(Source!I271&lt;&gt;0, ROUND(J368/Source!I271, 2), 0)</f>
        <v>1012.23</v>
      </c>
      <c r="P368" s="23">
        <f>J368</f>
        <v>2024.46</v>
      </c>
    </row>
    <row r="370" spans="1:22" ht="15" x14ac:dyDescent="0.25">
      <c r="C370" s="55" t="str">
        <f>Source!G272</f>
        <v>Вентустановка П3-В3:</v>
      </c>
      <c r="D370" s="55"/>
      <c r="E370" s="55"/>
      <c r="F370" s="55"/>
      <c r="G370" s="55"/>
      <c r="H370" s="55"/>
      <c r="I370" s="55"/>
      <c r="J370" s="55"/>
      <c r="K370" s="55"/>
    </row>
    <row r="371" spans="1:22" ht="42.75" x14ac:dyDescent="0.2">
      <c r="A371" s="18">
        <v>37</v>
      </c>
      <c r="B371" s="18">
        <v>37</v>
      </c>
      <c r="C371" s="18" t="str">
        <f>Source!F276</f>
        <v>1.18-2403-21-4/1</v>
      </c>
      <c r="D371" s="18" t="str">
        <f>Source!G276</f>
        <v>Техническое обслуживание приточных установок производительностью до 5000 м3/ч - ежеквартальное</v>
      </c>
      <c r="E371" s="19" t="str">
        <f>Source!H276</f>
        <v>установка</v>
      </c>
      <c r="F371" s="9">
        <f>Source!I276</f>
        <v>1</v>
      </c>
      <c r="G371" s="21"/>
      <c r="H371" s="20"/>
      <c r="I371" s="9"/>
      <c r="J371" s="9"/>
      <c r="K371" s="21"/>
      <c r="L371" s="21"/>
      <c r="Q371">
        <f>ROUND((Source!BZ276/100)*ROUND((Source!AF276*Source!AV276)*Source!I276, 2), 2)</f>
        <v>2917.08</v>
      </c>
      <c r="R371">
        <f>Source!X276</f>
        <v>2917.08</v>
      </c>
      <c r="S371">
        <f>ROUND((Source!CA276/100)*ROUND((Source!AF276*Source!AV276)*Source!I276, 2), 2)</f>
        <v>416.73</v>
      </c>
      <c r="T371">
        <f>Source!Y276</f>
        <v>416.73</v>
      </c>
      <c r="U371">
        <f>ROUND((175/100)*ROUND((Source!AE276*Source!AV276)*Source!I276, 2), 2)</f>
        <v>7.0000000000000007E-2</v>
      </c>
      <c r="V371">
        <f>ROUND((108/100)*ROUND(Source!CS276*Source!I276, 2), 2)</f>
        <v>0.04</v>
      </c>
    </row>
    <row r="372" spans="1:22" ht="14.25" x14ac:dyDescent="0.2">
      <c r="A372" s="18"/>
      <c r="B372" s="18"/>
      <c r="C372" s="18"/>
      <c r="D372" s="18" t="s">
        <v>746</v>
      </c>
      <c r="E372" s="19"/>
      <c r="F372" s="9"/>
      <c r="G372" s="21">
        <f>Source!AO276</f>
        <v>2083.63</v>
      </c>
      <c r="H372" s="20" t="str">
        <f>Source!DG276</f>
        <v>)*2</v>
      </c>
      <c r="I372" s="9">
        <f>Source!AV276</f>
        <v>1</v>
      </c>
      <c r="J372" s="9">
        <f>IF(Source!BA276&lt;&gt; 0, Source!BA276, 1)</f>
        <v>1</v>
      </c>
      <c r="K372" s="21">
        <f>Source!S276</f>
        <v>4167.26</v>
      </c>
      <c r="L372" s="21"/>
    </row>
    <row r="373" spans="1:22" ht="14.25" x14ac:dyDescent="0.2">
      <c r="A373" s="18"/>
      <c r="B373" s="18"/>
      <c r="C373" s="18"/>
      <c r="D373" s="18" t="s">
        <v>753</v>
      </c>
      <c r="E373" s="19"/>
      <c r="F373" s="9"/>
      <c r="G373" s="21">
        <f>Source!AM276</f>
        <v>1.79</v>
      </c>
      <c r="H373" s="20" t="str">
        <f>Source!DE276</f>
        <v>)*2</v>
      </c>
      <c r="I373" s="9">
        <f>Source!AV276</f>
        <v>1</v>
      </c>
      <c r="J373" s="9">
        <f>IF(Source!BB276&lt;&gt; 0, Source!BB276, 1)</f>
        <v>1</v>
      </c>
      <c r="K373" s="21">
        <f>Source!Q276</f>
        <v>3.58</v>
      </c>
      <c r="L373" s="21"/>
    </row>
    <row r="374" spans="1:22" ht="14.25" x14ac:dyDescent="0.2">
      <c r="A374" s="18"/>
      <c r="B374" s="18"/>
      <c r="C374" s="18"/>
      <c r="D374" s="18" t="s">
        <v>754</v>
      </c>
      <c r="E374" s="19"/>
      <c r="F374" s="9"/>
      <c r="G374" s="21">
        <f>Source!AN276</f>
        <v>0.02</v>
      </c>
      <c r="H374" s="20" t="str">
        <f>Source!DF276</f>
        <v>)*2</v>
      </c>
      <c r="I374" s="9">
        <f>Source!AV276</f>
        <v>1</v>
      </c>
      <c r="J374" s="9">
        <f>IF(Source!BS276&lt;&gt; 0, Source!BS276, 1)</f>
        <v>1</v>
      </c>
      <c r="K374" s="26">
        <f>Source!R276</f>
        <v>0.04</v>
      </c>
      <c r="L374" s="21"/>
    </row>
    <row r="375" spans="1:22" ht="14.25" x14ac:dyDescent="0.2">
      <c r="A375" s="18"/>
      <c r="B375" s="18"/>
      <c r="C375" s="18"/>
      <c r="D375" s="18" t="s">
        <v>752</v>
      </c>
      <c r="E375" s="19"/>
      <c r="F375" s="9"/>
      <c r="G375" s="21">
        <f>Source!AL276</f>
        <v>10.08</v>
      </c>
      <c r="H375" s="20" t="str">
        <f>Source!DD276</f>
        <v>)*2</v>
      </c>
      <c r="I375" s="9">
        <f>Source!AW276</f>
        <v>1</v>
      </c>
      <c r="J375" s="9">
        <f>IF(Source!BC276&lt;&gt; 0, Source!BC276, 1)</f>
        <v>1</v>
      </c>
      <c r="K375" s="21">
        <f>Source!P276</f>
        <v>20.16</v>
      </c>
      <c r="L375" s="21"/>
    </row>
    <row r="376" spans="1:22" ht="14.25" x14ac:dyDescent="0.2">
      <c r="A376" s="18"/>
      <c r="B376" s="18"/>
      <c r="C376" s="18"/>
      <c r="D376" s="18" t="s">
        <v>747</v>
      </c>
      <c r="E376" s="19" t="s">
        <v>748</v>
      </c>
      <c r="F376" s="9">
        <f>Source!AT276</f>
        <v>70</v>
      </c>
      <c r="G376" s="21"/>
      <c r="H376" s="20"/>
      <c r="I376" s="9"/>
      <c r="J376" s="9"/>
      <c r="K376" s="21">
        <f>SUM(R371:R375)</f>
        <v>2917.08</v>
      </c>
      <c r="L376" s="21"/>
    </row>
    <row r="377" spans="1:22" ht="14.25" x14ac:dyDescent="0.2">
      <c r="A377" s="18"/>
      <c r="B377" s="18"/>
      <c r="C377" s="18"/>
      <c r="D377" s="18" t="s">
        <v>749</v>
      </c>
      <c r="E377" s="19" t="s">
        <v>748</v>
      </c>
      <c r="F377" s="9">
        <f>Source!AU276</f>
        <v>10</v>
      </c>
      <c r="G377" s="21"/>
      <c r="H377" s="20"/>
      <c r="I377" s="9"/>
      <c r="J377" s="9"/>
      <c r="K377" s="21">
        <f>SUM(T371:T376)</f>
        <v>416.73</v>
      </c>
      <c r="L377" s="21"/>
    </row>
    <row r="378" spans="1:22" ht="14.25" x14ac:dyDescent="0.2">
      <c r="A378" s="18"/>
      <c r="B378" s="18"/>
      <c r="C378" s="18"/>
      <c r="D378" s="18" t="s">
        <v>755</v>
      </c>
      <c r="E378" s="19" t="s">
        <v>748</v>
      </c>
      <c r="F378" s="9">
        <f>108</f>
        <v>108</v>
      </c>
      <c r="G378" s="21"/>
      <c r="H378" s="20"/>
      <c r="I378" s="9"/>
      <c r="J378" s="9"/>
      <c r="K378" s="21">
        <f>SUM(V371:V377)</f>
        <v>0.04</v>
      </c>
      <c r="L378" s="21"/>
    </row>
    <row r="379" spans="1:22" ht="14.25" x14ac:dyDescent="0.2">
      <c r="A379" s="18"/>
      <c r="B379" s="18"/>
      <c r="C379" s="18"/>
      <c r="D379" s="18" t="s">
        <v>750</v>
      </c>
      <c r="E379" s="19" t="s">
        <v>751</v>
      </c>
      <c r="F379" s="9">
        <f>Source!AQ276</f>
        <v>3.14</v>
      </c>
      <c r="G379" s="21"/>
      <c r="H379" s="20" t="str">
        <f>Source!DI276</f>
        <v>)*2</v>
      </c>
      <c r="I379" s="9">
        <f>Source!AV276</f>
        <v>1</v>
      </c>
      <c r="J379" s="9"/>
      <c r="K379" s="21"/>
      <c r="L379" s="21">
        <f>Source!U276</f>
        <v>6.28</v>
      </c>
    </row>
    <row r="380" spans="1:22" ht="15" x14ac:dyDescent="0.25">
      <c r="A380" s="24"/>
      <c r="B380" s="24"/>
      <c r="C380" s="24"/>
      <c r="D380" s="24"/>
      <c r="E380" s="24"/>
      <c r="F380" s="24"/>
      <c r="G380" s="24"/>
      <c r="H380" s="24"/>
      <c r="I380" s="24"/>
      <c r="J380" s="51">
        <f>K372+K373+K375+K376+K377+K378</f>
        <v>7524.8499999999995</v>
      </c>
      <c r="K380" s="51"/>
      <c r="L380" s="25">
        <f>IF(Source!I276&lt;&gt;0, ROUND(J380/Source!I276, 2), 0)</f>
        <v>7524.85</v>
      </c>
      <c r="P380" s="23">
        <f>J380</f>
        <v>7524.8499999999995</v>
      </c>
    </row>
    <row r="381" spans="1:22" ht="42.75" x14ac:dyDescent="0.2">
      <c r="A381" s="18">
        <v>38</v>
      </c>
      <c r="B381" s="18">
        <v>38</v>
      </c>
      <c r="C381" s="18" t="str">
        <f>Source!F278</f>
        <v>1.18-2403-20-3/1</v>
      </c>
      <c r="D381" s="18" t="str">
        <f>Source!G278</f>
        <v>Техническое обслуживание вытяжных установок производительностью до 5000 м3/ч - ежеквартальное</v>
      </c>
      <c r="E381" s="19" t="str">
        <f>Source!H278</f>
        <v>установка</v>
      </c>
      <c r="F381" s="9">
        <f>Source!I278</f>
        <v>1</v>
      </c>
      <c r="G381" s="21"/>
      <c r="H381" s="20"/>
      <c r="I381" s="9"/>
      <c r="J381" s="9"/>
      <c r="K381" s="21"/>
      <c r="L381" s="21"/>
      <c r="Q381">
        <f>ROUND((Source!BZ278/100)*ROUND((Source!AF278*Source!AV278)*Source!I278, 2), 2)</f>
        <v>2211.0300000000002</v>
      </c>
      <c r="R381">
        <f>Source!X278</f>
        <v>2211.0300000000002</v>
      </c>
      <c r="S381">
        <f>ROUND((Source!CA278/100)*ROUND((Source!AF278*Source!AV278)*Source!I278, 2), 2)</f>
        <v>315.86</v>
      </c>
      <c r="T381">
        <f>Source!Y278</f>
        <v>315.86</v>
      </c>
      <c r="U381">
        <f>ROUND((175/100)*ROUND((Source!AE278*Source!AV278)*Source!I278, 2), 2)</f>
        <v>0</v>
      </c>
      <c r="V381">
        <f>ROUND((108/100)*ROUND(Source!CS278*Source!I278, 2), 2)</f>
        <v>0</v>
      </c>
    </row>
    <row r="382" spans="1:22" ht="14.25" x14ac:dyDescent="0.2">
      <c r="A382" s="18"/>
      <c r="B382" s="18"/>
      <c r="C382" s="18"/>
      <c r="D382" s="18" t="s">
        <v>746</v>
      </c>
      <c r="E382" s="19"/>
      <c r="F382" s="9"/>
      <c r="G382" s="21">
        <f>Source!AO278</f>
        <v>1579.31</v>
      </c>
      <c r="H382" s="20" t="str">
        <f>Source!DG278</f>
        <v>)*2</v>
      </c>
      <c r="I382" s="9">
        <f>Source!AV278</f>
        <v>1</v>
      </c>
      <c r="J382" s="9">
        <f>IF(Source!BA278&lt;&gt; 0, Source!BA278, 1)</f>
        <v>1</v>
      </c>
      <c r="K382" s="21">
        <f>Source!S278</f>
        <v>3158.62</v>
      </c>
      <c r="L382" s="21"/>
    </row>
    <row r="383" spans="1:22" ht="14.25" x14ac:dyDescent="0.2">
      <c r="A383" s="18"/>
      <c r="B383" s="18"/>
      <c r="C383" s="18"/>
      <c r="D383" s="18" t="s">
        <v>752</v>
      </c>
      <c r="E383" s="19"/>
      <c r="F383" s="9"/>
      <c r="G383" s="21">
        <f>Source!AL278</f>
        <v>0.03</v>
      </c>
      <c r="H383" s="20" t="str">
        <f>Source!DD278</f>
        <v>)*2</v>
      </c>
      <c r="I383" s="9">
        <f>Source!AW278</f>
        <v>1</v>
      </c>
      <c r="J383" s="9">
        <f>IF(Source!BC278&lt;&gt; 0, Source!BC278, 1)</f>
        <v>1</v>
      </c>
      <c r="K383" s="21">
        <f>Source!P278</f>
        <v>0.06</v>
      </c>
      <c r="L383" s="21"/>
    </row>
    <row r="384" spans="1:22" ht="14.25" x14ac:dyDescent="0.2">
      <c r="A384" s="18"/>
      <c r="B384" s="18"/>
      <c r="C384" s="18"/>
      <c r="D384" s="18" t="s">
        <v>747</v>
      </c>
      <c r="E384" s="19" t="s">
        <v>748</v>
      </c>
      <c r="F384" s="9">
        <f>Source!AT278</f>
        <v>70</v>
      </c>
      <c r="G384" s="21"/>
      <c r="H384" s="20"/>
      <c r="I384" s="9"/>
      <c r="J384" s="9"/>
      <c r="K384" s="21">
        <f>SUM(R381:R383)</f>
        <v>2211.0300000000002</v>
      </c>
      <c r="L384" s="21"/>
    </row>
    <row r="385" spans="1:22" ht="14.25" x14ac:dyDescent="0.2">
      <c r="A385" s="18"/>
      <c r="B385" s="18"/>
      <c r="C385" s="18"/>
      <c r="D385" s="18" t="s">
        <v>749</v>
      </c>
      <c r="E385" s="19" t="s">
        <v>748</v>
      </c>
      <c r="F385" s="9">
        <f>Source!AU278</f>
        <v>10</v>
      </c>
      <c r="G385" s="21"/>
      <c r="H385" s="20"/>
      <c r="I385" s="9"/>
      <c r="J385" s="9"/>
      <c r="K385" s="21">
        <f>SUM(T381:T384)</f>
        <v>315.86</v>
      </c>
      <c r="L385" s="21"/>
    </row>
    <row r="386" spans="1:22" ht="14.25" x14ac:dyDescent="0.2">
      <c r="A386" s="18"/>
      <c r="B386" s="18"/>
      <c r="C386" s="18"/>
      <c r="D386" s="18" t="s">
        <v>750</v>
      </c>
      <c r="E386" s="19" t="s">
        <v>751</v>
      </c>
      <c r="F386" s="9">
        <f>Source!AQ278</f>
        <v>2.38</v>
      </c>
      <c r="G386" s="21"/>
      <c r="H386" s="20" t="str">
        <f>Source!DI278</f>
        <v>)*2</v>
      </c>
      <c r="I386" s="9">
        <f>Source!AV278</f>
        <v>1</v>
      </c>
      <c r="J386" s="9"/>
      <c r="K386" s="21"/>
      <c r="L386" s="21">
        <f>Source!U278</f>
        <v>4.76</v>
      </c>
    </row>
    <row r="387" spans="1:22" ht="15" x14ac:dyDescent="0.25">
      <c r="A387" s="24"/>
      <c r="B387" s="24"/>
      <c r="C387" s="24"/>
      <c r="D387" s="24"/>
      <c r="E387" s="24"/>
      <c r="F387" s="24"/>
      <c r="G387" s="24"/>
      <c r="H387" s="24"/>
      <c r="I387" s="24"/>
      <c r="J387" s="51">
        <f>K382+K383+K384+K385</f>
        <v>5685.57</v>
      </c>
      <c r="K387" s="51"/>
      <c r="L387" s="25">
        <f>IF(Source!I278&lt;&gt;0, ROUND(J387/Source!I278, 2), 0)</f>
        <v>5685.57</v>
      </c>
      <c r="P387" s="23">
        <f>J387</f>
        <v>5685.57</v>
      </c>
    </row>
    <row r="388" spans="1:22" ht="99.75" x14ac:dyDescent="0.2">
      <c r="A388" s="18">
        <v>39</v>
      </c>
      <c r="B388" s="18">
        <v>39</v>
      </c>
      <c r="C388" s="18" t="str">
        <f>Source!F281</f>
        <v>1.23-2103-27-1/1</v>
      </c>
      <c r="D388" s="18" t="str">
        <f>Source!G281</f>
        <v>Техническое обслуживание преобразователя давления МТ100 и аналогов (Датчик перепада давления 500 Pa LF32-500 (дпд на прит. фильтр);Датчик перепада давления 500 Pa LF32-500 (дпд на двиг.прит. вентилятора))</v>
      </c>
      <c r="E388" s="19" t="str">
        <f>Source!H281</f>
        <v>10 шт.</v>
      </c>
      <c r="F388" s="9">
        <f>Source!I281</f>
        <v>0.4</v>
      </c>
      <c r="G388" s="21"/>
      <c r="H388" s="20"/>
      <c r="I388" s="9"/>
      <c r="J388" s="9"/>
      <c r="K388" s="21"/>
      <c r="L388" s="21"/>
      <c r="Q388">
        <f>ROUND((Source!BZ281/100)*ROUND((Source!AF281*Source!AV281)*Source!I281, 2), 2)</f>
        <v>4967.62</v>
      </c>
      <c r="R388">
        <f>Source!X281</f>
        <v>4967.62</v>
      </c>
      <c r="S388">
        <f>ROUND((Source!CA281/100)*ROUND((Source!AF281*Source!AV281)*Source!I281, 2), 2)</f>
        <v>709.66</v>
      </c>
      <c r="T388">
        <f>Source!Y281</f>
        <v>709.66</v>
      </c>
      <c r="U388">
        <f>ROUND((175/100)*ROUND((Source!AE281*Source!AV281)*Source!I281, 2), 2)</f>
        <v>0</v>
      </c>
      <c r="V388">
        <f>ROUND((108/100)*ROUND(Source!CS281*Source!I281, 2), 2)</f>
        <v>0</v>
      </c>
    </row>
    <row r="389" spans="1:22" x14ac:dyDescent="0.2">
      <c r="D389" s="22" t="str">
        <f>"Объем: "&amp;Source!I281&amp;"=(2+"&amp;"2)/"&amp;"10"</f>
        <v>Объем: 0,4=(2+2)/10</v>
      </c>
    </row>
    <row r="390" spans="1:22" ht="14.25" x14ac:dyDescent="0.2">
      <c r="A390" s="18"/>
      <c r="B390" s="18"/>
      <c r="C390" s="18"/>
      <c r="D390" s="18" t="s">
        <v>746</v>
      </c>
      <c r="E390" s="19"/>
      <c r="F390" s="9"/>
      <c r="G390" s="21">
        <f>Source!AO281</f>
        <v>8870.75</v>
      </c>
      <c r="H390" s="20" t="str">
        <f>Source!DG281</f>
        <v>)*2</v>
      </c>
      <c r="I390" s="9">
        <f>Source!AV281</f>
        <v>1</v>
      </c>
      <c r="J390" s="9">
        <f>IF(Source!BA281&lt;&gt; 0, Source!BA281, 1)</f>
        <v>1</v>
      </c>
      <c r="K390" s="21">
        <f>Source!S281</f>
        <v>7096.6</v>
      </c>
      <c r="L390" s="21"/>
    </row>
    <row r="391" spans="1:22" ht="14.25" x14ac:dyDescent="0.2">
      <c r="A391" s="18"/>
      <c r="B391" s="18"/>
      <c r="C391" s="18"/>
      <c r="D391" s="18" t="s">
        <v>752</v>
      </c>
      <c r="E391" s="19"/>
      <c r="F391" s="9"/>
      <c r="G391" s="21">
        <f>Source!AL281</f>
        <v>17.39</v>
      </c>
      <c r="H391" s="20" t="str">
        <f>Source!DD281</f>
        <v>)*2</v>
      </c>
      <c r="I391" s="9">
        <f>Source!AW281</f>
        <v>1</v>
      </c>
      <c r="J391" s="9">
        <f>IF(Source!BC281&lt;&gt; 0, Source!BC281, 1)</f>
        <v>1</v>
      </c>
      <c r="K391" s="21">
        <f>Source!P281</f>
        <v>13.91</v>
      </c>
      <c r="L391" s="21"/>
    </row>
    <row r="392" spans="1:22" ht="14.25" x14ac:dyDescent="0.2">
      <c r="A392" s="18"/>
      <c r="B392" s="18"/>
      <c r="C392" s="18"/>
      <c r="D392" s="18" t="s">
        <v>747</v>
      </c>
      <c r="E392" s="19" t="s">
        <v>748</v>
      </c>
      <c r="F392" s="9">
        <f>Source!AT281</f>
        <v>70</v>
      </c>
      <c r="G392" s="21"/>
      <c r="H392" s="20"/>
      <c r="I392" s="9"/>
      <c r="J392" s="9"/>
      <c r="K392" s="21">
        <f>SUM(R388:R391)</f>
        <v>4967.62</v>
      </c>
      <c r="L392" s="21"/>
    </row>
    <row r="393" spans="1:22" ht="14.25" x14ac:dyDescent="0.2">
      <c r="A393" s="18"/>
      <c r="B393" s="18"/>
      <c r="C393" s="18"/>
      <c r="D393" s="18" t="s">
        <v>749</v>
      </c>
      <c r="E393" s="19" t="s">
        <v>748</v>
      </c>
      <c r="F393" s="9">
        <f>Source!AU281</f>
        <v>10</v>
      </c>
      <c r="G393" s="21"/>
      <c r="H393" s="20"/>
      <c r="I393" s="9"/>
      <c r="J393" s="9"/>
      <c r="K393" s="21">
        <f>SUM(T388:T392)</f>
        <v>709.66</v>
      </c>
      <c r="L393" s="21"/>
    </row>
    <row r="394" spans="1:22" ht="14.25" x14ac:dyDescent="0.2">
      <c r="A394" s="18"/>
      <c r="B394" s="18"/>
      <c r="C394" s="18"/>
      <c r="D394" s="18" t="s">
        <v>750</v>
      </c>
      <c r="E394" s="19" t="s">
        <v>751</v>
      </c>
      <c r="F394" s="9">
        <f>Source!AQ281</f>
        <v>12.5</v>
      </c>
      <c r="G394" s="21"/>
      <c r="H394" s="20" t="str">
        <f>Source!DI281</f>
        <v>)*2</v>
      </c>
      <c r="I394" s="9">
        <f>Source!AV281</f>
        <v>1</v>
      </c>
      <c r="J394" s="9"/>
      <c r="K394" s="21"/>
      <c r="L394" s="21">
        <f>Source!U281</f>
        <v>10</v>
      </c>
    </row>
    <row r="395" spans="1:22" ht="15" x14ac:dyDescent="0.25">
      <c r="A395" s="24"/>
      <c r="B395" s="24"/>
      <c r="C395" s="24"/>
      <c r="D395" s="24"/>
      <c r="E395" s="24"/>
      <c r="F395" s="24"/>
      <c r="G395" s="24"/>
      <c r="H395" s="24"/>
      <c r="I395" s="24"/>
      <c r="J395" s="51">
        <f>K390+K391+K392+K393</f>
        <v>12787.79</v>
      </c>
      <c r="K395" s="51"/>
      <c r="L395" s="25">
        <f>IF(Source!I281&lt;&gt;0, ROUND(J395/Source!I281, 2), 0)</f>
        <v>31969.48</v>
      </c>
      <c r="P395" s="23">
        <f>J395</f>
        <v>12787.79</v>
      </c>
    </row>
    <row r="396" spans="1:22" ht="42.75" x14ac:dyDescent="0.2">
      <c r="A396" s="18">
        <v>40</v>
      </c>
      <c r="B396" s="18">
        <v>40</v>
      </c>
      <c r="C396" s="18" t="str">
        <f>Source!F282</f>
        <v>1.23-2103-41-1/1</v>
      </c>
      <c r="D396" s="18" t="str">
        <f>Source!G282</f>
        <v>Техническое обслуживание регулирующего клапана/Регулятор скорости SHUUTNIK VEMAX</v>
      </c>
      <c r="E396" s="19" t="str">
        <f>Source!H282</f>
        <v>шт.</v>
      </c>
      <c r="F396" s="9">
        <f>Source!I282</f>
        <v>2</v>
      </c>
      <c r="G396" s="21"/>
      <c r="H396" s="20"/>
      <c r="I396" s="9"/>
      <c r="J396" s="9"/>
      <c r="K396" s="21"/>
      <c r="L396" s="21"/>
      <c r="Q396">
        <f>ROUND((Source!BZ282/100)*ROUND((Source!AF282*Source!AV282)*Source!I282, 2), 2)</f>
        <v>291.2</v>
      </c>
      <c r="R396">
        <f>Source!X282</f>
        <v>291.2</v>
      </c>
      <c r="S396">
        <f>ROUND((Source!CA282/100)*ROUND((Source!AF282*Source!AV282)*Source!I282, 2), 2)</f>
        <v>41.6</v>
      </c>
      <c r="T396">
        <f>Source!Y282</f>
        <v>41.6</v>
      </c>
      <c r="U396">
        <f>ROUND((175/100)*ROUND((Source!AE282*Source!AV282)*Source!I282, 2), 2)</f>
        <v>173.5</v>
      </c>
      <c r="V396">
        <f>ROUND((108/100)*ROUND(Source!CS282*Source!I282, 2), 2)</f>
        <v>107.07</v>
      </c>
    </row>
    <row r="397" spans="1:22" ht="14.25" x14ac:dyDescent="0.2">
      <c r="A397" s="18"/>
      <c r="B397" s="18"/>
      <c r="C397" s="18"/>
      <c r="D397" s="18" t="s">
        <v>746</v>
      </c>
      <c r="E397" s="19"/>
      <c r="F397" s="9"/>
      <c r="G397" s="21">
        <f>Source!AO282</f>
        <v>208</v>
      </c>
      <c r="H397" s="20" t="str">
        <f>Source!DG282</f>
        <v/>
      </c>
      <c r="I397" s="9">
        <f>Source!AV282</f>
        <v>1</v>
      </c>
      <c r="J397" s="9">
        <f>IF(Source!BA282&lt;&gt; 0, Source!BA282, 1)</f>
        <v>1</v>
      </c>
      <c r="K397" s="21">
        <f>Source!S282</f>
        <v>416</v>
      </c>
      <c r="L397" s="21"/>
    </row>
    <row r="398" spans="1:22" ht="14.25" x14ac:dyDescent="0.2">
      <c r="A398" s="18"/>
      <c r="B398" s="18"/>
      <c r="C398" s="18"/>
      <c r="D398" s="18" t="s">
        <v>753</v>
      </c>
      <c r="E398" s="19"/>
      <c r="F398" s="9"/>
      <c r="G398" s="21">
        <f>Source!AM282</f>
        <v>78.180000000000007</v>
      </c>
      <c r="H398" s="20" t="str">
        <f>Source!DE282</f>
        <v/>
      </c>
      <c r="I398" s="9">
        <f>Source!AV282</f>
        <v>1</v>
      </c>
      <c r="J398" s="9">
        <f>IF(Source!BB282&lt;&gt; 0, Source!BB282, 1)</f>
        <v>1</v>
      </c>
      <c r="K398" s="21">
        <f>Source!Q282</f>
        <v>156.36000000000001</v>
      </c>
      <c r="L398" s="21"/>
    </row>
    <row r="399" spans="1:22" ht="14.25" x14ac:dyDescent="0.2">
      <c r="A399" s="18"/>
      <c r="B399" s="18"/>
      <c r="C399" s="18"/>
      <c r="D399" s="18" t="s">
        <v>754</v>
      </c>
      <c r="E399" s="19"/>
      <c r="F399" s="9"/>
      <c r="G399" s="21">
        <f>Source!AN282</f>
        <v>49.57</v>
      </c>
      <c r="H399" s="20" t="str">
        <f>Source!DF282</f>
        <v/>
      </c>
      <c r="I399" s="9">
        <f>Source!AV282</f>
        <v>1</v>
      </c>
      <c r="J399" s="9">
        <f>IF(Source!BS282&lt;&gt; 0, Source!BS282, 1)</f>
        <v>1</v>
      </c>
      <c r="K399" s="26">
        <f>Source!R282</f>
        <v>99.14</v>
      </c>
      <c r="L399" s="21"/>
    </row>
    <row r="400" spans="1:22" ht="14.25" x14ac:dyDescent="0.2">
      <c r="A400" s="18"/>
      <c r="B400" s="18"/>
      <c r="C400" s="18"/>
      <c r="D400" s="18" t="s">
        <v>747</v>
      </c>
      <c r="E400" s="19" t="s">
        <v>748</v>
      </c>
      <c r="F400" s="9">
        <f>Source!AT282</f>
        <v>70</v>
      </c>
      <c r="G400" s="21"/>
      <c r="H400" s="20"/>
      <c r="I400" s="9"/>
      <c r="J400" s="9"/>
      <c r="K400" s="21">
        <f>SUM(R396:R399)</f>
        <v>291.2</v>
      </c>
      <c r="L400" s="21"/>
    </row>
    <row r="401" spans="1:22" ht="14.25" x14ac:dyDescent="0.2">
      <c r="A401" s="18"/>
      <c r="B401" s="18"/>
      <c r="C401" s="18"/>
      <c r="D401" s="18" t="s">
        <v>749</v>
      </c>
      <c r="E401" s="19" t="s">
        <v>748</v>
      </c>
      <c r="F401" s="9">
        <f>Source!AU282</f>
        <v>10</v>
      </c>
      <c r="G401" s="21"/>
      <c r="H401" s="20"/>
      <c r="I401" s="9"/>
      <c r="J401" s="9"/>
      <c r="K401" s="21">
        <f>SUM(T396:T400)</f>
        <v>41.6</v>
      </c>
      <c r="L401" s="21"/>
    </row>
    <row r="402" spans="1:22" ht="14.25" x14ac:dyDescent="0.2">
      <c r="A402" s="18"/>
      <c r="B402" s="18"/>
      <c r="C402" s="18"/>
      <c r="D402" s="18" t="s">
        <v>755</v>
      </c>
      <c r="E402" s="19" t="s">
        <v>748</v>
      </c>
      <c r="F402" s="9">
        <f>108</f>
        <v>108</v>
      </c>
      <c r="G402" s="21"/>
      <c r="H402" s="20"/>
      <c r="I402" s="9"/>
      <c r="J402" s="9"/>
      <c r="K402" s="21">
        <f>SUM(V396:V401)</f>
        <v>107.07</v>
      </c>
      <c r="L402" s="21"/>
    </row>
    <row r="403" spans="1:22" ht="14.25" x14ac:dyDescent="0.2">
      <c r="A403" s="18"/>
      <c r="B403" s="18"/>
      <c r="C403" s="18"/>
      <c r="D403" s="18" t="s">
        <v>750</v>
      </c>
      <c r="E403" s="19" t="s">
        <v>751</v>
      </c>
      <c r="F403" s="9">
        <f>Source!AQ282</f>
        <v>0.37</v>
      </c>
      <c r="G403" s="21"/>
      <c r="H403" s="20" t="str">
        <f>Source!DI282</f>
        <v/>
      </c>
      <c r="I403" s="9">
        <f>Source!AV282</f>
        <v>1</v>
      </c>
      <c r="J403" s="9"/>
      <c r="K403" s="21"/>
      <c r="L403" s="21">
        <f>Source!U282</f>
        <v>0.74</v>
      </c>
    </row>
    <row r="404" spans="1:22" ht="15" x14ac:dyDescent="0.25">
      <c r="A404" s="24"/>
      <c r="B404" s="24"/>
      <c r="C404" s="24"/>
      <c r="D404" s="24"/>
      <c r="E404" s="24"/>
      <c r="F404" s="24"/>
      <c r="G404" s="24"/>
      <c r="H404" s="24"/>
      <c r="I404" s="24"/>
      <c r="J404" s="51">
        <f>K397+K398+K400+K401+K402</f>
        <v>1012.23</v>
      </c>
      <c r="K404" s="51"/>
      <c r="L404" s="25">
        <f>IF(Source!I282&lt;&gt;0, ROUND(J404/Source!I282, 2), 0)</f>
        <v>506.12</v>
      </c>
      <c r="P404" s="23">
        <f>J404</f>
        <v>1012.23</v>
      </c>
    </row>
    <row r="405" spans="1:22" ht="71.25" x14ac:dyDescent="0.2">
      <c r="A405" s="18">
        <v>41</v>
      </c>
      <c r="B405" s="18">
        <v>41</v>
      </c>
      <c r="C405" s="18" t="str">
        <f>Source!F283</f>
        <v>1.23-2103-9-7/1</v>
      </c>
      <c r="D405" s="18" t="str">
        <f>Source!G283</f>
        <v>Техническое обслуживание приборов для измерения температуры - регуляторы температуры дилатометрические тип ТУДЭ /Датчик температуры канальный PT-1000-250</v>
      </c>
      <c r="E405" s="19" t="str">
        <f>Source!H283</f>
        <v>шт.</v>
      </c>
      <c r="F405" s="9">
        <f>Source!I283</f>
        <v>1</v>
      </c>
      <c r="G405" s="21"/>
      <c r="H405" s="20"/>
      <c r="I405" s="9"/>
      <c r="J405" s="9"/>
      <c r="K405" s="21"/>
      <c r="L405" s="21"/>
      <c r="Q405">
        <f>ROUND((Source!BZ283/100)*ROUND((Source!AF283*Source!AV283)*Source!I283, 2), 2)</f>
        <v>691.59</v>
      </c>
      <c r="R405">
        <f>Source!X283</f>
        <v>691.59</v>
      </c>
      <c r="S405">
        <f>ROUND((Source!CA283/100)*ROUND((Source!AF283*Source!AV283)*Source!I283, 2), 2)</f>
        <v>98.8</v>
      </c>
      <c r="T405">
        <f>Source!Y283</f>
        <v>98.8</v>
      </c>
      <c r="U405">
        <f>ROUND((175/100)*ROUND((Source!AE283*Source!AV283)*Source!I283, 2), 2)</f>
        <v>0</v>
      </c>
      <c r="V405">
        <f>ROUND((108/100)*ROUND(Source!CS283*Source!I283, 2), 2)</f>
        <v>0</v>
      </c>
    </row>
    <row r="406" spans="1:22" ht="14.25" x14ac:dyDescent="0.2">
      <c r="A406" s="18"/>
      <c r="B406" s="18"/>
      <c r="C406" s="18"/>
      <c r="D406" s="18" t="s">
        <v>746</v>
      </c>
      <c r="E406" s="19"/>
      <c r="F406" s="9"/>
      <c r="G406" s="21">
        <f>Source!AO283</f>
        <v>493.99</v>
      </c>
      <c r="H406" s="20" t="str">
        <f>Source!DG283</f>
        <v>)*2</v>
      </c>
      <c r="I406" s="9">
        <f>Source!AV283</f>
        <v>1</v>
      </c>
      <c r="J406" s="9">
        <f>IF(Source!BA283&lt;&gt; 0, Source!BA283, 1)</f>
        <v>1</v>
      </c>
      <c r="K406" s="21">
        <f>Source!S283</f>
        <v>987.98</v>
      </c>
      <c r="L406" s="21"/>
    </row>
    <row r="407" spans="1:22" ht="14.25" x14ac:dyDescent="0.2">
      <c r="A407" s="18"/>
      <c r="B407" s="18"/>
      <c r="C407" s="18"/>
      <c r="D407" s="18" t="s">
        <v>747</v>
      </c>
      <c r="E407" s="19" t="s">
        <v>748</v>
      </c>
      <c r="F407" s="9">
        <f>Source!AT283</f>
        <v>70</v>
      </c>
      <c r="G407" s="21"/>
      <c r="H407" s="20"/>
      <c r="I407" s="9"/>
      <c r="J407" s="9"/>
      <c r="K407" s="21">
        <f>SUM(R405:R406)</f>
        <v>691.59</v>
      </c>
      <c r="L407" s="21"/>
    </row>
    <row r="408" spans="1:22" ht="14.25" x14ac:dyDescent="0.2">
      <c r="A408" s="18"/>
      <c r="B408" s="18"/>
      <c r="C408" s="18"/>
      <c r="D408" s="18" t="s">
        <v>749</v>
      </c>
      <c r="E408" s="19" t="s">
        <v>748</v>
      </c>
      <c r="F408" s="9">
        <f>Source!AU283</f>
        <v>10</v>
      </c>
      <c r="G408" s="21"/>
      <c r="H408" s="20"/>
      <c r="I408" s="9"/>
      <c r="J408" s="9"/>
      <c r="K408" s="21">
        <f>SUM(T405:T407)</f>
        <v>98.8</v>
      </c>
      <c r="L408" s="21"/>
    </row>
    <row r="409" spans="1:22" ht="14.25" x14ac:dyDescent="0.2">
      <c r="A409" s="18"/>
      <c r="B409" s="18"/>
      <c r="C409" s="18"/>
      <c r="D409" s="18" t="s">
        <v>750</v>
      </c>
      <c r="E409" s="19" t="s">
        <v>751</v>
      </c>
      <c r="F409" s="9">
        <f>Source!AQ283</f>
        <v>0.8</v>
      </c>
      <c r="G409" s="21"/>
      <c r="H409" s="20" t="str">
        <f>Source!DI283</f>
        <v>)*2</v>
      </c>
      <c r="I409" s="9">
        <f>Source!AV283</f>
        <v>1</v>
      </c>
      <c r="J409" s="9"/>
      <c r="K409" s="21"/>
      <c r="L409" s="21">
        <f>Source!U283</f>
        <v>1.6</v>
      </c>
    </row>
    <row r="410" spans="1:22" ht="15" x14ac:dyDescent="0.25">
      <c r="A410" s="24"/>
      <c r="B410" s="24"/>
      <c r="C410" s="24"/>
      <c r="D410" s="24"/>
      <c r="E410" s="24"/>
      <c r="F410" s="24"/>
      <c r="G410" s="24"/>
      <c r="H410" s="24"/>
      <c r="I410" s="24"/>
      <c r="J410" s="51">
        <f>K406+K407+K408</f>
        <v>1778.3700000000001</v>
      </c>
      <c r="K410" s="51"/>
      <c r="L410" s="25">
        <f>IF(Source!I283&lt;&gt;0, ROUND(J410/Source!I283, 2), 0)</f>
        <v>1778.37</v>
      </c>
      <c r="P410" s="23">
        <f>J410</f>
        <v>1778.3700000000001</v>
      </c>
    </row>
    <row r="411" spans="1:22" ht="71.25" x14ac:dyDescent="0.2">
      <c r="A411" s="18">
        <v>42</v>
      </c>
      <c r="B411" s="18">
        <v>42</v>
      </c>
      <c r="C411" s="18" t="str">
        <f>Source!F284</f>
        <v>1.23-2103-9-7/1</v>
      </c>
      <c r="D411" s="18" t="str">
        <f>Source!G284</f>
        <v>Техническое обслуживание приборов для измерения температуры - регуляторы температуры дилатометрические тип ТУДЭ/Датчик наружной температуры PT-1000-250</v>
      </c>
      <c r="E411" s="19" t="str">
        <f>Source!H284</f>
        <v>шт.</v>
      </c>
      <c r="F411" s="9">
        <f>Source!I284</f>
        <v>1</v>
      </c>
      <c r="G411" s="21"/>
      <c r="H411" s="20"/>
      <c r="I411" s="9"/>
      <c r="J411" s="9"/>
      <c r="K411" s="21"/>
      <c r="L411" s="21"/>
      <c r="Q411">
        <f>ROUND((Source!BZ284/100)*ROUND((Source!AF284*Source!AV284)*Source!I284, 2), 2)</f>
        <v>691.59</v>
      </c>
      <c r="R411">
        <f>Source!X284</f>
        <v>691.59</v>
      </c>
      <c r="S411">
        <f>ROUND((Source!CA284/100)*ROUND((Source!AF284*Source!AV284)*Source!I284, 2), 2)</f>
        <v>98.8</v>
      </c>
      <c r="T411">
        <f>Source!Y284</f>
        <v>98.8</v>
      </c>
      <c r="U411">
        <f>ROUND((175/100)*ROUND((Source!AE284*Source!AV284)*Source!I284, 2), 2)</f>
        <v>0</v>
      </c>
      <c r="V411">
        <f>ROUND((108/100)*ROUND(Source!CS284*Source!I284, 2), 2)</f>
        <v>0</v>
      </c>
    </row>
    <row r="412" spans="1:22" ht="14.25" x14ac:dyDescent="0.2">
      <c r="A412" s="18"/>
      <c r="B412" s="18"/>
      <c r="C412" s="18"/>
      <c r="D412" s="18" t="s">
        <v>746</v>
      </c>
      <c r="E412" s="19"/>
      <c r="F412" s="9"/>
      <c r="G412" s="21">
        <f>Source!AO284</f>
        <v>493.99</v>
      </c>
      <c r="H412" s="20" t="str">
        <f>Source!DG284</f>
        <v>)*2</v>
      </c>
      <c r="I412" s="9">
        <f>Source!AV284</f>
        <v>1</v>
      </c>
      <c r="J412" s="9">
        <f>IF(Source!BA284&lt;&gt; 0, Source!BA284, 1)</f>
        <v>1</v>
      </c>
      <c r="K412" s="21">
        <f>Source!S284</f>
        <v>987.98</v>
      </c>
      <c r="L412" s="21"/>
    </row>
    <row r="413" spans="1:22" ht="14.25" x14ac:dyDescent="0.2">
      <c r="A413" s="18"/>
      <c r="B413" s="18"/>
      <c r="C413" s="18"/>
      <c r="D413" s="18" t="s">
        <v>747</v>
      </c>
      <c r="E413" s="19" t="s">
        <v>748</v>
      </c>
      <c r="F413" s="9">
        <f>Source!AT284</f>
        <v>70</v>
      </c>
      <c r="G413" s="21"/>
      <c r="H413" s="20"/>
      <c r="I413" s="9"/>
      <c r="J413" s="9"/>
      <c r="K413" s="21">
        <f>SUM(R411:R412)</f>
        <v>691.59</v>
      </c>
      <c r="L413" s="21"/>
    </row>
    <row r="414" spans="1:22" ht="14.25" x14ac:dyDescent="0.2">
      <c r="A414" s="18"/>
      <c r="B414" s="18"/>
      <c r="C414" s="18"/>
      <c r="D414" s="18" t="s">
        <v>749</v>
      </c>
      <c r="E414" s="19" t="s">
        <v>748</v>
      </c>
      <c r="F414" s="9">
        <f>Source!AU284</f>
        <v>10</v>
      </c>
      <c r="G414" s="21"/>
      <c r="H414" s="20"/>
      <c r="I414" s="9"/>
      <c r="J414" s="9"/>
      <c r="K414" s="21">
        <f>SUM(T411:T413)</f>
        <v>98.8</v>
      </c>
      <c r="L414" s="21"/>
    </row>
    <row r="415" spans="1:22" ht="14.25" x14ac:dyDescent="0.2">
      <c r="A415" s="18"/>
      <c r="B415" s="18"/>
      <c r="C415" s="18"/>
      <c r="D415" s="18" t="s">
        <v>750</v>
      </c>
      <c r="E415" s="19" t="s">
        <v>751</v>
      </c>
      <c r="F415" s="9">
        <f>Source!AQ284</f>
        <v>0.8</v>
      </c>
      <c r="G415" s="21"/>
      <c r="H415" s="20" t="str">
        <f>Source!DI284</f>
        <v>)*2</v>
      </c>
      <c r="I415" s="9">
        <f>Source!AV284</f>
        <v>1</v>
      </c>
      <c r="J415" s="9"/>
      <c r="K415" s="21"/>
      <c r="L415" s="21">
        <f>Source!U284</f>
        <v>1.6</v>
      </c>
    </row>
    <row r="416" spans="1:22" ht="15" x14ac:dyDescent="0.25">
      <c r="A416" s="24"/>
      <c r="B416" s="24"/>
      <c r="C416" s="24"/>
      <c r="D416" s="24"/>
      <c r="E416" s="24"/>
      <c r="F416" s="24"/>
      <c r="G416" s="24"/>
      <c r="H416" s="24"/>
      <c r="I416" s="24"/>
      <c r="J416" s="51">
        <f>K412+K413+K414</f>
        <v>1778.3700000000001</v>
      </c>
      <c r="K416" s="51"/>
      <c r="L416" s="25">
        <f>IF(Source!I284&lt;&gt;0, ROUND(J416/Source!I284, 2), 0)</f>
        <v>1778.37</v>
      </c>
      <c r="P416" s="23">
        <f>J416</f>
        <v>1778.3700000000001</v>
      </c>
    </row>
    <row r="417" spans="1:22" ht="71.25" x14ac:dyDescent="0.2">
      <c r="A417" s="18">
        <v>43</v>
      </c>
      <c r="B417" s="18">
        <v>43</v>
      </c>
      <c r="C417" s="18" t="str">
        <f>Source!F285</f>
        <v>1.23-2103-41-1/1</v>
      </c>
      <c r="D417" s="18" t="str">
        <f>Source!G285</f>
        <v>Техническое обслуживание регулирующего клапана/ Электропривод воздушный заслонки AC-230-4-S; Электропривод воздушный заслонки AC-230-5-S</v>
      </c>
      <c r="E417" s="19" t="str">
        <f>Source!H285</f>
        <v>шт.</v>
      </c>
      <c r="F417" s="9">
        <f>Source!I285</f>
        <v>2</v>
      </c>
      <c r="G417" s="21"/>
      <c r="H417" s="20"/>
      <c r="I417" s="9"/>
      <c r="J417" s="9"/>
      <c r="K417" s="21"/>
      <c r="L417" s="21"/>
      <c r="Q417">
        <f>ROUND((Source!BZ285/100)*ROUND((Source!AF285*Source!AV285)*Source!I285, 2), 2)</f>
        <v>582.4</v>
      </c>
      <c r="R417">
        <f>Source!X285</f>
        <v>582.4</v>
      </c>
      <c r="S417">
        <f>ROUND((Source!CA285/100)*ROUND((Source!AF285*Source!AV285)*Source!I285, 2), 2)</f>
        <v>83.2</v>
      </c>
      <c r="T417">
        <f>Source!Y285</f>
        <v>83.2</v>
      </c>
      <c r="U417">
        <f>ROUND((175/100)*ROUND((Source!AE285*Source!AV285)*Source!I285, 2), 2)</f>
        <v>346.99</v>
      </c>
      <c r="V417">
        <f>ROUND((108/100)*ROUND(Source!CS285*Source!I285, 2), 2)</f>
        <v>214.14</v>
      </c>
    </row>
    <row r="418" spans="1:22" x14ac:dyDescent="0.2">
      <c r="D418" s="22" t="str">
        <f>"Объем: "&amp;Source!I285&amp;"=1+"&amp;"1"</f>
        <v>Объем: 2=1+1</v>
      </c>
    </row>
    <row r="419" spans="1:22" ht="14.25" x14ac:dyDescent="0.2">
      <c r="A419" s="18"/>
      <c r="B419" s="18"/>
      <c r="C419" s="18"/>
      <c r="D419" s="18" t="s">
        <v>746</v>
      </c>
      <c r="E419" s="19"/>
      <c r="F419" s="9"/>
      <c r="G419" s="21">
        <f>Source!AO285</f>
        <v>208</v>
      </c>
      <c r="H419" s="20" t="str">
        <f>Source!DG285</f>
        <v>)*2</v>
      </c>
      <c r="I419" s="9">
        <f>Source!AV285</f>
        <v>1</v>
      </c>
      <c r="J419" s="9">
        <f>IF(Source!BA285&lt;&gt; 0, Source!BA285, 1)</f>
        <v>1</v>
      </c>
      <c r="K419" s="21">
        <f>Source!S285</f>
        <v>832</v>
      </c>
      <c r="L419" s="21"/>
    </row>
    <row r="420" spans="1:22" ht="14.25" x14ac:dyDescent="0.2">
      <c r="A420" s="18"/>
      <c r="B420" s="18"/>
      <c r="C420" s="18"/>
      <c r="D420" s="18" t="s">
        <v>753</v>
      </c>
      <c r="E420" s="19"/>
      <c r="F420" s="9"/>
      <c r="G420" s="21">
        <f>Source!AM285</f>
        <v>78.180000000000007</v>
      </c>
      <c r="H420" s="20" t="str">
        <f>Source!DE285</f>
        <v>)*2</v>
      </c>
      <c r="I420" s="9">
        <f>Source!AV285</f>
        <v>1</v>
      </c>
      <c r="J420" s="9">
        <f>IF(Source!BB285&lt;&gt; 0, Source!BB285, 1)</f>
        <v>1</v>
      </c>
      <c r="K420" s="21">
        <f>Source!Q285</f>
        <v>312.72000000000003</v>
      </c>
      <c r="L420" s="21"/>
    </row>
    <row r="421" spans="1:22" ht="14.25" x14ac:dyDescent="0.2">
      <c r="A421" s="18"/>
      <c r="B421" s="18"/>
      <c r="C421" s="18"/>
      <c r="D421" s="18" t="s">
        <v>754</v>
      </c>
      <c r="E421" s="19"/>
      <c r="F421" s="9"/>
      <c r="G421" s="21">
        <f>Source!AN285</f>
        <v>49.57</v>
      </c>
      <c r="H421" s="20" t="str">
        <f>Source!DF285</f>
        <v>)*2</v>
      </c>
      <c r="I421" s="9">
        <f>Source!AV285</f>
        <v>1</v>
      </c>
      <c r="J421" s="9">
        <f>IF(Source!BS285&lt;&gt; 0, Source!BS285, 1)</f>
        <v>1</v>
      </c>
      <c r="K421" s="26">
        <f>Source!R285</f>
        <v>198.28</v>
      </c>
      <c r="L421" s="21"/>
    </row>
    <row r="422" spans="1:22" ht="14.25" x14ac:dyDescent="0.2">
      <c r="A422" s="18"/>
      <c r="B422" s="18"/>
      <c r="C422" s="18"/>
      <c r="D422" s="18" t="s">
        <v>747</v>
      </c>
      <c r="E422" s="19" t="s">
        <v>748</v>
      </c>
      <c r="F422" s="9">
        <f>Source!AT285</f>
        <v>70</v>
      </c>
      <c r="G422" s="21"/>
      <c r="H422" s="20"/>
      <c r="I422" s="9"/>
      <c r="J422" s="9"/>
      <c r="K422" s="21">
        <f>SUM(R417:R421)</f>
        <v>582.4</v>
      </c>
      <c r="L422" s="21"/>
    </row>
    <row r="423" spans="1:22" ht="14.25" x14ac:dyDescent="0.2">
      <c r="A423" s="18"/>
      <c r="B423" s="18"/>
      <c r="C423" s="18"/>
      <c r="D423" s="18" t="s">
        <v>749</v>
      </c>
      <c r="E423" s="19" t="s">
        <v>748</v>
      </c>
      <c r="F423" s="9">
        <f>Source!AU285</f>
        <v>10</v>
      </c>
      <c r="G423" s="21"/>
      <c r="H423" s="20"/>
      <c r="I423" s="9"/>
      <c r="J423" s="9"/>
      <c r="K423" s="21">
        <f>SUM(T417:T422)</f>
        <v>83.2</v>
      </c>
      <c r="L423" s="21"/>
    </row>
    <row r="424" spans="1:22" ht="14.25" x14ac:dyDescent="0.2">
      <c r="A424" s="18"/>
      <c r="B424" s="18"/>
      <c r="C424" s="18"/>
      <c r="D424" s="18" t="s">
        <v>755</v>
      </c>
      <c r="E424" s="19" t="s">
        <v>748</v>
      </c>
      <c r="F424" s="9">
        <f>108</f>
        <v>108</v>
      </c>
      <c r="G424" s="21"/>
      <c r="H424" s="20"/>
      <c r="I424" s="9"/>
      <c r="J424" s="9"/>
      <c r="K424" s="21">
        <f>SUM(V417:V423)</f>
        <v>214.14</v>
      </c>
      <c r="L424" s="21"/>
    </row>
    <row r="425" spans="1:22" ht="14.25" x14ac:dyDescent="0.2">
      <c r="A425" s="18"/>
      <c r="B425" s="18"/>
      <c r="C425" s="18"/>
      <c r="D425" s="18" t="s">
        <v>750</v>
      </c>
      <c r="E425" s="19" t="s">
        <v>751</v>
      </c>
      <c r="F425" s="9">
        <f>Source!AQ285</f>
        <v>0.37</v>
      </c>
      <c r="G425" s="21"/>
      <c r="H425" s="20" t="str">
        <f>Source!DI285</f>
        <v>)*2</v>
      </c>
      <c r="I425" s="9">
        <f>Source!AV285</f>
        <v>1</v>
      </c>
      <c r="J425" s="9"/>
      <c r="K425" s="21"/>
      <c r="L425" s="21">
        <f>Source!U285</f>
        <v>1.48</v>
      </c>
    </row>
    <row r="426" spans="1:22" ht="15" x14ac:dyDescent="0.25">
      <c r="A426" s="24"/>
      <c r="B426" s="24"/>
      <c r="C426" s="24"/>
      <c r="D426" s="24"/>
      <c r="E426" s="24"/>
      <c r="F426" s="24"/>
      <c r="G426" s="24"/>
      <c r="H426" s="24"/>
      <c r="I426" s="24"/>
      <c r="J426" s="51">
        <f>K419+K420+K422+K423+K424</f>
        <v>2024.46</v>
      </c>
      <c r="K426" s="51"/>
      <c r="L426" s="25">
        <f>IF(Source!I285&lt;&gt;0, ROUND(J426/Source!I285, 2), 0)</f>
        <v>1012.23</v>
      </c>
      <c r="P426" s="23">
        <f>J426</f>
        <v>2024.46</v>
      </c>
    </row>
    <row r="428" spans="1:22" ht="15" x14ac:dyDescent="0.25">
      <c r="A428" s="52" t="str">
        <f>CONCATENATE("Итого по подразделу: ",IF(Source!G291&lt;&gt;"Новый подраздел", Source!G291, ""))</f>
        <v>Итого по подразделу: 3.1  Вентиляция</v>
      </c>
      <c r="B428" s="52"/>
      <c r="C428" s="52"/>
      <c r="D428" s="52"/>
      <c r="E428" s="52"/>
      <c r="F428" s="52"/>
      <c r="G428" s="52"/>
      <c r="H428" s="52"/>
      <c r="I428" s="52"/>
      <c r="J428" s="53">
        <f>SUM(P253:P427)</f>
        <v>86665.75</v>
      </c>
      <c r="K428" s="54"/>
      <c r="L428" s="27"/>
    </row>
    <row r="431" spans="1:22" ht="16.5" x14ac:dyDescent="0.25">
      <c r="A431" s="50" t="str">
        <f>CONCATENATE("Подраздел: ",IF(Source!G321&lt;&gt;"Новый подраздел", Source!G321, ""))</f>
        <v>Подраздел: 3.2 Кондиционирование</v>
      </c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</row>
    <row r="432" spans="1:22" ht="42.75" x14ac:dyDescent="0.2">
      <c r="A432" s="18">
        <v>44</v>
      </c>
      <c r="B432" s="18">
        <v>44</v>
      </c>
      <c r="C432" s="18" t="str">
        <f>Source!F325</f>
        <v>1.24-2103-45-4/1</v>
      </c>
      <c r="D432" s="18" t="str">
        <f>Source!G325</f>
        <v>Техническое обслуживание ежеквартальное холодильных установок мощностью 420 кВт</v>
      </c>
      <c r="E432" s="19" t="str">
        <f>Source!H325</f>
        <v>установка</v>
      </c>
      <c r="F432" s="9">
        <f>Source!I325</f>
        <v>3</v>
      </c>
      <c r="G432" s="21"/>
      <c r="H432" s="20"/>
      <c r="I432" s="9"/>
      <c r="J432" s="9"/>
      <c r="K432" s="21"/>
      <c r="L432" s="21"/>
      <c r="Q432">
        <f>ROUND((Source!BZ325/100)*ROUND((Source!AF325*Source!AV325)*Source!I325, 2), 2)</f>
        <v>18974.93</v>
      </c>
      <c r="R432">
        <f>Source!X325</f>
        <v>18974.93</v>
      </c>
      <c r="S432">
        <f>ROUND((Source!CA325/100)*ROUND((Source!AF325*Source!AV325)*Source!I325, 2), 2)</f>
        <v>2710.7</v>
      </c>
      <c r="T432">
        <f>Source!Y325</f>
        <v>2710.7</v>
      </c>
      <c r="U432">
        <f>ROUND((175/100)*ROUND((Source!AE325*Source!AV325)*Source!I325, 2), 2)</f>
        <v>3643.5</v>
      </c>
      <c r="V432">
        <f>ROUND((108/100)*ROUND(Source!CS325*Source!I325, 2), 2)</f>
        <v>2248.56</v>
      </c>
    </row>
    <row r="433" spans="1:22" x14ac:dyDescent="0.2">
      <c r="D433" s="22" t="str">
        <f>"Объем: "&amp;Source!I325&amp;"=2+"&amp;"1"</f>
        <v>Объем: 3=2+1</v>
      </c>
    </row>
    <row r="434" spans="1:22" ht="14.25" x14ac:dyDescent="0.2">
      <c r="A434" s="18"/>
      <c r="B434" s="18"/>
      <c r="C434" s="18"/>
      <c r="D434" s="18" t="s">
        <v>746</v>
      </c>
      <c r="E434" s="19"/>
      <c r="F434" s="9"/>
      <c r="G434" s="21">
        <f>Source!AO325</f>
        <v>4517.84</v>
      </c>
      <c r="H434" s="20" t="str">
        <f>Source!DG325</f>
        <v>)*2</v>
      </c>
      <c r="I434" s="9">
        <f>Source!AV325</f>
        <v>1</v>
      </c>
      <c r="J434" s="9">
        <f>IF(Source!BA325&lt;&gt; 0, Source!BA325, 1)</f>
        <v>1</v>
      </c>
      <c r="K434" s="21">
        <f>Source!S325</f>
        <v>27107.040000000001</v>
      </c>
      <c r="L434" s="21"/>
    </row>
    <row r="435" spans="1:22" ht="14.25" x14ac:dyDescent="0.2">
      <c r="A435" s="18"/>
      <c r="B435" s="18"/>
      <c r="C435" s="18"/>
      <c r="D435" s="18" t="s">
        <v>753</v>
      </c>
      <c r="E435" s="19"/>
      <c r="F435" s="9"/>
      <c r="G435" s="21">
        <f>Source!AM325</f>
        <v>547.26</v>
      </c>
      <c r="H435" s="20" t="str">
        <f>Source!DE325</f>
        <v>)*2</v>
      </c>
      <c r="I435" s="9">
        <f>Source!AV325</f>
        <v>1</v>
      </c>
      <c r="J435" s="9">
        <f>IF(Source!BB325&lt;&gt; 0, Source!BB325, 1)</f>
        <v>1</v>
      </c>
      <c r="K435" s="21">
        <f>Source!Q325</f>
        <v>3283.56</v>
      </c>
      <c r="L435" s="21"/>
    </row>
    <row r="436" spans="1:22" ht="14.25" x14ac:dyDescent="0.2">
      <c r="A436" s="18"/>
      <c r="B436" s="18"/>
      <c r="C436" s="18"/>
      <c r="D436" s="18" t="s">
        <v>754</v>
      </c>
      <c r="E436" s="19"/>
      <c r="F436" s="9"/>
      <c r="G436" s="21">
        <f>Source!AN325</f>
        <v>347</v>
      </c>
      <c r="H436" s="20" t="str">
        <f>Source!DF325</f>
        <v>)*2</v>
      </c>
      <c r="I436" s="9">
        <f>Source!AV325</f>
        <v>1</v>
      </c>
      <c r="J436" s="9">
        <f>IF(Source!BS325&lt;&gt; 0, Source!BS325, 1)</f>
        <v>1</v>
      </c>
      <c r="K436" s="26">
        <f>Source!R325</f>
        <v>2082</v>
      </c>
      <c r="L436" s="21"/>
    </row>
    <row r="437" spans="1:22" ht="14.25" x14ac:dyDescent="0.2">
      <c r="A437" s="18"/>
      <c r="B437" s="18"/>
      <c r="C437" s="18"/>
      <c r="D437" s="18" t="s">
        <v>752</v>
      </c>
      <c r="E437" s="19"/>
      <c r="F437" s="9"/>
      <c r="G437" s="21">
        <f>Source!AL325</f>
        <v>355.16</v>
      </c>
      <c r="H437" s="20" t="str">
        <f>Source!DD325</f>
        <v>)*2</v>
      </c>
      <c r="I437" s="9">
        <f>Source!AW325</f>
        <v>1</v>
      </c>
      <c r="J437" s="9">
        <f>IF(Source!BC325&lt;&gt; 0, Source!BC325, 1)</f>
        <v>1</v>
      </c>
      <c r="K437" s="21">
        <f>Source!P325</f>
        <v>2130.96</v>
      </c>
      <c r="L437" s="21"/>
    </row>
    <row r="438" spans="1:22" ht="14.25" x14ac:dyDescent="0.2">
      <c r="A438" s="18"/>
      <c r="B438" s="18"/>
      <c r="C438" s="18"/>
      <c r="D438" s="18" t="s">
        <v>747</v>
      </c>
      <c r="E438" s="19" t="s">
        <v>748</v>
      </c>
      <c r="F438" s="9">
        <f>Source!AT325</f>
        <v>70</v>
      </c>
      <c r="G438" s="21"/>
      <c r="H438" s="20"/>
      <c r="I438" s="9"/>
      <c r="J438" s="9"/>
      <c r="K438" s="21">
        <f>SUM(R432:R437)</f>
        <v>18974.93</v>
      </c>
      <c r="L438" s="21"/>
    </row>
    <row r="439" spans="1:22" ht="14.25" x14ac:dyDescent="0.2">
      <c r="A439" s="18"/>
      <c r="B439" s="18"/>
      <c r="C439" s="18"/>
      <c r="D439" s="18" t="s">
        <v>749</v>
      </c>
      <c r="E439" s="19" t="s">
        <v>748</v>
      </c>
      <c r="F439" s="9">
        <f>Source!AU325</f>
        <v>10</v>
      </c>
      <c r="G439" s="21"/>
      <c r="H439" s="20"/>
      <c r="I439" s="9"/>
      <c r="J439" s="9"/>
      <c r="K439" s="21">
        <f>SUM(T432:T438)</f>
        <v>2710.7</v>
      </c>
      <c r="L439" s="21"/>
    </row>
    <row r="440" spans="1:22" ht="14.25" x14ac:dyDescent="0.2">
      <c r="A440" s="18"/>
      <c r="B440" s="18"/>
      <c r="C440" s="18"/>
      <c r="D440" s="18" t="s">
        <v>755</v>
      </c>
      <c r="E440" s="19" t="s">
        <v>748</v>
      </c>
      <c r="F440" s="9">
        <f>108</f>
        <v>108</v>
      </c>
      <c r="G440" s="21"/>
      <c r="H440" s="20"/>
      <c r="I440" s="9"/>
      <c r="J440" s="9"/>
      <c r="K440" s="21">
        <f>SUM(V432:V439)</f>
        <v>2248.56</v>
      </c>
      <c r="L440" s="21"/>
    </row>
    <row r="441" spans="1:22" ht="14.25" x14ac:dyDescent="0.2">
      <c r="A441" s="18"/>
      <c r="B441" s="18"/>
      <c r="C441" s="18"/>
      <c r="D441" s="18" t="s">
        <v>750</v>
      </c>
      <c r="E441" s="19" t="s">
        <v>751</v>
      </c>
      <c r="F441" s="9">
        <f>Source!AQ325</f>
        <v>6.8</v>
      </c>
      <c r="G441" s="21"/>
      <c r="H441" s="20" t="str">
        <f>Source!DI325</f>
        <v>)*2</v>
      </c>
      <c r="I441" s="9">
        <f>Source!AV325</f>
        <v>1</v>
      </c>
      <c r="J441" s="9"/>
      <c r="K441" s="21"/>
      <c r="L441" s="21">
        <f>Source!U325</f>
        <v>40.799999999999997</v>
      </c>
    </row>
    <row r="442" spans="1:22" ht="15" x14ac:dyDescent="0.25">
      <c r="A442" s="24"/>
      <c r="B442" s="24"/>
      <c r="C442" s="24"/>
      <c r="D442" s="24"/>
      <c r="E442" s="24"/>
      <c r="F442" s="24"/>
      <c r="G442" s="24"/>
      <c r="H442" s="24"/>
      <c r="I442" s="24"/>
      <c r="J442" s="51">
        <f>K434+K435+K437+K438+K439+K440</f>
        <v>56455.75</v>
      </c>
      <c r="K442" s="51"/>
      <c r="L442" s="25">
        <f>IF(Source!I325&lt;&gt;0, ROUND(J442/Source!I325, 2), 0)</f>
        <v>18818.580000000002</v>
      </c>
      <c r="P442" s="23">
        <f>J442</f>
        <v>56455.75</v>
      </c>
    </row>
    <row r="443" spans="1:22" ht="42.75" x14ac:dyDescent="0.2">
      <c r="A443" s="18">
        <v>45</v>
      </c>
      <c r="B443" s="18">
        <v>45</v>
      </c>
      <c r="C443" s="18" t="str">
        <f>Source!F327</f>
        <v>1.18-2403-17-4/1</v>
      </c>
      <c r="D443" s="18" t="str">
        <f>Source!G327</f>
        <v>Техническое обслуживание внутренних кассетных блоков сплит систем мощностью свыше 5 кВт - полугодовое</v>
      </c>
      <c r="E443" s="19" t="str">
        <f>Source!H327</f>
        <v>1 блок</v>
      </c>
      <c r="F443" s="9">
        <f>Source!I327</f>
        <v>2</v>
      </c>
      <c r="G443" s="21"/>
      <c r="H443" s="20"/>
      <c r="I443" s="9"/>
      <c r="J443" s="9"/>
      <c r="K443" s="21"/>
      <c r="L443" s="21"/>
      <c r="Q443">
        <f>ROUND((Source!BZ327/100)*ROUND((Source!AF327*Source!AV327)*Source!I327, 2), 2)</f>
        <v>1597.89</v>
      </c>
      <c r="R443">
        <f>Source!X327</f>
        <v>1597.89</v>
      </c>
      <c r="S443">
        <f>ROUND((Source!CA327/100)*ROUND((Source!AF327*Source!AV327)*Source!I327, 2), 2)</f>
        <v>228.27</v>
      </c>
      <c r="T443">
        <f>Source!Y327</f>
        <v>228.27</v>
      </c>
      <c r="U443">
        <f>ROUND((175/100)*ROUND((Source!AE327*Source!AV327)*Source!I327, 2), 2)</f>
        <v>0.21</v>
      </c>
      <c r="V443">
        <f>ROUND((108/100)*ROUND(Source!CS327*Source!I327, 2), 2)</f>
        <v>0.13</v>
      </c>
    </row>
    <row r="444" spans="1:22" ht="14.25" x14ac:dyDescent="0.2">
      <c r="A444" s="18"/>
      <c r="B444" s="18"/>
      <c r="C444" s="18"/>
      <c r="D444" s="18" t="s">
        <v>746</v>
      </c>
      <c r="E444" s="19"/>
      <c r="F444" s="9"/>
      <c r="G444" s="21">
        <f>Source!AO327</f>
        <v>1141.3499999999999</v>
      </c>
      <c r="H444" s="20" t="str">
        <f>Source!DG327</f>
        <v/>
      </c>
      <c r="I444" s="9">
        <f>Source!AV327</f>
        <v>1</v>
      </c>
      <c r="J444" s="9">
        <f>IF(Source!BA327&lt;&gt; 0, Source!BA327, 1)</f>
        <v>1</v>
      </c>
      <c r="K444" s="21">
        <f>Source!S327</f>
        <v>2282.6999999999998</v>
      </c>
      <c r="L444" s="21"/>
    </row>
    <row r="445" spans="1:22" ht="14.25" x14ac:dyDescent="0.2">
      <c r="A445" s="18"/>
      <c r="B445" s="18"/>
      <c r="C445" s="18"/>
      <c r="D445" s="18" t="s">
        <v>753</v>
      </c>
      <c r="E445" s="19"/>
      <c r="F445" s="9"/>
      <c r="G445" s="21">
        <f>Source!AM327</f>
        <v>4.1100000000000003</v>
      </c>
      <c r="H445" s="20" t="str">
        <f>Source!DE327</f>
        <v/>
      </c>
      <c r="I445" s="9">
        <f>Source!AV327</f>
        <v>1</v>
      </c>
      <c r="J445" s="9">
        <f>IF(Source!BB327&lt;&gt; 0, Source!BB327, 1)</f>
        <v>1</v>
      </c>
      <c r="K445" s="21">
        <f>Source!Q327</f>
        <v>8.2200000000000006</v>
      </c>
      <c r="L445" s="21"/>
    </row>
    <row r="446" spans="1:22" ht="14.25" x14ac:dyDescent="0.2">
      <c r="A446" s="18"/>
      <c r="B446" s="18"/>
      <c r="C446" s="18"/>
      <c r="D446" s="18" t="s">
        <v>754</v>
      </c>
      <c r="E446" s="19"/>
      <c r="F446" s="9"/>
      <c r="G446" s="21">
        <f>Source!AN327</f>
        <v>0.06</v>
      </c>
      <c r="H446" s="20" t="str">
        <f>Source!DF327</f>
        <v/>
      </c>
      <c r="I446" s="9">
        <f>Source!AV327</f>
        <v>1</v>
      </c>
      <c r="J446" s="9">
        <f>IF(Source!BS327&lt;&gt; 0, Source!BS327, 1)</f>
        <v>1</v>
      </c>
      <c r="K446" s="26">
        <f>Source!R327</f>
        <v>0.12</v>
      </c>
      <c r="L446" s="21"/>
    </row>
    <row r="447" spans="1:22" ht="14.25" x14ac:dyDescent="0.2">
      <c r="A447" s="18"/>
      <c r="B447" s="18"/>
      <c r="C447" s="18"/>
      <c r="D447" s="18" t="s">
        <v>752</v>
      </c>
      <c r="E447" s="19"/>
      <c r="F447" s="9"/>
      <c r="G447" s="21">
        <f>Source!AL327</f>
        <v>4.43</v>
      </c>
      <c r="H447" s="20" t="str">
        <f>Source!DD327</f>
        <v/>
      </c>
      <c r="I447" s="9">
        <f>Source!AW327</f>
        <v>1</v>
      </c>
      <c r="J447" s="9">
        <f>IF(Source!BC327&lt;&gt; 0, Source!BC327, 1)</f>
        <v>1</v>
      </c>
      <c r="K447" s="21">
        <f>Source!P327</f>
        <v>8.86</v>
      </c>
      <c r="L447" s="21"/>
    </row>
    <row r="448" spans="1:22" ht="14.25" x14ac:dyDescent="0.2">
      <c r="A448" s="18"/>
      <c r="B448" s="18"/>
      <c r="C448" s="18"/>
      <c r="D448" s="18" t="s">
        <v>747</v>
      </c>
      <c r="E448" s="19" t="s">
        <v>748</v>
      </c>
      <c r="F448" s="9">
        <f>Source!AT327</f>
        <v>70</v>
      </c>
      <c r="G448" s="21"/>
      <c r="H448" s="20"/>
      <c r="I448" s="9"/>
      <c r="J448" s="9"/>
      <c r="K448" s="21">
        <f>SUM(R443:R447)</f>
        <v>1597.89</v>
      </c>
      <c r="L448" s="21"/>
    </row>
    <row r="449" spans="1:22" ht="14.25" x14ac:dyDescent="0.2">
      <c r="A449" s="18"/>
      <c r="B449" s="18"/>
      <c r="C449" s="18"/>
      <c r="D449" s="18" t="s">
        <v>749</v>
      </c>
      <c r="E449" s="19" t="s">
        <v>748</v>
      </c>
      <c r="F449" s="9">
        <f>Source!AU327</f>
        <v>10</v>
      </c>
      <c r="G449" s="21"/>
      <c r="H449" s="20"/>
      <c r="I449" s="9"/>
      <c r="J449" s="9"/>
      <c r="K449" s="21">
        <f>SUM(T443:T448)</f>
        <v>228.27</v>
      </c>
      <c r="L449" s="21"/>
    </row>
    <row r="450" spans="1:22" ht="14.25" x14ac:dyDescent="0.2">
      <c r="A450" s="18"/>
      <c r="B450" s="18"/>
      <c r="C450" s="18"/>
      <c r="D450" s="18" t="s">
        <v>755</v>
      </c>
      <c r="E450" s="19" t="s">
        <v>748</v>
      </c>
      <c r="F450" s="9">
        <f>108</f>
        <v>108</v>
      </c>
      <c r="G450" s="21"/>
      <c r="H450" s="20"/>
      <c r="I450" s="9"/>
      <c r="J450" s="9"/>
      <c r="K450" s="21">
        <f>SUM(V443:V449)</f>
        <v>0.13</v>
      </c>
      <c r="L450" s="21"/>
    </row>
    <row r="451" spans="1:22" ht="14.25" x14ac:dyDescent="0.2">
      <c r="A451" s="18"/>
      <c r="B451" s="18"/>
      <c r="C451" s="18"/>
      <c r="D451" s="18" t="s">
        <v>750</v>
      </c>
      <c r="E451" s="19" t="s">
        <v>751</v>
      </c>
      <c r="F451" s="9">
        <f>Source!AQ327</f>
        <v>1.72</v>
      </c>
      <c r="G451" s="21"/>
      <c r="H451" s="20" t="str">
        <f>Source!DI327</f>
        <v/>
      </c>
      <c r="I451" s="9">
        <f>Source!AV327</f>
        <v>1</v>
      </c>
      <c r="J451" s="9"/>
      <c r="K451" s="21"/>
      <c r="L451" s="21">
        <f>Source!U327</f>
        <v>3.44</v>
      </c>
    </row>
    <row r="452" spans="1:22" ht="15" x14ac:dyDescent="0.25">
      <c r="A452" s="24"/>
      <c r="B452" s="24"/>
      <c r="C452" s="24"/>
      <c r="D452" s="24"/>
      <c r="E452" s="24"/>
      <c r="F452" s="24"/>
      <c r="G452" s="24"/>
      <c r="H452" s="24"/>
      <c r="I452" s="24"/>
      <c r="J452" s="51">
        <f>K444+K445+K447+K448+K449+K450</f>
        <v>4126.0700000000006</v>
      </c>
      <c r="K452" s="51"/>
      <c r="L452" s="25">
        <f>IF(Source!I327&lt;&gt;0, ROUND(J452/Source!I327, 2), 0)</f>
        <v>2063.04</v>
      </c>
      <c r="P452" s="23">
        <f>J452</f>
        <v>4126.0700000000006</v>
      </c>
    </row>
    <row r="453" spans="1:22" ht="42.75" x14ac:dyDescent="0.2">
      <c r="A453" s="18">
        <v>46</v>
      </c>
      <c r="B453" s="18">
        <v>46</v>
      </c>
      <c r="C453" s="18" t="str">
        <f>Source!F329</f>
        <v>1.18-2403-17-3/1</v>
      </c>
      <c r="D453" s="18" t="str">
        <f>Source!G329</f>
        <v>Техническое обслуживание внутренних кассетных блоков сплит систем мощностью до 5 кВт - полугодовое</v>
      </c>
      <c r="E453" s="19" t="str">
        <f>Source!H329</f>
        <v>1 блок</v>
      </c>
      <c r="F453" s="9">
        <f>Source!I329</f>
        <v>15</v>
      </c>
      <c r="G453" s="21"/>
      <c r="H453" s="20"/>
      <c r="I453" s="9"/>
      <c r="J453" s="9"/>
      <c r="K453" s="21"/>
      <c r="L453" s="21"/>
      <c r="Q453">
        <f>ROUND((Source!BZ329/100)*ROUND((Source!AF329*Source!AV329)*Source!I329, 2), 2)</f>
        <v>9336.5</v>
      </c>
      <c r="R453">
        <f>Source!X329</f>
        <v>9336.5</v>
      </c>
      <c r="S453">
        <f>ROUND((Source!CA329/100)*ROUND((Source!AF329*Source!AV329)*Source!I329, 2), 2)</f>
        <v>1333.79</v>
      </c>
      <c r="T453">
        <f>Source!Y329</f>
        <v>1333.79</v>
      </c>
      <c r="U453">
        <f>ROUND((175/100)*ROUND((Source!AE329*Source!AV329)*Source!I329, 2), 2)</f>
        <v>0.79</v>
      </c>
      <c r="V453">
        <f>ROUND((108/100)*ROUND(Source!CS329*Source!I329, 2), 2)</f>
        <v>0.49</v>
      </c>
    </row>
    <row r="454" spans="1:22" x14ac:dyDescent="0.2">
      <c r="D454" s="22" t="str">
        <f>"Объем: "&amp;Source!I329&amp;"=2+"&amp;"11+"&amp;"2"</f>
        <v>Объем: 15=2+11+2</v>
      </c>
    </row>
    <row r="455" spans="1:22" ht="14.25" x14ac:dyDescent="0.2">
      <c r="A455" s="18"/>
      <c r="B455" s="18"/>
      <c r="C455" s="18"/>
      <c r="D455" s="18" t="s">
        <v>746</v>
      </c>
      <c r="E455" s="19"/>
      <c r="F455" s="9"/>
      <c r="G455" s="21">
        <f>Source!AO329</f>
        <v>889.19</v>
      </c>
      <c r="H455" s="20" t="str">
        <f>Source!DG329</f>
        <v/>
      </c>
      <c r="I455" s="9">
        <f>Source!AV329</f>
        <v>1</v>
      </c>
      <c r="J455" s="9">
        <f>IF(Source!BA329&lt;&gt; 0, Source!BA329, 1)</f>
        <v>1</v>
      </c>
      <c r="K455" s="21">
        <f>Source!S329</f>
        <v>13337.85</v>
      </c>
      <c r="L455" s="21"/>
    </row>
    <row r="456" spans="1:22" ht="14.25" x14ac:dyDescent="0.2">
      <c r="A456" s="18"/>
      <c r="B456" s="18"/>
      <c r="C456" s="18"/>
      <c r="D456" s="18" t="s">
        <v>753</v>
      </c>
      <c r="E456" s="19"/>
      <c r="F456" s="9"/>
      <c r="G456" s="21">
        <f>Source!AM329</f>
        <v>1.85</v>
      </c>
      <c r="H456" s="20" t="str">
        <f>Source!DE329</f>
        <v/>
      </c>
      <c r="I456" s="9">
        <f>Source!AV329</f>
        <v>1</v>
      </c>
      <c r="J456" s="9">
        <f>IF(Source!BB329&lt;&gt; 0, Source!BB329, 1)</f>
        <v>1</v>
      </c>
      <c r="K456" s="21">
        <f>Source!Q329</f>
        <v>27.75</v>
      </c>
      <c r="L456" s="21"/>
    </row>
    <row r="457" spans="1:22" ht="14.25" x14ac:dyDescent="0.2">
      <c r="A457" s="18"/>
      <c r="B457" s="18"/>
      <c r="C457" s="18"/>
      <c r="D457" s="18" t="s">
        <v>754</v>
      </c>
      <c r="E457" s="19"/>
      <c r="F457" s="9"/>
      <c r="G457" s="21">
        <f>Source!AN329</f>
        <v>0.03</v>
      </c>
      <c r="H457" s="20" t="str">
        <f>Source!DF329</f>
        <v/>
      </c>
      <c r="I457" s="9">
        <f>Source!AV329</f>
        <v>1</v>
      </c>
      <c r="J457" s="9">
        <f>IF(Source!BS329&lt;&gt; 0, Source!BS329, 1)</f>
        <v>1</v>
      </c>
      <c r="K457" s="26">
        <f>Source!R329</f>
        <v>0.45</v>
      </c>
      <c r="L457" s="21"/>
    </row>
    <row r="458" spans="1:22" ht="14.25" x14ac:dyDescent="0.2">
      <c r="A458" s="18"/>
      <c r="B458" s="18"/>
      <c r="C458" s="18"/>
      <c r="D458" s="18" t="s">
        <v>752</v>
      </c>
      <c r="E458" s="19"/>
      <c r="F458" s="9"/>
      <c r="G458" s="21">
        <f>Source!AL329</f>
        <v>2.2200000000000002</v>
      </c>
      <c r="H458" s="20" t="str">
        <f>Source!DD329</f>
        <v/>
      </c>
      <c r="I458" s="9">
        <f>Source!AW329</f>
        <v>1</v>
      </c>
      <c r="J458" s="9">
        <f>IF(Source!BC329&lt;&gt; 0, Source!BC329, 1)</f>
        <v>1</v>
      </c>
      <c r="K458" s="21">
        <f>Source!P329</f>
        <v>33.299999999999997</v>
      </c>
      <c r="L458" s="21"/>
    </row>
    <row r="459" spans="1:22" ht="14.25" x14ac:dyDescent="0.2">
      <c r="A459" s="18"/>
      <c r="B459" s="18"/>
      <c r="C459" s="18"/>
      <c r="D459" s="18" t="s">
        <v>747</v>
      </c>
      <c r="E459" s="19" t="s">
        <v>748</v>
      </c>
      <c r="F459" s="9">
        <f>Source!AT329</f>
        <v>70</v>
      </c>
      <c r="G459" s="21"/>
      <c r="H459" s="20"/>
      <c r="I459" s="9"/>
      <c r="J459" s="9"/>
      <c r="K459" s="21">
        <f>SUM(R453:R458)</f>
        <v>9336.5</v>
      </c>
      <c r="L459" s="21"/>
    </row>
    <row r="460" spans="1:22" ht="14.25" x14ac:dyDescent="0.2">
      <c r="A460" s="18"/>
      <c r="B460" s="18"/>
      <c r="C460" s="18"/>
      <c r="D460" s="18" t="s">
        <v>749</v>
      </c>
      <c r="E460" s="19" t="s">
        <v>748</v>
      </c>
      <c r="F460" s="9">
        <f>Source!AU329</f>
        <v>10</v>
      </c>
      <c r="G460" s="21"/>
      <c r="H460" s="20"/>
      <c r="I460" s="9"/>
      <c r="J460" s="9"/>
      <c r="K460" s="21">
        <f>SUM(T453:T459)</f>
        <v>1333.79</v>
      </c>
      <c r="L460" s="21"/>
    </row>
    <row r="461" spans="1:22" ht="14.25" x14ac:dyDescent="0.2">
      <c r="A461" s="18"/>
      <c r="B461" s="18"/>
      <c r="C461" s="18"/>
      <c r="D461" s="18" t="s">
        <v>755</v>
      </c>
      <c r="E461" s="19" t="s">
        <v>748</v>
      </c>
      <c r="F461" s="9">
        <f>108</f>
        <v>108</v>
      </c>
      <c r="G461" s="21"/>
      <c r="H461" s="20"/>
      <c r="I461" s="9"/>
      <c r="J461" s="9"/>
      <c r="K461" s="21">
        <f>SUM(V453:V460)</f>
        <v>0.49</v>
      </c>
      <c r="L461" s="21"/>
    </row>
    <row r="462" spans="1:22" ht="14.25" x14ac:dyDescent="0.2">
      <c r="A462" s="18"/>
      <c r="B462" s="18"/>
      <c r="C462" s="18"/>
      <c r="D462" s="18" t="s">
        <v>750</v>
      </c>
      <c r="E462" s="19" t="s">
        <v>751</v>
      </c>
      <c r="F462" s="9">
        <f>Source!AQ329</f>
        <v>1.34</v>
      </c>
      <c r="G462" s="21"/>
      <c r="H462" s="20" t="str">
        <f>Source!DI329</f>
        <v/>
      </c>
      <c r="I462" s="9">
        <f>Source!AV329</f>
        <v>1</v>
      </c>
      <c r="J462" s="9"/>
      <c r="K462" s="21"/>
      <c r="L462" s="21">
        <f>Source!U329</f>
        <v>20.100000000000001</v>
      </c>
    </row>
    <row r="463" spans="1:22" ht="15" x14ac:dyDescent="0.25">
      <c r="A463" s="24"/>
      <c r="B463" s="24"/>
      <c r="C463" s="24"/>
      <c r="D463" s="24"/>
      <c r="E463" s="24"/>
      <c r="F463" s="24"/>
      <c r="G463" s="24"/>
      <c r="H463" s="24"/>
      <c r="I463" s="24"/>
      <c r="J463" s="51">
        <f>K455+K456+K458+K459+K460+K461</f>
        <v>24069.680000000004</v>
      </c>
      <c r="K463" s="51"/>
      <c r="L463" s="25">
        <f>IF(Source!I329&lt;&gt;0, ROUND(J463/Source!I329, 2), 0)</f>
        <v>1604.65</v>
      </c>
      <c r="P463" s="23">
        <f>J463</f>
        <v>24069.680000000004</v>
      </c>
    </row>
    <row r="465" spans="1:22" ht="15" x14ac:dyDescent="0.25">
      <c r="A465" s="52" t="str">
        <f>CONCATENATE("Итого по подразделу: ",IF(Source!G336&lt;&gt;"Новый подраздел", Source!G336, ""))</f>
        <v>Итого по подразделу: 3.2 Кондиционирование</v>
      </c>
      <c r="B465" s="52"/>
      <c r="C465" s="52"/>
      <c r="D465" s="52"/>
      <c r="E465" s="52"/>
      <c r="F465" s="52"/>
      <c r="G465" s="52"/>
      <c r="H465" s="52"/>
      <c r="I465" s="52"/>
      <c r="J465" s="53">
        <f>SUM(P431:P464)</f>
        <v>84651.5</v>
      </c>
      <c r="K465" s="54"/>
      <c r="L465" s="27"/>
    </row>
    <row r="468" spans="1:22" ht="15" x14ac:dyDescent="0.25">
      <c r="A468" s="52" t="str">
        <f>CONCATENATE("Итого по разделу: ",IF(Source!G366&lt;&gt;"Новый раздел", Source!G366, ""))</f>
        <v>Итого по разделу: 3 Вентиляция и кондиционирование</v>
      </c>
      <c r="B468" s="52"/>
      <c r="C468" s="52"/>
      <c r="D468" s="52"/>
      <c r="E468" s="52"/>
      <c r="F468" s="52"/>
      <c r="G468" s="52"/>
      <c r="H468" s="52"/>
      <c r="I468" s="52"/>
      <c r="J468" s="53">
        <f>SUM(P251:P467)</f>
        <v>171317.25</v>
      </c>
      <c r="K468" s="54"/>
      <c r="L468" s="27"/>
    </row>
    <row r="471" spans="1:22" ht="16.5" x14ac:dyDescent="0.25">
      <c r="A471" s="50" t="str">
        <f>CONCATENATE("Раздел: ",IF(Source!G396&lt;&gt;"Новый раздел", Source!G396, ""))</f>
        <v>Раздел: 4. Электроснабжение и электроосвещение</v>
      </c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</row>
    <row r="473" spans="1:22" ht="16.5" x14ac:dyDescent="0.25">
      <c r="A473" s="50" t="str">
        <f>CONCATENATE("Подраздел: ",IF(Source!G400&lt;&gt;"Новый подраздел", Source!G400, ""))</f>
        <v>Подраздел: 4.1 Щит аварийной сигнализации (вентиляция)</v>
      </c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</row>
    <row r="474" spans="1:22" ht="42.75" x14ac:dyDescent="0.2">
      <c r="A474" s="18">
        <v>47</v>
      </c>
      <c r="B474" s="18">
        <v>47</v>
      </c>
      <c r="C474" s="18" t="str">
        <f>Source!F405</f>
        <v>1.21-2203-1-2/1</v>
      </c>
      <c r="D474" s="18" t="str">
        <f>Source!G405</f>
        <v>Техническое обслуживание распределительных коробок (щитков), с автоматами</v>
      </c>
      <c r="E474" s="19" t="str">
        <f>Source!H405</f>
        <v>шт.</v>
      </c>
      <c r="F474" s="9">
        <f>Source!I405</f>
        <v>1</v>
      </c>
      <c r="G474" s="21"/>
      <c r="H474" s="20"/>
      <c r="I474" s="9"/>
      <c r="J474" s="9"/>
      <c r="K474" s="21"/>
      <c r="L474" s="21"/>
      <c r="Q474">
        <f>ROUND((Source!BZ405/100)*ROUND((Source!AF405*Source!AV405)*Source!I405, 2), 2)</f>
        <v>1296.73</v>
      </c>
      <c r="R474">
        <f>Source!X405</f>
        <v>1296.73</v>
      </c>
      <c r="S474">
        <f>ROUND((Source!CA405/100)*ROUND((Source!AF405*Source!AV405)*Source!I405, 2), 2)</f>
        <v>185.25</v>
      </c>
      <c r="T474">
        <f>Source!Y405</f>
        <v>185.25</v>
      </c>
      <c r="U474">
        <f>ROUND((175/100)*ROUND((Source!AE405*Source!AV405)*Source!I405, 2), 2)</f>
        <v>0</v>
      </c>
      <c r="V474">
        <f>ROUND((108/100)*ROUND(Source!CS405*Source!I405, 2), 2)</f>
        <v>0</v>
      </c>
    </row>
    <row r="475" spans="1:22" ht="14.25" x14ac:dyDescent="0.2">
      <c r="A475" s="18"/>
      <c r="B475" s="18"/>
      <c r="C475" s="18"/>
      <c r="D475" s="18" t="s">
        <v>746</v>
      </c>
      <c r="E475" s="19"/>
      <c r="F475" s="9"/>
      <c r="G475" s="21">
        <f>Source!AO405</f>
        <v>1852.47</v>
      </c>
      <c r="H475" s="20" t="str">
        <f>Source!DG405</f>
        <v/>
      </c>
      <c r="I475" s="9">
        <f>Source!AV405</f>
        <v>1</v>
      </c>
      <c r="J475" s="9">
        <f>IF(Source!BA405&lt;&gt; 0, Source!BA405, 1)</f>
        <v>1</v>
      </c>
      <c r="K475" s="21">
        <f>Source!S405</f>
        <v>1852.47</v>
      </c>
      <c r="L475" s="21"/>
    </row>
    <row r="476" spans="1:22" ht="14.25" x14ac:dyDescent="0.2">
      <c r="A476" s="18"/>
      <c r="B476" s="18"/>
      <c r="C476" s="18"/>
      <c r="D476" s="18" t="s">
        <v>752</v>
      </c>
      <c r="E476" s="19"/>
      <c r="F476" s="9"/>
      <c r="G476" s="21">
        <f>Source!AL405</f>
        <v>25.69</v>
      </c>
      <c r="H476" s="20" t="str">
        <f>Source!DD405</f>
        <v/>
      </c>
      <c r="I476" s="9">
        <f>Source!AW405</f>
        <v>1</v>
      </c>
      <c r="J476" s="9">
        <f>IF(Source!BC405&lt;&gt; 0, Source!BC405, 1)</f>
        <v>1</v>
      </c>
      <c r="K476" s="21">
        <f>Source!P405</f>
        <v>25.69</v>
      </c>
      <c r="L476" s="21"/>
    </row>
    <row r="477" spans="1:22" ht="14.25" x14ac:dyDescent="0.2">
      <c r="A477" s="18"/>
      <c r="B477" s="18"/>
      <c r="C477" s="18"/>
      <c r="D477" s="18" t="s">
        <v>747</v>
      </c>
      <c r="E477" s="19" t="s">
        <v>748</v>
      </c>
      <c r="F477" s="9">
        <f>Source!AT405</f>
        <v>70</v>
      </c>
      <c r="G477" s="21"/>
      <c r="H477" s="20"/>
      <c r="I477" s="9"/>
      <c r="J477" s="9"/>
      <c r="K477" s="21">
        <f>SUM(R474:R476)</f>
        <v>1296.73</v>
      </c>
      <c r="L477" s="21"/>
    </row>
    <row r="478" spans="1:22" ht="14.25" x14ac:dyDescent="0.2">
      <c r="A478" s="18"/>
      <c r="B478" s="18"/>
      <c r="C478" s="18"/>
      <c r="D478" s="18" t="s">
        <v>749</v>
      </c>
      <c r="E478" s="19" t="s">
        <v>748</v>
      </c>
      <c r="F478" s="9">
        <f>Source!AU405</f>
        <v>10</v>
      </c>
      <c r="G478" s="21"/>
      <c r="H478" s="20"/>
      <c r="I478" s="9"/>
      <c r="J478" s="9"/>
      <c r="K478" s="21">
        <f>SUM(T474:T477)</f>
        <v>185.25</v>
      </c>
      <c r="L478" s="21"/>
    </row>
    <row r="479" spans="1:22" ht="14.25" x14ac:dyDescent="0.2">
      <c r="A479" s="18"/>
      <c r="B479" s="18"/>
      <c r="C479" s="18"/>
      <c r="D479" s="18" t="s">
        <v>750</v>
      </c>
      <c r="E479" s="19" t="s">
        <v>751</v>
      </c>
      <c r="F479" s="9">
        <f>Source!AQ405</f>
        <v>3</v>
      </c>
      <c r="G479" s="21"/>
      <c r="H479" s="20" t="str">
        <f>Source!DI405</f>
        <v/>
      </c>
      <c r="I479" s="9">
        <f>Source!AV405</f>
        <v>1</v>
      </c>
      <c r="J479" s="9"/>
      <c r="K479" s="21"/>
      <c r="L479" s="21">
        <f>Source!U405</f>
        <v>3</v>
      </c>
    </row>
    <row r="480" spans="1:22" ht="15" x14ac:dyDescent="0.25">
      <c r="A480" s="24"/>
      <c r="B480" s="24"/>
      <c r="C480" s="24"/>
      <c r="D480" s="24"/>
      <c r="E480" s="24"/>
      <c r="F480" s="24"/>
      <c r="G480" s="24"/>
      <c r="H480" s="24"/>
      <c r="I480" s="24"/>
      <c r="J480" s="51">
        <f>K475+K476+K477+K478</f>
        <v>3360.1400000000003</v>
      </c>
      <c r="K480" s="51"/>
      <c r="L480" s="25">
        <f>IF(Source!I405&lt;&gt;0, ROUND(J480/Source!I405, 2), 0)</f>
        <v>3360.14</v>
      </c>
      <c r="P480" s="23">
        <f>J480</f>
        <v>3360.1400000000003</v>
      </c>
    </row>
    <row r="481" spans="1:22" ht="42.75" x14ac:dyDescent="0.2">
      <c r="A481" s="18">
        <v>48</v>
      </c>
      <c r="B481" s="18">
        <v>48</v>
      </c>
      <c r="C481" s="18" t="str">
        <f>Source!F406</f>
        <v>1.21-2303-28-1/1</v>
      </c>
      <c r="D481" s="18" t="str">
        <f>Source!G406</f>
        <v>Техническое обслуживание автоматического выключателя до 160 А</v>
      </c>
      <c r="E481" s="19" t="str">
        <f>Source!H406</f>
        <v>шт.</v>
      </c>
      <c r="F481" s="9">
        <f>Source!I406</f>
        <v>1</v>
      </c>
      <c r="G481" s="21"/>
      <c r="H481" s="20"/>
      <c r="I481" s="9"/>
      <c r="J481" s="9"/>
      <c r="K481" s="21"/>
      <c r="L481" s="21"/>
      <c r="Q481">
        <f>ROUND((Source!BZ406/100)*ROUND((Source!AF406*Source!AV406)*Source!I406, 2), 2)</f>
        <v>298.06</v>
      </c>
      <c r="R481">
        <f>Source!X406</f>
        <v>298.06</v>
      </c>
      <c r="S481">
        <f>ROUND((Source!CA406/100)*ROUND((Source!AF406*Source!AV406)*Source!I406, 2), 2)</f>
        <v>42.58</v>
      </c>
      <c r="T481">
        <f>Source!Y406</f>
        <v>42.58</v>
      </c>
      <c r="U481">
        <f>ROUND((175/100)*ROUND((Source!AE406*Source!AV406)*Source!I406, 2), 2)</f>
        <v>0</v>
      </c>
      <c r="V481">
        <f>ROUND((108/100)*ROUND(Source!CS406*Source!I406, 2), 2)</f>
        <v>0</v>
      </c>
    </row>
    <row r="482" spans="1:22" ht="14.25" x14ac:dyDescent="0.2">
      <c r="A482" s="18"/>
      <c r="B482" s="18"/>
      <c r="C482" s="18"/>
      <c r="D482" s="18" t="s">
        <v>746</v>
      </c>
      <c r="E482" s="19"/>
      <c r="F482" s="9"/>
      <c r="G482" s="21">
        <f>Source!AO406</f>
        <v>212.9</v>
      </c>
      <c r="H482" s="20" t="str">
        <f>Source!DG406</f>
        <v>)*2</v>
      </c>
      <c r="I482" s="9">
        <f>Source!AV406</f>
        <v>1</v>
      </c>
      <c r="J482" s="9">
        <f>IF(Source!BA406&lt;&gt; 0, Source!BA406, 1)</f>
        <v>1</v>
      </c>
      <c r="K482" s="21">
        <f>Source!S406</f>
        <v>425.8</v>
      </c>
      <c r="L482" s="21"/>
    </row>
    <row r="483" spans="1:22" ht="14.25" x14ac:dyDescent="0.2">
      <c r="A483" s="18"/>
      <c r="B483" s="18"/>
      <c r="C483" s="18"/>
      <c r="D483" s="18" t="s">
        <v>752</v>
      </c>
      <c r="E483" s="19"/>
      <c r="F483" s="9"/>
      <c r="G483" s="21">
        <f>Source!AL406</f>
        <v>4.53</v>
      </c>
      <c r="H483" s="20" t="str">
        <f>Source!DD406</f>
        <v>)*2</v>
      </c>
      <c r="I483" s="9">
        <f>Source!AW406</f>
        <v>1</v>
      </c>
      <c r="J483" s="9">
        <f>IF(Source!BC406&lt;&gt; 0, Source!BC406, 1)</f>
        <v>1</v>
      </c>
      <c r="K483" s="21">
        <f>Source!P406</f>
        <v>9.06</v>
      </c>
      <c r="L483" s="21"/>
    </row>
    <row r="484" spans="1:22" ht="14.25" x14ac:dyDescent="0.2">
      <c r="A484" s="18"/>
      <c r="B484" s="18"/>
      <c r="C484" s="18"/>
      <c r="D484" s="18" t="s">
        <v>747</v>
      </c>
      <c r="E484" s="19" t="s">
        <v>748</v>
      </c>
      <c r="F484" s="9">
        <f>Source!AT406</f>
        <v>70</v>
      </c>
      <c r="G484" s="21"/>
      <c r="H484" s="20"/>
      <c r="I484" s="9"/>
      <c r="J484" s="9"/>
      <c r="K484" s="21">
        <f>SUM(R481:R483)</f>
        <v>298.06</v>
      </c>
      <c r="L484" s="21"/>
    </row>
    <row r="485" spans="1:22" ht="14.25" x14ac:dyDescent="0.2">
      <c r="A485" s="18"/>
      <c r="B485" s="18"/>
      <c r="C485" s="18"/>
      <c r="D485" s="18" t="s">
        <v>749</v>
      </c>
      <c r="E485" s="19" t="s">
        <v>748</v>
      </c>
      <c r="F485" s="9">
        <f>Source!AU406</f>
        <v>10</v>
      </c>
      <c r="G485" s="21"/>
      <c r="H485" s="20"/>
      <c r="I485" s="9"/>
      <c r="J485" s="9"/>
      <c r="K485" s="21">
        <f>SUM(T481:T484)</f>
        <v>42.58</v>
      </c>
      <c r="L485" s="21"/>
    </row>
    <row r="486" spans="1:22" ht="14.25" x14ac:dyDescent="0.2">
      <c r="A486" s="18"/>
      <c r="B486" s="18"/>
      <c r="C486" s="18"/>
      <c r="D486" s="18" t="s">
        <v>750</v>
      </c>
      <c r="E486" s="19" t="s">
        <v>751</v>
      </c>
      <c r="F486" s="9">
        <f>Source!AQ406</f>
        <v>0.3</v>
      </c>
      <c r="G486" s="21"/>
      <c r="H486" s="20" t="str">
        <f>Source!DI406</f>
        <v>)*2</v>
      </c>
      <c r="I486" s="9">
        <f>Source!AV406</f>
        <v>1</v>
      </c>
      <c r="J486" s="9"/>
      <c r="K486" s="21"/>
      <c r="L486" s="21">
        <f>Source!U406</f>
        <v>0.6</v>
      </c>
    </row>
    <row r="487" spans="1:22" ht="15" x14ac:dyDescent="0.25">
      <c r="A487" s="24"/>
      <c r="B487" s="24"/>
      <c r="C487" s="24"/>
      <c r="D487" s="24"/>
      <c r="E487" s="24"/>
      <c r="F487" s="24"/>
      <c r="G487" s="24"/>
      <c r="H487" s="24"/>
      <c r="I487" s="24"/>
      <c r="J487" s="51">
        <f>K482+K483+K484+K485</f>
        <v>775.50000000000011</v>
      </c>
      <c r="K487" s="51"/>
      <c r="L487" s="25">
        <f>IF(Source!I406&lt;&gt;0, ROUND(J487/Source!I406, 2), 0)</f>
        <v>775.5</v>
      </c>
      <c r="P487" s="23">
        <f>J487</f>
        <v>775.50000000000011</v>
      </c>
    </row>
    <row r="488" spans="1:22" ht="42.75" x14ac:dyDescent="0.2">
      <c r="A488" s="18">
        <v>49</v>
      </c>
      <c r="B488" s="18">
        <v>49</v>
      </c>
      <c r="C488" s="18" t="str">
        <f>Source!F407</f>
        <v>1.21-2303-27-6/1</v>
      </c>
      <c r="D488" s="18" t="str">
        <f>Source!G407</f>
        <v>Техническое обслуживание электрических аппаратов до 1000 В, реле промежуточное</v>
      </c>
      <c r="E488" s="19" t="str">
        <f>Source!H407</f>
        <v>шт.</v>
      </c>
      <c r="F488" s="9">
        <f>Source!I407</f>
        <v>1</v>
      </c>
      <c r="G488" s="21"/>
      <c r="H488" s="20"/>
      <c r="I488" s="9"/>
      <c r="J488" s="9"/>
      <c r="K488" s="21"/>
      <c r="L488" s="21"/>
      <c r="Q488">
        <f>ROUND((Source!BZ407/100)*ROUND((Source!AF407*Source!AV407)*Source!I407, 2), 2)</f>
        <v>134.82</v>
      </c>
      <c r="R488">
        <f>Source!X407</f>
        <v>134.82</v>
      </c>
      <c r="S488">
        <f>ROUND((Source!CA407/100)*ROUND((Source!AF407*Source!AV407)*Source!I407, 2), 2)</f>
        <v>19.260000000000002</v>
      </c>
      <c r="T488">
        <f>Source!Y407</f>
        <v>19.260000000000002</v>
      </c>
      <c r="U488">
        <f>ROUND((175/100)*ROUND((Source!AE407*Source!AV407)*Source!I407, 2), 2)</f>
        <v>0</v>
      </c>
      <c r="V488">
        <f>ROUND((108/100)*ROUND(Source!CS407*Source!I407, 2), 2)</f>
        <v>0</v>
      </c>
    </row>
    <row r="489" spans="1:22" ht="14.25" x14ac:dyDescent="0.2">
      <c r="A489" s="18"/>
      <c r="B489" s="18"/>
      <c r="C489" s="18"/>
      <c r="D489" s="18" t="s">
        <v>746</v>
      </c>
      <c r="E489" s="19"/>
      <c r="F489" s="9"/>
      <c r="G489" s="21">
        <f>Source!AO407</f>
        <v>192.6</v>
      </c>
      <c r="H489" s="20" t="str">
        <f>Source!DG407</f>
        <v/>
      </c>
      <c r="I489" s="9">
        <f>Source!AV407</f>
        <v>1</v>
      </c>
      <c r="J489" s="9">
        <f>IF(Source!BA407&lt;&gt; 0, Source!BA407, 1)</f>
        <v>1</v>
      </c>
      <c r="K489" s="21">
        <f>Source!S407</f>
        <v>192.6</v>
      </c>
      <c r="L489" s="21"/>
    </row>
    <row r="490" spans="1:22" ht="14.25" x14ac:dyDescent="0.2">
      <c r="A490" s="18"/>
      <c r="B490" s="18"/>
      <c r="C490" s="18"/>
      <c r="D490" s="18" t="s">
        <v>747</v>
      </c>
      <c r="E490" s="19" t="s">
        <v>748</v>
      </c>
      <c r="F490" s="9">
        <f>Source!AT407</f>
        <v>70</v>
      </c>
      <c r="G490" s="21"/>
      <c r="H490" s="20"/>
      <c r="I490" s="9"/>
      <c r="J490" s="9"/>
      <c r="K490" s="21">
        <f>SUM(R488:R489)</f>
        <v>134.82</v>
      </c>
      <c r="L490" s="21"/>
    </row>
    <row r="491" spans="1:22" ht="14.25" x14ac:dyDescent="0.2">
      <c r="A491" s="18"/>
      <c r="B491" s="18"/>
      <c r="C491" s="18"/>
      <c r="D491" s="18" t="s">
        <v>749</v>
      </c>
      <c r="E491" s="19" t="s">
        <v>748</v>
      </c>
      <c r="F491" s="9">
        <f>Source!AU407</f>
        <v>10</v>
      </c>
      <c r="G491" s="21"/>
      <c r="H491" s="20"/>
      <c r="I491" s="9"/>
      <c r="J491" s="9"/>
      <c r="K491" s="21">
        <f>SUM(T488:T490)</f>
        <v>19.260000000000002</v>
      </c>
      <c r="L491" s="21"/>
    </row>
    <row r="492" spans="1:22" ht="14.25" x14ac:dyDescent="0.2">
      <c r="A492" s="18"/>
      <c r="B492" s="18"/>
      <c r="C492" s="18"/>
      <c r="D492" s="18" t="s">
        <v>750</v>
      </c>
      <c r="E492" s="19" t="s">
        <v>751</v>
      </c>
      <c r="F492" s="9">
        <f>Source!AQ407</f>
        <v>0.38</v>
      </c>
      <c r="G492" s="21"/>
      <c r="H492" s="20" t="str">
        <f>Source!DI407</f>
        <v/>
      </c>
      <c r="I492" s="9">
        <f>Source!AV407</f>
        <v>1</v>
      </c>
      <c r="J492" s="9"/>
      <c r="K492" s="21"/>
      <c r="L492" s="21">
        <f>Source!U407</f>
        <v>0.38</v>
      </c>
    </row>
    <row r="493" spans="1:22" ht="15" x14ac:dyDescent="0.25">
      <c r="A493" s="24"/>
      <c r="B493" s="24"/>
      <c r="C493" s="24"/>
      <c r="D493" s="24"/>
      <c r="E493" s="24"/>
      <c r="F493" s="24"/>
      <c r="G493" s="24"/>
      <c r="H493" s="24"/>
      <c r="I493" s="24"/>
      <c r="J493" s="51">
        <f>K489+K490+K491</f>
        <v>346.67999999999995</v>
      </c>
      <c r="K493" s="51"/>
      <c r="L493" s="25">
        <f>IF(Source!I407&lt;&gt;0, ROUND(J493/Source!I407, 2), 0)</f>
        <v>346.68</v>
      </c>
      <c r="P493" s="23">
        <f>J493</f>
        <v>346.67999999999995</v>
      </c>
    </row>
    <row r="495" spans="1:22" ht="15" x14ac:dyDescent="0.25">
      <c r="A495" s="52" t="str">
        <f>CONCATENATE("Итого по подразделу: ",IF(Source!G409&lt;&gt;"Новый подраздел", Source!G409, ""))</f>
        <v>Итого по подразделу: 4.1 Щит аварийной сигнализации (вентиляция)</v>
      </c>
      <c r="B495" s="52"/>
      <c r="C495" s="52"/>
      <c r="D495" s="52"/>
      <c r="E495" s="52"/>
      <c r="F495" s="52"/>
      <c r="G495" s="52"/>
      <c r="H495" s="52"/>
      <c r="I495" s="52"/>
      <c r="J495" s="53">
        <f>SUM(P473:P494)</f>
        <v>4482.3200000000006</v>
      </c>
      <c r="K495" s="54"/>
      <c r="L495" s="27"/>
    </row>
    <row r="498" spans="1:22" ht="16.5" x14ac:dyDescent="0.25">
      <c r="A498" s="50" t="str">
        <f>CONCATENATE("Подраздел: ",IF(Source!G439&lt;&gt;"Новый подраздел", Source!G439, ""))</f>
        <v>Подраздел: 4.2 Оборудование</v>
      </c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</row>
    <row r="499" spans="1:22" ht="57" x14ac:dyDescent="0.2">
      <c r="A499" s="18">
        <v>50</v>
      </c>
      <c r="B499" s="18">
        <v>50</v>
      </c>
      <c r="C499" s="18" t="str">
        <f>Source!F446</f>
        <v>1.21-2303-19-1/1</v>
      </c>
      <c r="D499" s="18" t="str">
        <f>Source!G446</f>
        <v>Техническое обслуживание выключателей автоматических однополюсных установочных на номинальный ток до 63 А</v>
      </c>
      <c r="E499" s="19" t="str">
        <f>Source!H446</f>
        <v>шт.</v>
      </c>
      <c r="F499" s="9">
        <f>Source!I446</f>
        <v>1</v>
      </c>
      <c r="G499" s="21"/>
      <c r="H499" s="20"/>
      <c r="I499" s="9"/>
      <c r="J499" s="9"/>
      <c r="K499" s="21"/>
      <c r="L499" s="21"/>
      <c r="Q499">
        <f>ROUND((Source!BZ446/100)*ROUND((Source!AF446*Source!AV446)*Source!I446, 2), 2)</f>
        <v>518.69000000000005</v>
      </c>
      <c r="R499">
        <f>Source!X446</f>
        <v>518.69000000000005</v>
      </c>
      <c r="S499">
        <f>ROUND((Source!CA446/100)*ROUND((Source!AF446*Source!AV446)*Source!I446, 2), 2)</f>
        <v>74.099999999999994</v>
      </c>
      <c r="T499">
        <f>Source!Y446</f>
        <v>74.099999999999994</v>
      </c>
      <c r="U499">
        <f>ROUND((175/100)*ROUND((Source!AE446*Source!AV446)*Source!I446, 2), 2)</f>
        <v>0</v>
      </c>
      <c r="V499">
        <f>ROUND((108/100)*ROUND(Source!CS446*Source!I446, 2), 2)</f>
        <v>0</v>
      </c>
    </row>
    <row r="500" spans="1:22" ht="14.25" x14ac:dyDescent="0.2">
      <c r="A500" s="18"/>
      <c r="B500" s="18"/>
      <c r="C500" s="18"/>
      <c r="D500" s="18" t="s">
        <v>746</v>
      </c>
      <c r="E500" s="19"/>
      <c r="F500" s="9"/>
      <c r="G500" s="21">
        <f>Source!AO446</f>
        <v>740.99</v>
      </c>
      <c r="H500" s="20" t="str">
        <f>Source!DG446</f>
        <v/>
      </c>
      <c r="I500" s="9">
        <f>Source!AV446</f>
        <v>1</v>
      </c>
      <c r="J500" s="9">
        <f>IF(Source!BA446&lt;&gt; 0, Source!BA446, 1)</f>
        <v>1</v>
      </c>
      <c r="K500" s="21">
        <f>Source!S446</f>
        <v>740.99</v>
      </c>
      <c r="L500" s="21"/>
    </row>
    <row r="501" spans="1:22" ht="14.25" x14ac:dyDescent="0.2">
      <c r="A501" s="18"/>
      <c r="B501" s="18"/>
      <c r="C501" s="18"/>
      <c r="D501" s="18" t="s">
        <v>752</v>
      </c>
      <c r="E501" s="19"/>
      <c r="F501" s="9"/>
      <c r="G501" s="21">
        <f>Source!AL446</f>
        <v>1.7</v>
      </c>
      <c r="H501" s="20" t="str">
        <f>Source!DD446</f>
        <v/>
      </c>
      <c r="I501" s="9">
        <f>Source!AW446</f>
        <v>1</v>
      </c>
      <c r="J501" s="9">
        <f>IF(Source!BC446&lt;&gt; 0, Source!BC446, 1)</f>
        <v>1</v>
      </c>
      <c r="K501" s="21">
        <f>Source!P446</f>
        <v>1.7</v>
      </c>
      <c r="L501" s="21"/>
    </row>
    <row r="502" spans="1:22" ht="14.25" x14ac:dyDescent="0.2">
      <c r="A502" s="18"/>
      <c r="B502" s="18"/>
      <c r="C502" s="18"/>
      <c r="D502" s="18" t="s">
        <v>747</v>
      </c>
      <c r="E502" s="19" t="s">
        <v>748</v>
      </c>
      <c r="F502" s="9">
        <f>Source!AT446</f>
        <v>70</v>
      </c>
      <c r="G502" s="21"/>
      <c r="H502" s="20"/>
      <c r="I502" s="9"/>
      <c r="J502" s="9"/>
      <c r="K502" s="21">
        <f>SUM(R499:R501)</f>
        <v>518.69000000000005</v>
      </c>
      <c r="L502" s="21"/>
    </row>
    <row r="503" spans="1:22" ht="14.25" x14ac:dyDescent="0.2">
      <c r="A503" s="18"/>
      <c r="B503" s="18"/>
      <c r="C503" s="18"/>
      <c r="D503" s="18" t="s">
        <v>749</v>
      </c>
      <c r="E503" s="19" t="s">
        <v>748</v>
      </c>
      <c r="F503" s="9">
        <f>Source!AU446</f>
        <v>10</v>
      </c>
      <c r="G503" s="21"/>
      <c r="H503" s="20"/>
      <c r="I503" s="9"/>
      <c r="J503" s="9"/>
      <c r="K503" s="21">
        <f>SUM(T499:T502)</f>
        <v>74.099999999999994</v>
      </c>
      <c r="L503" s="21"/>
    </row>
    <row r="504" spans="1:22" ht="14.25" x14ac:dyDescent="0.2">
      <c r="A504" s="18"/>
      <c r="B504" s="18"/>
      <c r="C504" s="18"/>
      <c r="D504" s="18" t="s">
        <v>750</v>
      </c>
      <c r="E504" s="19" t="s">
        <v>751</v>
      </c>
      <c r="F504" s="9">
        <f>Source!AQ446</f>
        <v>1.2</v>
      </c>
      <c r="G504" s="21"/>
      <c r="H504" s="20" t="str">
        <f>Source!DI446</f>
        <v/>
      </c>
      <c r="I504" s="9">
        <f>Source!AV446</f>
        <v>1</v>
      </c>
      <c r="J504" s="9"/>
      <c r="K504" s="21"/>
      <c r="L504" s="21">
        <f>Source!U446</f>
        <v>1.2</v>
      </c>
    </row>
    <row r="505" spans="1:22" ht="15" x14ac:dyDescent="0.25">
      <c r="A505" s="24"/>
      <c r="B505" s="24"/>
      <c r="C505" s="24"/>
      <c r="D505" s="24"/>
      <c r="E505" s="24"/>
      <c r="F505" s="24"/>
      <c r="G505" s="24"/>
      <c r="H505" s="24"/>
      <c r="I505" s="24"/>
      <c r="J505" s="51">
        <f>K500+K501+K502+K503</f>
        <v>1335.48</v>
      </c>
      <c r="K505" s="51"/>
      <c r="L505" s="25">
        <f>IF(Source!I446&lt;&gt;0, ROUND(J505/Source!I446, 2), 0)</f>
        <v>1335.48</v>
      </c>
      <c r="P505" s="23">
        <f>J505</f>
        <v>1335.48</v>
      </c>
    </row>
    <row r="506" spans="1:22" ht="42.75" x14ac:dyDescent="0.2">
      <c r="A506" s="18">
        <v>51</v>
      </c>
      <c r="B506" s="18">
        <v>51</v>
      </c>
      <c r="C506" s="18" t="str">
        <f>Source!F447</f>
        <v>1.23-2203-3-1/1</v>
      </c>
      <c r="D506" s="18" t="str">
        <f>Source!G447</f>
        <v>Техническое обслуживание светосигнальной арматуры с лампой накаливания, светодиодом</v>
      </c>
      <c r="E506" s="19" t="str">
        <f>Source!H447</f>
        <v>10 шт.</v>
      </c>
      <c r="F506" s="9">
        <f>Source!I447</f>
        <v>0.1</v>
      </c>
      <c r="G506" s="21"/>
      <c r="H506" s="20"/>
      <c r="I506" s="9"/>
      <c r="J506" s="9"/>
      <c r="K506" s="21"/>
      <c r="L506" s="21"/>
      <c r="Q506">
        <f>ROUND((Source!BZ447/100)*ROUND((Source!AF447*Source!AV447)*Source!I447, 2), 2)</f>
        <v>119.22</v>
      </c>
      <c r="R506">
        <f>Source!X447</f>
        <v>119.22</v>
      </c>
      <c r="S506">
        <f>ROUND((Source!CA447/100)*ROUND((Source!AF447*Source!AV447)*Source!I447, 2), 2)</f>
        <v>17.03</v>
      </c>
      <c r="T506">
        <f>Source!Y447</f>
        <v>17.03</v>
      </c>
      <c r="U506">
        <f>ROUND((175/100)*ROUND((Source!AE447*Source!AV447)*Source!I447, 2), 2)</f>
        <v>0</v>
      </c>
      <c r="V506">
        <f>ROUND((108/100)*ROUND(Source!CS447*Source!I447, 2), 2)</f>
        <v>0</v>
      </c>
    </row>
    <row r="507" spans="1:22" x14ac:dyDescent="0.2">
      <c r="D507" s="22" t="str">
        <f>"Объем: "&amp;Source!I447&amp;"=(1)/"&amp;"10"</f>
        <v>Объем: 0,1=(1)/10</v>
      </c>
    </row>
    <row r="508" spans="1:22" ht="14.25" x14ac:dyDescent="0.2">
      <c r="A508" s="18"/>
      <c r="B508" s="18"/>
      <c r="C508" s="18"/>
      <c r="D508" s="18" t="s">
        <v>746</v>
      </c>
      <c r="E508" s="19"/>
      <c r="F508" s="9"/>
      <c r="G508" s="21">
        <f>Source!AO447</f>
        <v>1703.18</v>
      </c>
      <c r="H508" s="20" t="str">
        <f>Source!DG447</f>
        <v/>
      </c>
      <c r="I508" s="9">
        <f>Source!AV447</f>
        <v>1</v>
      </c>
      <c r="J508" s="9">
        <f>IF(Source!BA447&lt;&gt; 0, Source!BA447, 1)</f>
        <v>1</v>
      </c>
      <c r="K508" s="21">
        <f>Source!S447</f>
        <v>170.32</v>
      </c>
      <c r="L508" s="21"/>
    </row>
    <row r="509" spans="1:22" ht="14.25" x14ac:dyDescent="0.2">
      <c r="A509" s="18"/>
      <c r="B509" s="18"/>
      <c r="C509" s="18"/>
      <c r="D509" s="18" t="s">
        <v>752</v>
      </c>
      <c r="E509" s="19"/>
      <c r="F509" s="9"/>
      <c r="G509" s="21">
        <f>Source!AL447</f>
        <v>80.67</v>
      </c>
      <c r="H509" s="20" t="str">
        <f>Source!DD447</f>
        <v/>
      </c>
      <c r="I509" s="9">
        <f>Source!AW447</f>
        <v>1</v>
      </c>
      <c r="J509" s="9">
        <f>IF(Source!BC447&lt;&gt; 0, Source!BC447, 1)</f>
        <v>1</v>
      </c>
      <c r="K509" s="21">
        <f>Source!P447</f>
        <v>8.07</v>
      </c>
      <c r="L509" s="21"/>
    </row>
    <row r="510" spans="1:22" ht="14.25" x14ac:dyDescent="0.2">
      <c r="A510" s="18"/>
      <c r="B510" s="18"/>
      <c r="C510" s="18"/>
      <c r="D510" s="18" t="s">
        <v>747</v>
      </c>
      <c r="E510" s="19" t="s">
        <v>748</v>
      </c>
      <c r="F510" s="9">
        <f>Source!AT447</f>
        <v>70</v>
      </c>
      <c r="G510" s="21"/>
      <c r="H510" s="20"/>
      <c r="I510" s="9"/>
      <c r="J510" s="9"/>
      <c r="K510" s="21">
        <f>SUM(R506:R509)</f>
        <v>119.22</v>
      </c>
      <c r="L510" s="21"/>
    </row>
    <row r="511" spans="1:22" ht="14.25" x14ac:dyDescent="0.2">
      <c r="A511" s="18"/>
      <c r="B511" s="18"/>
      <c r="C511" s="18"/>
      <c r="D511" s="18" t="s">
        <v>749</v>
      </c>
      <c r="E511" s="19" t="s">
        <v>748</v>
      </c>
      <c r="F511" s="9">
        <f>Source!AU447</f>
        <v>10</v>
      </c>
      <c r="G511" s="21"/>
      <c r="H511" s="20"/>
      <c r="I511" s="9"/>
      <c r="J511" s="9"/>
      <c r="K511" s="21">
        <f>SUM(T506:T510)</f>
        <v>17.03</v>
      </c>
      <c r="L511" s="21"/>
    </row>
    <row r="512" spans="1:22" ht="14.25" x14ac:dyDescent="0.2">
      <c r="A512" s="18"/>
      <c r="B512" s="18"/>
      <c r="C512" s="18"/>
      <c r="D512" s="18" t="s">
        <v>750</v>
      </c>
      <c r="E512" s="19" t="s">
        <v>751</v>
      </c>
      <c r="F512" s="9">
        <f>Source!AQ447</f>
        <v>2.4</v>
      </c>
      <c r="G512" s="21"/>
      <c r="H512" s="20" t="str">
        <f>Source!DI447</f>
        <v/>
      </c>
      <c r="I512" s="9">
        <f>Source!AV447</f>
        <v>1</v>
      </c>
      <c r="J512" s="9"/>
      <c r="K512" s="21"/>
      <c r="L512" s="21">
        <f>Source!U447</f>
        <v>0.24</v>
      </c>
    </row>
    <row r="513" spans="1:22" ht="15" x14ac:dyDescent="0.25">
      <c r="A513" s="24"/>
      <c r="B513" s="24"/>
      <c r="C513" s="24"/>
      <c r="D513" s="24"/>
      <c r="E513" s="24"/>
      <c r="F513" s="24"/>
      <c r="G513" s="24"/>
      <c r="H513" s="24"/>
      <c r="I513" s="24"/>
      <c r="J513" s="51">
        <f>K508+K509+K510+K511</f>
        <v>314.64</v>
      </c>
      <c r="K513" s="51"/>
      <c r="L513" s="25">
        <f>IF(Source!I447&lt;&gt;0, ROUND(J513/Source!I447, 2), 0)</f>
        <v>3146.4</v>
      </c>
      <c r="P513" s="23">
        <f>J513</f>
        <v>314.64</v>
      </c>
    </row>
    <row r="514" spans="1:22" ht="71.25" x14ac:dyDescent="0.2">
      <c r="A514" s="18">
        <v>52</v>
      </c>
      <c r="B514" s="18">
        <v>52</v>
      </c>
      <c r="C514" s="18" t="str">
        <f>Source!F449</f>
        <v>1.21-2303-20-1/1</v>
      </c>
      <c r="D514" s="18" t="str">
        <f>Source!G449</f>
        <v>Техническое обслуживание рубильников с центральным приводом трехполюсных на номинальный ток до 1000 А / Выключатель-разъединитель ВР32-39 В71250-32 УХЛ3 прав. 630А</v>
      </c>
      <c r="E514" s="19" t="str">
        <f>Source!H449</f>
        <v>шт.</v>
      </c>
      <c r="F514" s="9">
        <f>Source!I449</f>
        <v>1</v>
      </c>
      <c r="G514" s="21"/>
      <c r="H514" s="20"/>
      <c r="I514" s="9"/>
      <c r="J514" s="9"/>
      <c r="K514" s="21"/>
      <c r="L514" s="21"/>
      <c r="Q514">
        <f>ROUND((Source!BZ449/100)*ROUND((Source!AF449*Source!AV449)*Source!I449, 2), 2)</f>
        <v>389.02</v>
      </c>
      <c r="R514">
        <f>Source!X449</f>
        <v>389.02</v>
      </c>
      <c r="S514">
        <f>ROUND((Source!CA449/100)*ROUND((Source!AF449*Source!AV449)*Source!I449, 2), 2)</f>
        <v>55.57</v>
      </c>
      <c r="T514">
        <f>Source!Y449</f>
        <v>55.57</v>
      </c>
      <c r="U514">
        <f>ROUND((175/100)*ROUND((Source!AE449*Source!AV449)*Source!I449, 2), 2)</f>
        <v>0</v>
      </c>
      <c r="V514">
        <f>ROUND((108/100)*ROUND(Source!CS449*Source!I449, 2), 2)</f>
        <v>0</v>
      </c>
    </row>
    <row r="515" spans="1:22" ht="14.25" x14ac:dyDescent="0.2">
      <c r="A515" s="18"/>
      <c r="B515" s="18"/>
      <c r="C515" s="18"/>
      <c r="D515" s="18" t="s">
        <v>746</v>
      </c>
      <c r="E515" s="19"/>
      <c r="F515" s="9"/>
      <c r="G515" s="21">
        <f>Source!AO449</f>
        <v>555.74</v>
      </c>
      <c r="H515" s="20" t="str">
        <f>Source!DG449</f>
        <v/>
      </c>
      <c r="I515" s="9">
        <f>Source!AV449</f>
        <v>1</v>
      </c>
      <c r="J515" s="9">
        <f>IF(Source!BA449&lt;&gt; 0, Source!BA449, 1)</f>
        <v>1</v>
      </c>
      <c r="K515" s="21">
        <f>Source!S449</f>
        <v>555.74</v>
      </c>
      <c r="L515" s="21"/>
    </row>
    <row r="516" spans="1:22" ht="14.25" x14ac:dyDescent="0.2">
      <c r="A516" s="18"/>
      <c r="B516" s="18"/>
      <c r="C516" s="18"/>
      <c r="D516" s="18" t="s">
        <v>752</v>
      </c>
      <c r="E516" s="19"/>
      <c r="F516" s="9"/>
      <c r="G516" s="21">
        <f>Source!AL449</f>
        <v>9.31</v>
      </c>
      <c r="H516" s="20" t="str">
        <f>Source!DD449</f>
        <v/>
      </c>
      <c r="I516" s="9">
        <f>Source!AW449</f>
        <v>1</v>
      </c>
      <c r="J516" s="9">
        <f>IF(Source!BC449&lt;&gt; 0, Source!BC449, 1)</f>
        <v>1</v>
      </c>
      <c r="K516" s="21">
        <f>Source!P449</f>
        <v>9.31</v>
      </c>
      <c r="L516" s="21"/>
    </row>
    <row r="517" spans="1:22" ht="14.25" x14ac:dyDescent="0.2">
      <c r="A517" s="18"/>
      <c r="B517" s="18"/>
      <c r="C517" s="18"/>
      <c r="D517" s="18" t="s">
        <v>747</v>
      </c>
      <c r="E517" s="19" t="s">
        <v>748</v>
      </c>
      <c r="F517" s="9">
        <f>Source!AT449</f>
        <v>70</v>
      </c>
      <c r="G517" s="21"/>
      <c r="H517" s="20"/>
      <c r="I517" s="9"/>
      <c r="J517" s="9"/>
      <c r="K517" s="21">
        <f>SUM(R514:R516)</f>
        <v>389.02</v>
      </c>
      <c r="L517" s="21"/>
    </row>
    <row r="518" spans="1:22" ht="14.25" x14ac:dyDescent="0.2">
      <c r="A518" s="18"/>
      <c r="B518" s="18"/>
      <c r="C518" s="18"/>
      <c r="D518" s="18" t="s">
        <v>749</v>
      </c>
      <c r="E518" s="19" t="s">
        <v>748</v>
      </c>
      <c r="F518" s="9">
        <f>Source!AU449</f>
        <v>10</v>
      </c>
      <c r="G518" s="21"/>
      <c r="H518" s="20"/>
      <c r="I518" s="9"/>
      <c r="J518" s="9"/>
      <c r="K518" s="21">
        <f>SUM(T514:T517)</f>
        <v>55.57</v>
      </c>
      <c r="L518" s="21"/>
    </row>
    <row r="519" spans="1:22" ht="14.25" x14ac:dyDescent="0.2">
      <c r="A519" s="18"/>
      <c r="B519" s="18"/>
      <c r="C519" s="18"/>
      <c r="D519" s="18" t="s">
        <v>750</v>
      </c>
      <c r="E519" s="19" t="s">
        <v>751</v>
      </c>
      <c r="F519" s="9">
        <f>Source!AQ449</f>
        <v>0.9</v>
      </c>
      <c r="G519" s="21"/>
      <c r="H519" s="20" t="str">
        <f>Source!DI449</f>
        <v/>
      </c>
      <c r="I519" s="9">
        <f>Source!AV449</f>
        <v>1</v>
      </c>
      <c r="J519" s="9"/>
      <c r="K519" s="21"/>
      <c r="L519" s="21">
        <f>Source!U449</f>
        <v>0.9</v>
      </c>
    </row>
    <row r="520" spans="1:22" ht="15" x14ac:dyDescent="0.25">
      <c r="A520" s="24"/>
      <c r="B520" s="24"/>
      <c r="C520" s="24"/>
      <c r="D520" s="24"/>
      <c r="E520" s="24"/>
      <c r="F520" s="24"/>
      <c r="G520" s="24"/>
      <c r="H520" s="24"/>
      <c r="I520" s="24"/>
      <c r="J520" s="51">
        <f>K515+K516+K517+K518</f>
        <v>1009.64</v>
      </c>
      <c r="K520" s="51"/>
      <c r="L520" s="25">
        <f>IF(Source!I449&lt;&gt;0, ROUND(J520/Source!I449, 2), 0)</f>
        <v>1009.64</v>
      </c>
      <c r="P520" s="23">
        <f>J520</f>
        <v>1009.64</v>
      </c>
    </row>
    <row r="521" spans="1:22" ht="85.5" x14ac:dyDescent="0.2">
      <c r="A521" s="18">
        <v>53</v>
      </c>
      <c r="B521" s="18">
        <v>53</v>
      </c>
      <c r="C521" s="18" t="str">
        <f>Source!F453</f>
        <v>1.21-2203-37-1/1</v>
      </c>
      <c r="D521" s="18" t="str">
        <f>Source!G453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521" s="19" t="str">
        <f>Source!H453</f>
        <v>шт.</v>
      </c>
      <c r="F521" s="9">
        <f>Source!I453</f>
        <v>1</v>
      </c>
      <c r="G521" s="21"/>
      <c r="H521" s="20"/>
      <c r="I521" s="9"/>
      <c r="J521" s="9"/>
      <c r="K521" s="21"/>
      <c r="L521" s="21"/>
      <c r="Q521">
        <f>ROUND((Source!BZ453/100)*ROUND((Source!AF453*Source!AV453)*Source!I453, 2), 2)</f>
        <v>236.12</v>
      </c>
      <c r="R521">
        <f>Source!X453</f>
        <v>236.12</v>
      </c>
      <c r="S521">
        <f>ROUND((Source!CA453/100)*ROUND((Source!AF453*Source!AV453)*Source!I453, 2), 2)</f>
        <v>33.729999999999997</v>
      </c>
      <c r="T521">
        <f>Source!Y453</f>
        <v>33.729999999999997</v>
      </c>
      <c r="U521">
        <f>ROUND((175/100)*ROUND((Source!AE453*Source!AV453)*Source!I453, 2), 2)</f>
        <v>0</v>
      </c>
      <c r="V521">
        <f>ROUND((108/100)*ROUND(Source!CS453*Source!I453, 2), 2)</f>
        <v>0</v>
      </c>
    </row>
    <row r="522" spans="1:22" ht="14.25" x14ac:dyDescent="0.2">
      <c r="A522" s="18"/>
      <c r="B522" s="18"/>
      <c r="C522" s="18"/>
      <c r="D522" s="18" t="s">
        <v>746</v>
      </c>
      <c r="E522" s="19"/>
      <c r="F522" s="9"/>
      <c r="G522" s="21">
        <f>Source!AO453</f>
        <v>337.31</v>
      </c>
      <c r="H522" s="20" t="str">
        <f>Source!DG453</f>
        <v/>
      </c>
      <c r="I522" s="9">
        <f>Source!AV453</f>
        <v>1</v>
      </c>
      <c r="J522" s="9">
        <f>IF(Source!BA453&lt;&gt; 0, Source!BA453, 1)</f>
        <v>1</v>
      </c>
      <c r="K522" s="21">
        <f>Source!S453</f>
        <v>337.31</v>
      </c>
      <c r="L522" s="21"/>
    </row>
    <row r="523" spans="1:22" ht="14.25" x14ac:dyDescent="0.2">
      <c r="A523" s="18"/>
      <c r="B523" s="18"/>
      <c r="C523" s="18"/>
      <c r="D523" s="18" t="s">
        <v>752</v>
      </c>
      <c r="E523" s="19"/>
      <c r="F523" s="9"/>
      <c r="G523" s="21">
        <f>Source!AL453</f>
        <v>1.57</v>
      </c>
      <c r="H523" s="20" t="str">
        <f>Source!DD453</f>
        <v/>
      </c>
      <c r="I523" s="9">
        <f>Source!AW453</f>
        <v>1</v>
      </c>
      <c r="J523" s="9">
        <f>IF(Source!BC453&lt;&gt; 0, Source!BC453, 1)</f>
        <v>1</v>
      </c>
      <c r="K523" s="21">
        <f>Source!P453</f>
        <v>1.57</v>
      </c>
      <c r="L523" s="21"/>
    </row>
    <row r="524" spans="1:22" ht="14.25" x14ac:dyDescent="0.2">
      <c r="A524" s="18"/>
      <c r="B524" s="18"/>
      <c r="C524" s="18"/>
      <c r="D524" s="18" t="s">
        <v>747</v>
      </c>
      <c r="E524" s="19" t="s">
        <v>748</v>
      </c>
      <c r="F524" s="9">
        <f>Source!AT453</f>
        <v>70</v>
      </c>
      <c r="G524" s="21"/>
      <c r="H524" s="20"/>
      <c r="I524" s="9"/>
      <c r="J524" s="9"/>
      <c r="K524" s="21">
        <f>SUM(R521:R523)</f>
        <v>236.12</v>
      </c>
      <c r="L524" s="21"/>
    </row>
    <row r="525" spans="1:22" ht="14.25" x14ac:dyDescent="0.2">
      <c r="A525" s="18"/>
      <c r="B525" s="18"/>
      <c r="C525" s="18"/>
      <c r="D525" s="18" t="s">
        <v>749</v>
      </c>
      <c r="E525" s="19" t="s">
        <v>748</v>
      </c>
      <c r="F525" s="9">
        <f>Source!AU453</f>
        <v>10</v>
      </c>
      <c r="G525" s="21"/>
      <c r="H525" s="20"/>
      <c r="I525" s="9"/>
      <c r="J525" s="9"/>
      <c r="K525" s="21">
        <f>SUM(T521:T524)</f>
        <v>33.729999999999997</v>
      </c>
      <c r="L525" s="21"/>
    </row>
    <row r="526" spans="1:22" ht="14.25" x14ac:dyDescent="0.2">
      <c r="A526" s="18"/>
      <c r="B526" s="18"/>
      <c r="C526" s="18"/>
      <c r="D526" s="18" t="s">
        <v>750</v>
      </c>
      <c r="E526" s="19" t="s">
        <v>751</v>
      </c>
      <c r="F526" s="9">
        <f>Source!AQ453</f>
        <v>0.6</v>
      </c>
      <c r="G526" s="21"/>
      <c r="H526" s="20" t="str">
        <f>Source!DI453</f>
        <v/>
      </c>
      <c r="I526" s="9">
        <f>Source!AV453</f>
        <v>1</v>
      </c>
      <c r="J526" s="9"/>
      <c r="K526" s="21"/>
      <c r="L526" s="21">
        <f>Source!U453</f>
        <v>0.6</v>
      </c>
    </row>
    <row r="527" spans="1:22" ht="15" x14ac:dyDescent="0.25">
      <c r="A527" s="24"/>
      <c r="B527" s="24"/>
      <c r="C527" s="24"/>
      <c r="D527" s="24"/>
      <c r="E527" s="24"/>
      <c r="F527" s="24"/>
      <c r="G527" s="24"/>
      <c r="H527" s="24"/>
      <c r="I527" s="24"/>
      <c r="J527" s="51">
        <f>K522+K523+K524+K525</f>
        <v>608.73</v>
      </c>
      <c r="K527" s="51"/>
      <c r="L527" s="25">
        <f>IF(Source!I453&lt;&gt;0, ROUND(J527/Source!I453, 2), 0)</f>
        <v>608.73</v>
      </c>
      <c r="P527" s="23">
        <f>J527</f>
        <v>608.73</v>
      </c>
    </row>
    <row r="528" spans="1:22" ht="42.75" x14ac:dyDescent="0.2">
      <c r="A528" s="18">
        <v>54</v>
      </c>
      <c r="B528" s="18">
        <v>54</v>
      </c>
      <c r="C528" s="18" t="str">
        <f>Source!F454</f>
        <v>1.23-2103-32-1/1</v>
      </c>
      <c r="D528" s="18" t="str">
        <f>Source!G454</f>
        <v>Техническое обслуживание амперметров и вольтметров постоянного и переменного тока</v>
      </c>
      <c r="E528" s="19" t="str">
        <f>Source!H454</f>
        <v>шт.</v>
      </c>
      <c r="F528" s="9">
        <f>Source!I454</f>
        <v>4</v>
      </c>
      <c r="G528" s="21"/>
      <c r="H528" s="20"/>
      <c r="I528" s="9"/>
      <c r="J528" s="9"/>
      <c r="K528" s="21"/>
      <c r="L528" s="21"/>
      <c r="Q528">
        <f>ROUND((Source!BZ454/100)*ROUND((Source!AF454*Source!AV454)*Source!I454, 2), 2)</f>
        <v>357.67</v>
      </c>
      <c r="R528">
        <f>Source!X454</f>
        <v>357.67</v>
      </c>
      <c r="S528">
        <f>ROUND((Source!CA454/100)*ROUND((Source!AF454*Source!AV454)*Source!I454, 2), 2)</f>
        <v>51.1</v>
      </c>
      <c r="T528">
        <f>Source!Y454</f>
        <v>51.1</v>
      </c>
      <c r="U528">
        <f>ROUND((175/100)*ROUND((Source!AE454*Source!AV454)*Source!I454, 2), 2)</f>
        <v>0</v>
      </c>
      <c r="V528">
        <f>ROUND((108/100)*ROUND(Source!CS454*Source!I454, 2), 2)</f>
        <v>0</v>
      </c>
    </row>
    <row r="529" spans="1:22" x14ac:dyDescent="0.2">
      <c r="D529" s="22" t="str">
        <f>"Объем: "&amp;Source!I454&amp;"=3+"&amp;"1"</f>
        <v>Объем: 4=3+1</v>
      </c>
    </row>
    <row r="530" spans="1:22" ht="14.25" x14ac:dyDescent="0.2">
      <c r="A530" s="18"/>
      <c r="B530" s="18"/>
      <c r="C530" s="18"/>
      <c r="D530" s="18" t="s">
        <v>746</v>
      </c>
      <c r="E530" s="19"/>
      <c r="F530" s="9"/>
      <c r="G530" s="21">
        <f>Source!AO454</f>
        <v>127.74</v>
      </c>
      <c r="H530" s="20" t="str">
        <f>Source!DG454</f>
        <v/>
      </c>
      <c r="I530" s="9">
        <f>Source!AV454</f>
        <v>1</v>
      </c>
      <c r="J530" s="9">
        <f>IF(Source!BA454&lt;&gt; 0, Source!BA454, 1)</f>
        <v>1</v>
      </c>
      <c r="K530" s="21">
        <f>Source!S454</f>
        <v>510.96</v>
      </c>
      <c r="L530" s="21"/>
    </row>
    <row r="531" spans="1:22" ht="14.25" x14ac:dyDescent="0.2">
      <c r="A531" s="18"/>
      <c r="B531" s="18"/>
      <c r="C531" s="18"/>
      <c r="D531" s="18" t="s">
        <v>752</v>
      </c>
      <c r="E531" s="19"/>
      <c r="F531" s="9"/>
      <c r="G531" s="21">
        <f>Source!AL454</f>
        <v>2.44</v>
      </c>
      <c r="H531" s="20" t="str">
        <f>Source!DD454</f>
        <v/>
      </c>
      <c r="I531" s="9">
        <f>Source!AW454</f>
        <v>1</v>
      </c>
      <c r="J531" s="9">
        <f>IF(Source!BC454&lt;&gt; 0, Source!BC454, 1)</f>
        <v>1</v>
      </c>
      <c r="K531" s="21">
        <f>Source!P454</f>
        <v>9.76</v>
      </c>
      <c r="L531" s="21"/>
    </row>
    <row r="532" spans="1:22" ht="14.25" x14ac:dyDescent="0.2">
      <c r="A532" s="18"/>
      <c r="B532" s="18"/>
      <c r="C532" s="18"/>
      <c r="D532" s="18" t="s">
        <v>747</v>
      </c>
      <c r="E532" s="19" t="s">
        <v>748</v>
      </c>
      <c r="F532" s="9">
        <f>Source!AT454</f>
        <v>70</v>
      </c>
      <c r="G532" s="21"/>
      <c r="H532" s="20"/>
      <c r="I532" s="9"/>
      <c r="J532" s="9"/>
      <c r="K532" s="21">
        <f>SUM(R528:R531)</f>
        <v>357.67</v>
      </c>
      <c r="L532" s="21"/>
    </row>
    <row r="533" spans="1:22" ht="14.25" x14ac:dyDescent="0.2">
      <c r="A533" s="18"/>
      <c r="B533" s="18"/>
      <c r="C533" s="18"/>
      <c r="D533" s="18" t="s">
        <v>749</v>
      </c>
      <c r="E533" s="19" t="s">
        <v>748</v>
      </c>
      <c r="F533" s="9">
        <f>Source!AU454</f>
        <v>10</v>
      </c>
      <c r="G533" s="21"/>
      <c r="H533" s="20"/>
      <c r="I533" s="9"/>
      <c r="J533" s="9"/>
      <c r="K533" s="21">
        <f>SUM(T528:T532)</f>
        <v>51.1</v>
      </c>
      <c r="L533" s="21"/>
    </row>
    <row r="534" spans="1:22" ht="14.25" x14ac:dyDescent="0.2">
      <c r="A534" s="18"/>
      <c r="B534" s="18"/>
      <c r="C534" s="18"/>
      <c r="D534" s="18" t="s">
        <v>750</v>
      </c>
      <c r="E534" s="19" t="s">
        <v>751</v>
      </c>
      <c r="F534" s="9">
        <f>Source!AQ454</f>
        <v>0.18</v>
      </c>
      <c r="G534" s="21"/>
      <c r="H534" s="20" t="str">
        <f>Source!DI454</f>
        <v/>
      </c>
      <c r="I534" s="9">
        <f>Source!AV454</f>
        <v>1</v>
      </c>
      <c r="J534" s="9"/>
      <c r="K534" s="21"/>
      <c r="L534" s="21">
        <f>Source!U454</f>
        <v>0.72</v>
      </c>
    </row>
    <row r="535" spans="1:22" ht="15" x14ac:dyDescent="0.25">
      <c r="A535" s="24"/>
      <c r="B535" s="24"/>
      <c r="C535" s="24"/>
      <c r="D535" s="24"/>
      <c r="E535" s="24"/>
      <c r="F535" s="24"/>
      <c r="G535" s="24"/>
      <c r="H535" s="24"/>
      <c r="I535" s="24"/>
      <c r="J535" s="51">
        <f>K530+K531+K532+K533</f>
        <v>929.49000000000012</v>
      </c>
      <c r="K535" s="51"/>
      <c r="L535" s="25">
        <f>IF(Source!I454&lt;&gt;0, ROUND(J535/Source!I454, 2), 0)</f>
        <v>232.37</v>
      </c>
      <c r="P535" s="23">
        <f>J535</f>
        <v>929.49000000000012</v>
      </c>
    </row>
    <row r="536" spans="1:22" ht="57" x14ac:dyDescent="0.2">
      <c r="A536" s="18">
        <v>55</v>
      </c>
      <c r="B536" s="18">
        <v>55</v>
      </c>
      <c r="C536" s="18" t="str">
        <f>Source!F458</f>
        <v>1.21-2303-19-1/1</v>
      </c>
      <c r="D536" s="18" t="str">
        <f>Source!G458</f>
        <v>Техническое обслуживание выключателей автоматических однополюсных установочных на номинальный ток до 63 А</v>
      </c>
      <c r="E536" s="19" t="str">
        <f>Source!H458</f>
        <v>шт.</v>
      </c>
      <c r="F536" s="9">
        <f>Source!I458</f>
        <v>1</v>
      </c>
      <c r="G536" s="21"/>
      <c r="H536" s="20"/>
      <c r="I536" s="9"/>
      <c r="J536" s="9"/>
      <c r="K536" s="21"/>
      <c r="L536" s="21"/>
      <c r="Q536">
        <f>ROUND((Source!BZ458/100)*ROUND((Source!AF458*Source!AV458)*Source!I458, 2), 2)</f>
        <v>518.69000000000005</v>
      </c>
      <c r="R536">
        <f>Source!X458</f>
        <v>518.69000000000005</v>
      </c>
      <c r="S536">
        <f>ROUND((Source!CA458/100)*ROUND((Source!AF458*Source!AV458)*Source!I458, 2), 2)</f>
        <v>74.099999999999994</v>
      </c>
      <c r="T536">
        <f>Source!Y458</f>
        <v>74.099999999999994</v>
      </c>
      <c r="U536">
        <f>ROUND((175/100)*ROUND((Source!AE458*Source!AV458)*Source!I458, 2), 2)</f>
        <v>0</v>
      </c>
      <c r="V536">
        <f>ROUND((108/100)*ROUND(Source!CS458*Source!I458, 2), 2)</f>
        <v>0</v>
      </c>
    </row>
    <row r="537" spans="1:22" ht="14.25" x14ac:dyDescent="0.2">
      <c r="A537" s="18"/>
      <c r="B537" s="18"/>
      <c r="C537" s="18"/>
      <c r="D537" s="18" t="s">
        <v>746</v>
      </c>
      <c r="E537" s="19"/>
      <c r="F537" s="9"/>
      <c r="G537" s="21">
        <f>Source!AO458</f>
        <v>740.99</v>
      </c>
      <c r="H537" s="20" t="str">
        <f>Source!DG458</f>
        <v/>
      </c>
      <c r="I537" s="9">
        <f>Source!AV458</f>
        <v>1</v>
      </c>
      <c r="J537" s="9">
        <f>IF(Source!BA458&lt;&gt; 0, Source!BA458, 1)</f>
        <v>1</v>
      </c>
      <c r="K537" s="21">
        <f>Source!S458</f>
        <v>740.99</v>
      </c>
      <c r="L537" s="21"/>
    </row>
    <row r="538" spans="1:22" ht="14.25" x14ac:dyDescent="0.2">
      <c r="A538" s="18"/>
      <c r="B538" s="18"/>
      <c r="C538" s="18"/>
      <c r="D538" s="18" t="s">
        <v>752</v>
      </c>
      <c r="E538" s="19"/>
      <c r="F538" s="9"/>
      <c r="G538" s="21">
        <f>Source!AL458</f>
        <v>1.7</v>
      </c>
      <c r="H538" s="20" t="str">
        <f>Source!DD458</f>
        <v/>
      </c>
      <c r="I538" s="9">
        <f>Source!AW458</f>
        <v>1</v>
      </c>
      <c r="J538" s="9">
        <f>IF(Source!BC458&lt;&gt; 0, Source!BC458, 1)</f>
        <v>1</v>
      </c>
      <c r="K538" s="21">
        <f>Source!P458</f>
        <v>1.7</v>
      </c>
      <c r="L538" s="21"/>
    </row>
    <row r="539" spans="1:22" ht="14.25" x14ac:dyDescent="0.2">
      <c r="A539" s="18"/>
      <c r="B539" s="18"/>
      <c r="C539" s="18"/>
      <c r="D539" s="18" t="s">
        <v>747</v>
      </c>
      <c r="E539" s="19" t="s">
        <v>748</v>
      </c>
      <c r="F539" s="9">
        <f>Source!AT458</f>
        <v>70</v>
      </c>
      <c r="G539" s="21"/>
      <c r="H539" s="20"/>
      <c r="I539" s="9"/>
      <c r="J539" s="9"/>
      <c r="K539" s="21">
        <f>SUM(R536:R538)</f>
        <v>518.69000000000005</v>
      </c>
      <c r="L539" s="21"/>
    </row>
    <row r="540" spans="1:22" ht="14.25" x14ac:dyDescent="0.2">
      <c r="A540" s="18"/>
      <c r="B540" s="18"/>
      <c r="C540" s="18"/>
      <c r="D540" s="18" t="s">
        <v>749</v>
      </c>
      <c r="E540" s="19" t="s">
        <v>748</v>
      </c>
      <c r="F540" s="9">
        <f>Source!AU458</f>
        <v>10</v>
      </c>
      <c r="G540" s="21"/>
      <c r="H540" s="20"/>
      <c r="I540" s="9"/>
      <c r="J540" s="9"/>
      <c r="K540" s="21">
        <f>SUM(T536:T539)</f>
        <v>74.099999999999994</v>
      </c>
      <c r="L540" s="21"/>
    </row>
    <row r="541" spans="1:22" ht="14.25" x14ac:dyDescent="0.2">
      <c r="A541" s="18"/>
      <c r="B541" s="18"/>
      <c r="C541" s="18"/>
      <c r="D541" s="18" t="s">
        <v>750</v>
      </c>
      <c r="E541" s="19" t="s">
        <v>751</v>
      </c>
      <c r="F541" s="9">
        <f>Source!AQ458</f>
        <v>1.2</v>
      </c>
      <c r="G541" s="21"/>
      <c r="H541" s="20" t="str">
        <f>Source!DI458</f>
        <v/>
      </c>
      <c r="I541" s="9">
        <f>Source!AV458</f>
        <v>1</v>
      </c>
      <c r="J541" s="9"/>
      <c r="K541" s="21"/>
      <c r="L541" s="21">
        <f>Source!U458</f>
        <v>1.2</v>
      </c>
    </row>
    <row r="542" spans="1:22" ht="15" x14ac:dyDescent="0.25">
      <c r="A542" s="24"/>
      <c r="B542" s="24"/>
      <c r="C542" s="24"/>
      <c r="D542" s="24"/>
      <c r="E542" s="24"/>
      <c r="F542" s="24"/>
      <c r="G542" s="24"/>
      <c r="H542" s="24"/>
      <c r="I542" s="24"/>
      <c r="J542" s="51">
        <f>K537+K538+K539+K540</f>
        <v>1335.48</v>
      </c>
      <c r="K542" s="51"/>
      <c r="L542" s="25">
        <f>IF(Source!I458&lt;&gt;0, ROUND(J542/Source!I458, 2), 0)</f>
        <v>1335.48</v>
      </c>
      <c r="P542" s="23">
        <f>J542</f>
        <v>1335.48</v>
      </c>
    </row>
    <row r="543" spans="1:22" ht="42.75" x14ac:dyDescent="0.2">
      <c r="A543" s="18">
        <v>56</v>
      </c>
      <c r="B543" s="18">
        <v>56</v>
      </c>
      <c r="C543" s="18" t="str">
        <f>Source!F459</f>
        <v>1.23-2203-3-1/1</v>
      </c>
      <c r="D543" s="18" t="str">
        <f>Source!G459</f>
        <v>Техническое обслуживание светосигнальной арматуры с лампой накаливания, светодиодом</v>
      </c>
      <c r="E543" s="19" t="str">
        <f>Source!H459</f>
        <v>10 шт.</v>
      </c>
      <c r="F543" s="9">
        <f>Source!I459</f>
        <v>0.1</v>
      </c>
      <c r="G543" s="21"/>
      <c r="H543" s="20"/>
      <c r="I543" s="9"/>
      <c r="J543" s="9"/>
      <c r="K543" s="21"/>
      <c r="L543" s="21"/>
      <c r="Q543">
        <f>ROUND((Source!BZ459/100)*ROUND((Source!AF459*Source!AV459)*Source!I459, 2), 2)</f>
        <v>119.22</v>
      </c>
      <c r="R543">
        <f>Source!X459</f>
        <v>119.22</v>
      </c>
      <c r="S543">
        <f>ROUND((Source!CA459/100)*ROUND((Source!AF459*Source!AV459)*Source!I459, 2), 2)</f>
        <v>17.03</v>
      </c>
      <c r="T543">
        <f>Source!Y459</f>
        <v>17.03</v>
      </c>
      <c r="U543">
        <f>ROUND((175/100)*ROUND((Source!AE459*Source!AV459)*Source!I459, 2), 2)</f>
        <v>0</v>
      </c>
      <c r="V543">
        <f>ROUND((108/100)*ROUND(Source!CS459*Source!I459, 2), 2)</f>
        <v>0</v>
      </c>
    </row>
    <row r="544" spans="1:22" x14ac:dyDescent="0.2">
      <c r="D544" s="22" t="str">
        <f>"Объем: "&amp;Source!I459&amp;"=(1)/"&amp;"10"</f>
        <v>Объем: 0,1=(1)/10</v>
      </c>
    </row>
    <row r="545" spans="1:22" ht="14.25" x14ac:dyDescent="0.2">
      <c r="A545" s="18"/>
      <c r="B545" s="18"/>
      <c r="C545" s="18"/>
      <c r="D545" s="18" t="s">
        <v>746</v>
      </c>
      <c r="E545" s="19"/>
      <c r="F545" s="9"/>
      <c r="G545" s="21">
        <f>Source!AO459</f>
        <v>1703.18</v>
      </c>
      <c r="H545" s="20" t="str">
        <f>Source!DG459</f>
        <v/>
      </c>
      <c r="I545" s="9">
        <f>Source!AV459</f>
        <v>1</v>
      </c>
      <c r="J545" s="9">
        <f>IF(Source!BA459&lt;&gt; 0, Source!BA459, 1)</f>
        <v>1</v>
      </c>
      <c r="K545" s="21">
        <f>Source!S459</f>
        <v>170.32</v>
      </c>
      <c r="L545" s="21"/>
    </row>
    <row r="546" spans="1:22" ht="14.25" x14ac:dyDescent="0.2">
      <c r="A546" s="18"/>
      <c r="B546" s="18"/>
      <c r="C546" s="18"/>
      <c r="D546" s="18" t="s">
        <v>752</v>
      </c>
      <c r="E546" s="19"/>
      <c r="F546" s="9"/>
      <c r="G546" s="21">
        <f>Source!AL459</f>
        <v>80.67</v>
      </c>
      <c r="H546" s="20" t="str">
        <f>Source!DD459</f>
        <v/>
      </c>
      <c r="I546" s="9">
        <f>Source!AW459</f>
        <v>1</v>
      </c>
      <c r="J546" s="9">
        <f>IF(Source!BC459&lt;&gt; 0, Source!BC459, 1)</f>
        <v>1</v>
      </c>
      <c r="K546" s="21">
        <f>Source!P459</f>
        <v>8.07</v>
      </c>
      <c r="L546" s="21"/>
    </row>
    <row r="547" spans="1:22" ht="14.25" x14ac:dyDescent="0.2">
      <c r="A547" s="18"/>
      <c r="B547" s="18"/>
      <c r="C547" s="18"/>
      <c r="D547" s="18" t="s">
        <v>747</v>
      </c>
      <c r="E547" s="19" t="s">
        <v>748</v>
      </c>
      <c r="F547" s="9">
        <f>Source!AT459</f>
        <v>70</v>
      </c>
      <c r="G547" s="21"/>
      <c r="H547" s="20"/>
      <c r="I547" s="9"/>
      <c r="J547" s="9"/>
      <c r="K547" s="21">
        <f>SUM(R543:R546)</f>
        <v>119.22</v>
      </c>
      <c r="L547" s="21"/>
    </row>
    <row r="548" spans="1:22" ht="14.25" x14ac:dyDescent="0.2">
      <c r="A548" s="18"/>
      <c r="B548" s="18"/>
      <c r="C548" s="18"/>
      <c r="D548" s="18" t="s">
        <v>749</v>
      </c>
      <c r="E548" s="19" t="s">
        <v>748</v>
      </c>
      <c r="F548" s="9">
        <f>Source!AU459</f>
        <v>10</v>
      </c>
      <c r="G548" s="21"/>
      <c r="H548" s="20"/>
      <c r="I548" s="9"/>
      <c r="J548" s="9"/>
      <c r="K548" s="21">
        <f>SUM(T543:T547)</f>
        <v>17.03</v>
      </c>
      <c r="L548" s="21"/>
    </row>
    <row r="549" spans="1:22" ht="14.25" x14ac:dyDescent="0.2">
      <c r="A549" s="18"/>
      <c r="B549" s="18"/>
      <c r="C549" s="18"/>
      <c r="D549" s="18" t="s">
        <v>750</v>
      </c>
      <c r="E549" s="19" t="s">
        <v>751</v>
      </c>
      <c r="F549" s="9">
        <f>Source!AQ459</f>
        <v>2.4</v>
      </c>
      <c r="G549" s="21"/>
      <c r="H549" s="20" t="str">
        <f>Source!DI459</f>
        <v/>
      </c>
      <c r="I549" s="9">
        <f>Source!AV459</f>
        <v>1</v>
      </c>
      <c r="J549" s="9"/>
      <c r="K549" s="21"/>
      <c r="L549" s="21">
        <f>Source!U459</f>
        <v>0.24</v>
      </c>
    </row>
    <row r="550" spans="1:22" ht="15" x14ac:dyDescent="0.25">
      <c r="A550" s="24"/>
      <c r="B550" s="24"/>
      <c r="C550" s="24"/>
      <c r="D550" s="24"/>
      <c r="E550" s="24"/>
      <c r="F550" s="24"/>
      <c r="G550" s="24"/>
      <c r="H550" s="24"/>
      <c r="I550" s="24"/>
      <c r="J550" s="51">
        <f>K545+K546+K547+K548</f>
        <v>314.64</v>
      </c>
      <c r="K550" s="51"/>
      <c r="L550" s="25">
        <f>IF(Source!I459&lt;&gt;0, ROUND(J550/Source!I459, 2), 0)</f>
        <v>3146.4</v>
      </c>
      <c r="P550" s="23">
        <f>J550</f>
        <v>314.64</v>
      </c>
    </row>
    <row r="551" spans="1:22" ht="71.25" x14ac:dyDescent="0.2">
      <c r="A551" s="18">
        <v>57</v>
      </c>
      <c r="B551" s="18">
        <v>57</v>
      </c>
      <c r="C551" s="18" t="str">
        <f>Source!F461</f>
        <v>1.21-2303-20-1/1</v>
      </c>
      <c r="D551" s="18" t="str">
        <f>Source!G461</f>
        <v>Техническое обслуживание рубильников с центральным приводом трехполюсных на номинальный ток до 1000 А / Выключатель-разъединитель ВР32-39 В71250-32 УХЛ3 прав. 630А</v>
      </c>
      <c r="E551" s="19" t="str">
        <f>Source!H461</f>
        <v>шт.</v>
      </c>
      <c r="F551" s="9">
        <f>Source!I461</f>
        <v>1</v>
      </c>
      <c r="G551" s="21"/>
      <c r="H551" s="20"/>
      <c r="I551" s="9"/>
      <c r="J551" s="9"/>
      <c r="K551" s="21"/>
      <c r="L551" s="21"/>
      <c r="Q551">
        <f>ROUND((Source!BZ461/100)*ROUND((Source!AF461*Source!AV461)*Source!I461, 2), 2)</f>
        <v>389.02</v>
      </c>
      <c r="R551">
        <f>Source!X461</f>
        <v>389.02</v>
      </c>
      <c r="S551">
        <f>ROUND((Source!CA461/100)*ROUND((Source!AF461*Source!AV461)*Source!I461, 2), 2)</f>
        <v>55.57</v>
      </c>
      <c r="T551">
        <f>Source!Y461</f>
        <v>55.57</v>
      </c>
      <c r="U551">
        <f>ROUND((175/100)*ROUND((Source!AE461*Source!AV461)*Source!I461, 2), 2)</f>
        <v>0</v>
      </c>
      <c r="V551">
        <f>ROUND((108/100)*ROUND(Source!CS461*Source!I461, 2), 2)</f>
        <v>0</v>
      </c>
    </row>
    <row r="552" spans="1:22" ht="14.25" x14ac:dyDescent="0.2">
      <c r="A552" s="18"/>
      <c r="B552" s="18"/>
      <c r="C552" s="18"/>
      <c r="D552" s="18" t="s">
        <v>746</v>
      </c>
      <c r="E552" s="19"/>
      <c r="F552" s="9"/>
      <c r="G552" s="21">
        <f>Source!AO461</f>
        <v>555.74</v>
      </c>
      <c r="H552" s="20" t="str">
        <f>Source!DG461</f>
        <v/>
      </c>
      <c r="I552" s="9">
        <f>Source!AV461</f>
        <v>1</v>
      </c>
      <c r="J552" s="9">
        <f>IF(Source!BA461&lt;&gt; 0, Source!BA461, 1)</f>
        <v>1</v>
      </c>
      <c r="K552" s="21">
        <f>Source!S461</f>
        <v>555.74</v>
      </c>
      <c r="L552" s="21"/>
    </row>
    <row r="553" spans="1:22" ht="14.25" x14ac:dyDescent="0.2">
      <c r="A553" s="18"/>
      <c r="B553" s="18"/>
      <c r="C553" s="18"/>
      <c r="D553" s="18" t="s">
        <v>752</v>
      </c>
      <c r="E553" s="19"/>
      <c r="F553" s="9"/>
      <c r="G553" s="21">
        <f>Source!AL461</f>
        <v>9.31</v>
      </c>
      <c r="H553" s="20" t="str">
        <f>Source!DD461</f>
        <v/>
      </c>
      <c r="I553" s="9">
        <f>Source!AW461</f>
        <v>1</v>
      </c>
      <c r="J553" s="9">
        <f>IF(Source!BC461&lt;&gt; 0, Source!BC461, 1)</f>
        <v>1</v>
      </c>
      <c r="K553" s="21">
        <f>Source!P461</f>
        <v>9.31</v>
      </c>
      <c r="L553" s="21"/>
    </row>
    <row r="554" spans="1:22" ht="14.25" x14ac:dyDescent="0.2">
      <c r="A554" s="18"/>
      <c r="B554" s="18"/>
      <c r="C554" s="18"/>
      <c r="D554" s="18" t="s">
        <v>747</v>
      </c>
      <c r="E554" s="19" t="s">
        <v>748</v>
      </c>
      <c r="F554" s="9">
        <f>Source!AT461</f>
        <v>70</v>
      </c>
      <c r="G554" s="21"/>
      <c r="H554" s="20"/>
      <c r="I554" s="9"/>
      <c r="J554" s="9"/>
      <c r="K554" s="21">
        <f>SUM(R551:R553)</f>
        <v>389.02</v>
      </c>
      <c r="L554" s="21"/>
    </row>
    <row r="555" spans="1:22" ht="14.25" x14ac:dyDescent="0.2">
      <c r="A555" s="18"/>
      <c r="B555" s="18"/>
      <c r="C555" s="18"/>
      <c r="D555" s="18" t="s">
        <v>749</v>
      </c>
      <c r="E555" s="19" t="s">
        <v>748</v>
      </c>
      <c r="F555" s="9">
        <f>Source!AU461</f>
        <v>10</v>
      </c>
      <c r="G555" s="21"/>
      <c r="H555" s="20"/>
      <c r="I555" s="9"/>
      <c r="J555" s="9"/>
      <c r="K555" s="21">
        <f>SUM(T551:T554)</f>
        <v>55.57</v>
      </c>
      <c r="L555" s="21"/>
    </row>
    <row r="556" spans="1:22" ht="14.25" x14ac:dyDescent="0.2">
      <c r="A556" s="18"/>
      <c r="B556" s="18"/>
      <c r="C556" s="18"/>
      <c r="D556" s="18" t="s">
        <v>750</v>
      </c>
      <c r="E556" s="19" t="s">
        <v>751</v>
      </c>
      <c r="F556" s="9">
        <f>Source!AQ461</f>
        <v>0.9</v>
      </c>
      <c r="G556" s="21"/>
      <c r="H556" s="20" t="str">
        <f>Source!DI461</f>
        <v/>
      </c>
      <c r="I556" s="9">
        <f>Source!AV461</f>
        <v>1</v>
      </c>
      <c r="J556" s="9"/>
      <c r="K556" s="21"/>
      <c r="L556" s="21">
        <f>Source!U461</f>
        <v>0.9</v>
      </c>
    </row>
    <row r="557" spans="1:22" ht="15" x14ac:dyDescent="0.25">
      <c r="A557" s="24"/>
      <c r="B557" s="24"/>
      <c r="C557" s="24"/>
      <c r="D557" s="24"/>
      <c r="E557" s="24"/>
      <c r="F557" s="24"/>
      <c r="G557" s="24"/>
      <c r="H557" s="24"/>
      <c r="I557" s="24"/>
      <c r="J557" s="51">
        <f>K552+K553+K554+K555</f>
        <v>1009.64</v>
      </c>
      <c r="K557" s="51"/>
      <c r="L557" s="25">
        <f>IF(Source!I461&lt;&gt;0, ROUND(J557/Source!I461, 2), 0)</f>
        <v>1009.64</v>
      </c>
      <c r="P557" s="23">
        <f>J557</f>
        <v>1009.64</v>
      </c>
    </row>
    <row r="558" spans="1:22" ht="85.5" x14ac:dyDescent="0.2">
      <c r="A558" s="18">
        <v>58</v>
      </c>
      <c r="B558" s="18">
        <v>58</v>
      </c>
      <c r="C558" s="18" t="str">
        <f>Source!F465</f>
        <v>1.21-2203-37-1/1</v>
      </c>
      <c r="D558" s="18" t="str">
        <f>Source!G465</f>
        <v>Техническое обслуживание трехфазного многотарифного счетчика электроэнергии типа Меркурий 230 трансформаторного включения в распределительном устройстве - полугодовое</v>
      </c>
      <c r="E558" s="19" t="str">
        <f>Source!H465</f>
        <v>шт.</v>
      </c>
      <c r="F558" s="9">
        <f>Source!I465</f>
        <v>1</v>
      </c>
      <c r="G558" s="21"/>
      <c r="H558" s="20"/>
      <c r="I558" s="9"/>
      <c r="J558" s="9"/>
      <c r="K558" s="21"/>
      <c r="L558" s="21"/>
      <c r="Q558">
        <f>ROUND((Source!BZ465/100)*ROUND((Source!AF465*Source!AV465)*Source!I465, 2), 2)</f>
        <v>236.12</v>
      </c>
      <c r="R558">
        <f>Source!X465</f>
        <v>236.12</v>
      </c>
      <c r="S558">
        <f>ROUND((Source!CA465/100)*ROUND((Source!AF465*Source!AV465)*Source!I465, 2), 2)</f>
        <v>33.729999999999997</v>
      </c>
      <c r="T558">
        <f>Source!Y465</f>
        <v>33.729999999999997</v>
      </c>
      <c r="U558">
        <f>ROUND((175/100)*ROUND((Source!AE465*Source!AV465)*Source!I465, 2), 2)</f>
        <v>0</v>
      </c>
      <c r="V558">
        <f>ROUND((108/100)*ROUND(Source!CS465*Source!I465, 2), 2)</f>
        <v>0</v>
      </c>
    </row>
    <row r="559" spans="1:22" ht="14.25" x14ac:dyDescent="0.2">
      <c r="A559" s="18"/>
      <c r="B559" s="18"/>
      <c r="C559" s="18"/>
      <c r="D559" s="18" t="s">
        <v>746</v>
      </c>
      <c r="E559" s="19"/>
      <c r="F559" s="9"/>
      <c r="G559" s="21">
        <f>Source!AO465</f>
        <v>337.31</v>
      </c>
      <c r="H559" s="20" t="str">
        <f>Source!DG465</f>
        <v/>
      </c>
      <c r="I559" s="9">
        <f>Source!AV465</f>
        <v>1</v>
      </c>
      <c r="J559" s="9">
        <f>IF(Source!BA465&lt;&gt; 0, Source!BA465, 1)</f>
        <v>1</v>
      </c>
      <c r="K559" s="21">
        <f>Source!S465</f>
        <v>337.31</v>
      </c>
      <c r="L559" s="21"/>
    </row>
    <row r="560" spans="1:22" ht="14.25" x14ac:dyDescent="0.2">
      <c r="A560" s="18"/>
      <c r="B560" s="18"/>
      <c r="C560" s="18"/>
      <c r="D560" s="18" t="s">
        <v>752</v>
      </c>
      <c r="E560" s="19"/>
      <c r="F560" s="9"/>
      <c r="G560" s="21">
        <f>Source!AL465</f>
        <v>1.57</v>
      </c>
      <c r="H560" s="20" t="str">
        <f>Source!DD465</f>
        <v/>
      </c>
      <c r="I560" s="9">
        <f>Source!AW465</f>
        <v>1</v>
      </c>
      <c r="J560" s="9">
        <f>IF(Source!BC465&lt;&gt; 0, Source!BC465, 1)</f>
        <v>1</v>
      </c>
      <c r="K560" s="21">
        <f>Source!P465</f>
        <v>1.57</v>
      </c>
      <c r="L560" s="21"/>
    </row>
    <row r="561" spans="1:22" ht="14.25" x14ac:dyDescent="0.2">
      <c r="A561" s="18"/>
      <c r="B561" s="18"/>
      <c r="C561" s="18"/>
      <c r="D561" s="18" t="s">
        <v>747</v>
      </c>
      <c r="E561" s="19" t="s">
        <v>748</v>
      </c>
      <c r="F561" s="9">
        <f>Source!AT465</f>
        <v>70</v>
      </c>
      <c r="G561" s="21"/>
      <c r="H561" s="20"/>
      <c r="I561" s="9"/>
      <c r="J561" s="9"/>
      <c r="K561" s="21">
        <f>SUM(R558:R560)</f>
        <v>236.12</v>
      </c>
      <c r="L561" s="21"/>
    </row>
    <row r="562" spans="1:22" ht="14.25" x14ac:dyDescent="0.2">
      <c r="A562" s="18"/>
      <c r="B562" s="18"/>
      <c r="C562" s="18"/>
      <c r="D562" s="18" t="s">
        <v>749</v>
      </c>
      <c r="E562" s="19" t="s">
        <v>748</v>
      </c>
      <c r="F562" s="9">
        <f>Source!AU465</f>
        <v>10</v>
      </c>
      <c r="G562" s="21"/>
      <c r="H562" s="20"/>
      <c r="I562" s="9"/>
      <c r="J562" s="9"/>
      <c r="K562" s="21">
        <f>SUM(T558:T561)</f>
        <v>33.729999999999997</v>
      </c>
      <c r="L562" s="21"/>
    </row>
    <row r="563" spans="1:22" ht="14.25" x14ac:dyDescent="0.2">
      <c r="A563" s="18"/>
      <c r="B563" s="18"/>
      <c r="C563" s="18"/>
      <c r="D563" s="18" t="s">
        <v>750</v>
      </c>
      <c r="E563" s="19" t="s">
        <v>751</v>
      </c>
      <c r="F563" s="9">
        <f>Source!AQ465</f>
        <v>0.6</v>
      </c>
      <c r="G563" s="21"/>
      <c r="H563" s="20" t="str">
        <f>Source!DI465</f>
        <v/>
      </c>
      <c r="I563" s="9">
        <f>Source!AV465</f>
        <v>1</v>
      </c>
      <c r="J563" s="9"/>
      <c r="K563" s="21"/>
      <c r="L563" s="21">
        <f>Source!U465</f>
        <v>0.6</v>
      </c>
    </row>
    <row r="564" spans="1:22" ht="15" x14ac:dyDescent="0.25">
      <c r="A564" s="24"/>
      <c r="B564" s="24"/>
      <c r="C564" s="24"/>
      <c r="D564" s="24"/>
      <c r="E564" s="24"/>
      <c r="F564" s="24"/>
      <c r="G564" s="24"/>
      <c r="H564" s="24"/>
      <c r="I564" s="24"/>
      <c r="J564" s="51">
        <f>K559+K560+K561+K562</f>
        <v>608.73</v>
      </c>
      <c r="K564" s="51"/>
      <c r="L564" s="25">
        <f>IF(Source!I465&lt;&gt;0, ROUND(J564/Source!I465, 2), 0)</f>
        <v>608.73</v>
      </c>
      <c r="P564" s="23">
        <f>J564</f>
        <v>608.73</v>
      </c>
    </row>
    <row r="565" spans="1:22" ht="42.75" x14ac:dyDescent="0.2">
      <c r="A565" s="18">
        <v>59</v>
      </c>
      <c r="B565" s="18">
        <v>59</v>
      </c>
      <c r="C565" s="18" t="str">
        <f>Source!F466</f>
        <v>1.23-2103-32-1/1</v>
      </c>
      <c r="D565" s="18" t="str">
        <f>Source!G466</f>
        <v>Техническое обслуживание амперметров и вольтметров постоянного и переменного тока</v>
      </c>
      <c r="E565" s="19" t="str">
        <f>Source!H466</f>
        <v>шт.</v>
      </c>
      <c r="F565" s="9">
        <f>Source!I466</f>
        <v>4</v>
      </c>
      <c r="G565" s="21"/>
      <c r="H565" s="20"/>
      <c r="I565" s="9"/>
      <c r="J565" s="9"/>
      <c r="K565" s="21"/>
      <c r="L565" s="21"/>
      <c r="Q565">
        <f>ROUND((Source!BZ466/100)*ROUND((Source!AF466*Source!AV466)*Source!I466, 2), 2)</f>
        <v>357.67</v>
      </c>
      <c r="R565">
        <f>Source!X466</f>
        <v>357.67</v>
      </c>
      <c r="S565">
        <f>ROUND((Source!CA466/100)*ROUND((Source!AF466*Source!AV466)*Source!I466, 2), 2)</f>
        <v>51.1</v>
      </c>
      <c r="T565">
        <f>Source!Y466</f>
        <v>51.1</v>
      </c>
      <c r="U565">
        <f>ROUND((175/100)*ROUND((Source!AE466*Source!AV466)*Source!I466, 2), 2)</f>
        <v>0</v>
      </c>
      <c r="V565">
        <f>ROUND((108/100)*ROUND(Source!CS466*Source!I466, 2), 2)</f>
        <v>0</v>
      </c>
    </row>
    <row r="566" spans="1:22" x14ac:dyDescent="0.2">
      <c r="D566" s="22" t="str">
        <f>"Объем: "&amp;Source!I466&amp;"=3+"&amp;"1"</f>
        <v>Объем: 4=3+1</v>
      </c>
    </row>
    <row r="567" spans="1:22" ht="14.25" x14ac:dyDescent="0.2">
      <c r="A567" s="18"/>
      <c r="B567" s="18"/>
      <c r="C567" s="18"/>
      <c r="D567" s="18" t="s">
        <v>746</v>
      </c>
      <c r="E567" s="19"/>
      <c r="F567" s="9"/>
      <c r="G567" s="21">
        <f>Source!AO466</f>
        <v>127.74</v>
      </c>
      <c r="H567" s="20" t="str">
        <f>Source!DG466</f>
        <v/>
      </c>
      <c r="I567" s="9">
        <f>Source!AV466</f>
        <v>1</v>
      </c>
      <c r="J567" s="9">
        <f>IF(Source!BA466&lt;&gt; 0, Source!BA466, 1)</f>
        <v>1</v>
      </c>
      <c r="K567" s="21">
        <f>Source!S466</f>
        <v>510.96</v>
      </c>
      <c r="L567" s="21"/>
    </row>
    <row r="568" spans="1:22" ht="14.25" x14ac:dyDescent="0.2">
      <c r="A568" s="18"/>
      <c r="B568" s="18"/>
      <c r="C568" s="18"/>
      <c r="D568" s="18" t="s">
        <v>752</v>
      </c>
      <c r="E568" s="19"/>
      <c r="F568" s="9"/>
      <c r="G568" s="21">
        <f>Source!AL466</f>
        <v>2.44</v>
      </c>
      <c r="H568" s="20" t="str">
        <f>Source!DD466</f>
        <v/>
      </c>
      <c r="I568" s="9">
        <f>Source!AW466</f>
        <v>1</v>
      </c>
      <c r="J568" s="9">
        <f>IF(Source!BC466&lt;&gt; 0, Source!BC466, 1)</f>
        <v>1</v>
      </c>
      <c r="K568" s="21">
        <f>Source!P466</f>
        <v>9.76</v>
      </c>
      <c r="L568" s="21"/>
    </row>
    <row r="569" spans="1:22" ht="14.25" x14ac:dyDescent="0.2">
      <c r="A569" s="18"/>
      <c r="B569" s="18"/>
      <c r="C569" s="18"/>
      <c r="D569" s="18" t="s">
        <v>747</v>
      </c>
      <c r="E569" s="19" t="s">
        <v>748</v>
      </c>
      <c r="F569" s="9">
        <f>Source!AT466</f>
        <v>70</v>
      </c>
      <c r="G569" s="21"/>
      <c r="H569" s="20"/>
      <c r="I569" s="9"/>
      <c r="J569" s="9"/>
      <c r="K569" s="21">
        <f>SUM(R565:R568)</f>
        <v>357.67</v>
      </c>
      <c r="L569" s="21"/>
    </row>
    <row r="570" spans="1:22" ht="14.25" x14ac:dyDescent="0.2">
      <c r="A570" s="18"/>
      <c r="B570" s="18"/>
      <c r="C570" s="18"/>
      <c r="D570" s="18" t="s">
        <v>749</v>
      </c>
      <c r="E570" s="19" t="s">
        <v>748</v>
      </c>
      <c r="F570" s="9">
        <f>Source!AU466</f>
        <v>10</v>
      </c>
      <c r="G570" s="21"/>
      <c r="H570" s="20"/>
      <c r="I570" s="9"/>
      <c r="J570" s="9"/>
      <c r="K570" s="21">
        <f>SUM(T565:T569)</f>
        <v>51.1</v>
      </c>
      <c r="L570" s="21"/>
    </row>
    <row r="571" spans="1:22" ht="14.25" x14ac:dyDescent="0.2">
      <c r="A571" s="18"/>
      <c r="B571" s="18"/>
      <c r="C571" s="18"/>
      <c r="D571" s="18" t="s">
        <v>750</v>
      </c>
      <c r="E571" s="19" t="s">
        <v>751</v>
      </c>
      <c r="F571" s="9">
        <f>Source!AQ466</f>
        <v>0.18</v>
      </c>
      <c r="G571" s="21"/>
      <c r="H571" s="20" t="str">
        <f>Source!DI466</f>
        <v/>
      </c>
      <c r="I571" s="9">
        <f>Source!AV466</f>
        <v>1</v>
      </c>
      <c r="J571" s="9"/>
      <c r="K571" s="21"/>
      <c r="L571" s="21">
        <f>Source!U466</f>
        <v>0.72</v>
      </c>
    </row>
    <row r="572" spans="1:22" ht="15" x14ac:dyDescent="0.25">
      <c r="A572" s="24"/>
      <c r="B572" s="24"/>
      <c r="C572" s="24"/>
      <c r="D572" s="24"/>
      <c r="E572" s="24"/>
      <c r="F572" s="24"/>
      <c r="G572" s="24"/>
      <c r="H572" s="24"/>
      <c r="I572" s="24"/>
      <c r="J572" s="51">
        <f>K567+K568+K569+K570</f>
        <v>929.49000000000012</v>
      </c>
      <c r="K572" s="51"/>
      <c r="L572" s="25">
        <f>IF(Source!I466&lt;&gt;0, ROUND(J572/Source!I466, 2), 0)</f>
        <v>232.37</v>
      </c>
      <c r="P572" s="23">
        <f>J572</f>
        <v>929.49000000000012</v>
      </c>
    </row>
    <row r="573" spans="1:22" ht="57" x14ac:dyDescent="0.2">
      <c r="A573" s="18">
        <v>60</v>
      </c>
      <c r="B573" s="18">
        <v>60</v>
      </c>
      <c r="C573" s="18" t="str">
        <f>Source!F468</f>
        <v>1.21-2203-1-2/1</v>
      </c>
      <c r="D573" s="18" t="str">
        <f>Source!G468</f>
        <v>Техническое обслуживание распределительных коробок (щитков), с автоматами /распределительная панель РП1 (3Р-105-0-31 УХЛ3)</v>
      </c>
      <c r="E573" s="19" t="str">
        <f>Source!H468</f>
        <v>шт.</v>
      </c>
      <c r="F573" s="9">
        <f>Source!I468</f>
        <v>1</v>
      </c>
      <c r="G573" s="21"/>
      <c r="H573" s="20"/>
      <c r="I573" s="9"/>
      <c r="J573" s="9"/>
      <c r="K573" s="21"/>
      <c r="L573" s="21"/>
      <c r="Q573">
        <f>ROUND((Source!BZ468/100)*ROUND((Source!AF468*Source!AV468)*Source!I468, 2), 2)</f>
        <v>1296.73</v>
      </c>
      <c r="R573">
        <f>Source!X468</f>
        <v>1296.73</v>
      </c>
      <c r="S573">
        <f>ROUND((Source!CA468/100)*ROUND((Source!AF468*Source!AV468)*Source!I468, 2), 2)</f>
        <v>185.25</v>
      </c>
      <c r="T573">
        <f>Source!Y468</f>
        <v>185.25</v>
      </c>
      <c r="U573">
        <f>ROUND((175/100)*ROUND((Source!AE468*Source!AV468)*Source!I468, 2), 2)</f>
        <v>0</v>
      </c>
      <c r="V573">
        <f>ROUND((108/100)*ROUND(Source!CS468*Source!I468, 2), 2)</f>
        <v>0</v>
      </c>
    </row>
    <row r="574" spans="1:22" ht="14.25" x14ac:dyDescent="0.2">
      <c r="A574" s="18"/>
      <c r="B574" s="18"/>
      <c r="C574" s="18"/>
      <c r="D574" s="18" t="s">
        <v>746</v>
      </c>
      <c r="E574" s="19"/>
      <c r="F574" s="9"/>
      <c r="G574" s="21">
        <f>Source!AO468</f>
        <v>1852.47</v>
      </c>
      <c r="H574" s="20" t="str">
        <f>Source!DG468</f>
        <v/>
      </c>
      <c r="I574" s="9">
        <f>Source!AV468</f>
        <v>1</v>
      </c>
      <c r="J574" s="9">
        <f>IF(Source!BA468&lt;&gt; 0, Source!BA468, 1)</f>
        <v>1</v>
      </c>
      <c r="K574" s="21">
        <f>Source!S468</f>
        <v>1852.47</v>
      </c>
      <c r="L574" s="21"/>
    </row>
    <row r="575" spans="1:22" ht="14.25" x14ac:dyDescent="0.2">
      <c r="A575" s="18"/>
      <c r="B575" s="18"/>
      <c r="C575" s="18"/>
      <c r="D575" s="18" t="s">
        <v>752</v>
      </c>
      <c r="E575" s="19"/>
      <c r="F575" s="9"/>
      <c r="G575" s="21">
        <f>Source!AL468</f>
        <v>25.69</v>
      </c>
      <c r="H575" s="20" t="str">
        <f>Source!DD468</f>
        <v/>
      </c>
      <c r="I575" s="9">
        <f>Source!AW468</f>
        <v>1</v>
      </c>
      <c r="J575" s="9">
        <f>IF(Source!BC468&lt;&gt; 0, Source!BC468, 1)</f>
        <v>1</v>
      </c>
      <c r="K575" s="21">
        <f>Source!P468</f>
        <v>25.69</v>
      </c>
      <c r="L575" s="21"/>
    </row>
    <row r="576" spans="1:22" ht="14.25" x14ac:dyDescent="0.2">
      <c r="A576" s="18"/>
      <c r="B576" s="18"/>
      <c r="C576" s="18"/>
      <c r="D576" s="18" t="s">
        <v>747</v>
      </c>
      <c r="E576" s="19" t="s">
        <v>748</v>
      </c>
      <c r="F576" s="9">
        <f>Source!AT468</f>
        <v>70</v>
      </c>
      <c r="G576" s="21"/>
      <c r="H576" s="20"/>
      <c r="I576" s="9"/>
      <c r="J576" s="9"/>
      <c r="K576" s="21">
        <f>SUM(R573:R575)</f>
        <v>1296.73</v>
      </c>
      <c r="L576" s="21"/>
    </row>
    <row r="577" spans="1:22" ht="14.25" x14ac:dyDescent="0.2">
      <c r="A577" s="18"/>
      <c r="B577" s="18"/>
      <c r="C577" s="18"/>
      <c r="D577" s="18" t="s">
        <v>749</v>
      </c>
      <c r="E577" s="19" t="s">
        <v>748</v>
      </c>
      <c r="F577" s="9">
        <f>Source!AU468</f>
        <v>10</v>
      </c>
      <c r="G577" s="21"/>
      <c r="H577" s="20"/>
      <c r="I577" s="9"/>
      <c r="J577" s="9"/>
      <c r="K577" s="21">
        <f>SUM(T573:T576)</f>
        <v>185.25</v>
      </c>
      <c r="L577" s="21"/>
    </row>
    <row r="578" spans="1:22" ht="14.25" x14ac:dyDescent="0.2">
      <c r="A578" s="18"/>
      <c r="B578" s="18"/>
      <c r="C578" s="18"/>
      <c r="D578" s="18" t="s">
        <v>750</v>
      </c>
      <c r="E578" s="19" t="s">
        <v>751</v>
      </c>
      <c r="F578" s="9">
        <f>Source!AQ468</f>
        <v>3</v>
      </c>
      <c r="G578" s="21"/>
      <c r="H578" s="20" t="str">
        <f>Source!DI468</f>
        <v/>
      </c>
      <c r="I578" s="9">
        <f>Source!AV468</f>
        <v>1</v>
      </c>
      <c r="J578" s="9"/>
      <c r="K578" s="21"/>
      <c r="L578" s="21">
        <f>Source!U468</f>
        <v>3</v>
      </c>
    </row>
    <row r="579" spans="1:22" ht="15" x14ac:dyDescent="0.25">
      <c r="A579" s="24"/>
      <c r="B579" s="24"/>
      <c r="C579" s="24"/>
      <c r="D579" s="24"/>
      <c r="E579" s="24"/>
      <c r="F579" s="24"/>
      <c r="G579" s="24"/>
      <c r="H579" s="24"/>
      <c r="I579" s="24"/>
      <c r="J579" s="51">
        <f>K574+K575+K576+K577</f>
        <v>3360.1400000000003</v>
      </c>
      <c r="K579" s="51"/>
      <c r="L579" s="25">
        <f>IF(Source!I468&lt;&gt;0, ROUND(J579/Source!I468, 2), 0)</f>
        <v>3360.14</v>
      </c>
      <c r="P579" s="23">
        <f>J579</f>
        <v>3360.1400000000003</v>
      </c>
    </row>
    <row r="580" spans="1:22" ht="57" x14ac:dyDescent="0.2">
      <c r="A580" s="18">
        <v>61</v>
      </c>
      <c r="B580" s="18">
        <v>61</v>
      </c>
      <c r="C580" s="18" t="str">
        <f>Source!F469</f>
        <v>1.21-2303-3-1/1</v>
      </c>
      <c r="D580" s="18" t="str">
        <f>Source!G469</f>
        <v>Техническое обслуживание выключателей автоматических трехполюсных установочных, номинальный ток до 200 А,</v>
      </c>
      <c r="E580" s="19" t="str">
        <f>Source!H469</f>
        <v>шт.</v>
      </c>
      <c r="F580" s="9">
        <f>Source!I469</f>
        <v>6</v>
      </c>
      <c r="G580" s="21"/>
      <c r="H580" s="20"/>
      <c r="I580" s="9"/>
      <c r="J580" s="9"/>
      <c r="K580" s="21"/>
      <c r="L580" s="21"/>
      <c r="Q580">
        <f>ROUND((Source!BZ469/100)*ROUND((Source!AF469*Source!AV469)*Source!I469, 2), 2)</f>
        <v>3890.17</v>
      </c>
      <c r="R580">
        <f>Source!X469</f>
        <v>3890.17</v>
      </c>
      <c r="S580">
        <f>ROUND((Source!CA469/100)*ROUND((Source!AF469*Source!AV469)*Source!I469, 2), 2)</f>
        <v>555.74</v>
      </c>
      <c r="T580">
        <f>Source!Y469</f>
        <v>555.74</v>
      </c>
      <c r="U580">
        <f>ROUND((175/100)*ROUND((Source!AE469*Source!AV469)*Source!I469, 2), 2)</f>
        <v>0</v>
      </c>
      <c r="V580">
        <f>ROUND((108/100)*ROUND(Source!CS469*Source!I469, 2), 2)</f>
        <v>0</v>
      </c>
    </row>
    <row r="581" spans="1:22" x14ac:dyDescent="0.2">
      <c r="D581" s="22" t="str">
        <f>"Объем: "&amp;Source!I469&amp;"=2+"&amp;"2+"&amp;"1+"&amp;"1"</f>
        <v>Объем: 6=2+2+1+1</v>
      </c>
    </row>
    <row r="582" spans="1:22" ht="14.25" x14ac:dyDescent="0.2">
      <c r="A582" s="18"/>
      <c r="B582" s="18"/>
      <c r="C582" s="18"/>
      <c r="D582" s="18" t="s">
        <v>746</v>
      </c>
      <c r="E582" s="19"/>
      <c r="F582" s="9"/>
      <c r="G582" s="21">
        <f>Source!AO469</f>
        <v>926.23</v>
      </c>
      <c r="H582" s="20" t="str">
        <f>Source!DG469</f>
        <v/>
      </c>
      <c r="I582" s="9">
        <f>Source!AV469</f>
        <v>1</v>
      </c>
      <c r="J582" s="9">
        <f>IF(Source!BA469&lt;&gt; 0, Source!BA469, 1)</f>
        <v>1</v>
      </c>
      <c r="K582" s="21">
        <f>Source!S469</f>
        <v>5557.38</v>
      </c>
      <c r="L582" s="21"/>
    </row>
    <row r="583" spans="1:22" ht="14.25" x14ac:dyDescent="0.2">
      <c r="A583" s="18"/>
      <c r="B583" s="18"/>
      <c r="C583" s="18"/>
      <c r="D583" s="18" t="s">
        <v>752</v>
      </c>
      <c r="E583" s="19"/>
      <c r="F583" s="9"/>
      <c r="G583" s="21">
        <f>Source!AL469</f>
        <v>12.39</v>
      </c>
      <c r="H583" s="20" t="str">
        <f>Source!DD469</f>
        <v/>
      </c>
      <c r="I583" s="9">
        <f>Source!AW469</f>
        <v>1</v>
      </c>
      <c r="J583" s="9">
        <f>IF(Source!BC469&lt;&gt; 0, Source!BC469, 1)</f>
        <v>1</v>
      </c>
      <c r="K583" s="21">
        <f>Source!P469</f>
        <v>74.34</v>
      </c>
      <c r="L583" s="21"/>
    </row>
    <row r="584" spans="1:22" ht="14.25" x14ac:dyDescent="0.2">
      <c r="A584" s="18"/>
      <c r="B584" s="18"/>
      <c r="C584" s="18"/>
      <c r="D584" s="18" t="s">
        <v>747</v>
      </c>
      <c r="E584" s="19" t="s">
        <v>748</v>
      </c>
      <c r="F584" s="9">
        <f>Source!AT469</f>
        <v>70</v>
      </c>
      <c r="G584" s="21"/>
      <c r="H584" s="20"/>
      <c r="I584" s="9"/>
      <c r="J584" s="9"/>
      <c r="K584" s="21">
        <f>SUM(R580:R583)</f>
        <v>3890.17</v>
      </c>
      <c r="L584" s="21"/>
    </row>
    <row r="585" spans="1:22" ht="14.25" x14ac:dyDescent="0.2">
      <c r="A585" s="18"/>
      <c r="B585" s="18"/>
      <c r="C585" s="18"/>
      <c r="D585" s="18" t="s">
        <v>749</v>
      </c>
      <c r="E585" s="19" t="s">
        <v>748</v>
      </c>
      <c r="F585" s="9">
        <f>Source!AU469</f>
        <v>10</v>
      </c>
      <c r="G585" s="21"/>
      <c r="H585" s="20"/>
      <c r="I585" s="9"/>
      <c r="J585" s="9"/>
      <c r="K585" s="21">
        <f>SUM(T580:T584)</f>
        <v>555.74</v>
      </c>
      <c r="L585" s="21"/>
    </row>
    <row r="586" spans="1:22" ht="14.25" x14ac:dyDescent="0.2">
      <c r="A586" s="18"/>
      <c r="B586" s="18"/>
      <c r="C586" s="18"/>
      <c r="D586" s="18" t="s">
        <v>750</v>
      </c>
      <c r="E586" s="19" t="s">
        <v>751</v>
      </c>
      <c r="F586" s="9">
        <f>Source!AQ469</f>
        <v>1.5</v>
      </c>
      <c r="G586" s="21"/>
      <c r="H586" s="20" t="str">
        <f>Source!DI469</f>
        <v/>
      </c>
      <c r="I586" s="9">
        <f>Source!AV469</f>
        <v>1</v>
      </c>
      <c r="J586" s="9"/>
      <c r="K586" s="21"/>
      <c r="L586" s="21">
        <f>Source!U469</f>
        <v>9</v>
      </c>
    </row>
    <row r="587" spans="1:22" ht="15" x14ac:dyDescent="0.25">
      <c r="A587" s="24"/>
      <c r="B587" s="24"/>
      <c r="C587" s="24"/>
      <c r="D587" s="24"/>
      <c r="E587" s="24"/>
      <c r="F587" s="24"/>
      <c r="G587" s="24"/>
      <c r="H587" s="24"/>
      <c r="I587" s="24"/>
      <c r="J587" s="51">
        <f>K582+K583+K584+K585</f>
        <v>10077.629999999999</v>
      </c>
      <c r="K587" s="51"/>
      <c r="L587" s="25">
        <f>IF(Source!I469&lt;&gt;0, ROUND(J587/Source!I469, 2), 0)</f>
        <v>1679.61</v>
      </c>
      <c r="P587" s="23">
        <f>J587</f>
        <v>10077.629999999999</v>
      </c>
    </row>
    <row r="588" spans="1:22" ht="57" x14ac:dyDescent="0.2">
      <c r="A588" s="18">
        <v>62</v>
      </c>
      <c r="B588" s="18">
        <v>62</v>
      </c>
      <c r="C588" s="18" t="str">
        <f>Source!F472</f>
        <v>1.21-2203-1-2/1</v>
      </c>
      <c r="D588" s="18" t="str">
        <f>Source!G472</f>
        <v>Техническое обслуживание распределительных коробок (щитков), с автоматами /распределительная панель РП2 (3Р-105-0-31 УХЛ3)</v>
      </c>
      <c r="E588" s="19" t="str">
        <f>Source!H472</f>
        <v>шт.</v>
      </c>
      <c r="F588" s="9">
        <f>Source!I472</f>
        <v>1</v>
      </c>
      <c r="G588" s="21"/>
      <c r="H588" s="20"/>
      <c r="I588" s="9"/>
      <c r="J588" s="9"/>
      <c r="K588" s="21"/>
      <c r="L588" s="21"/>
      <c r="Q588">
        <f>ROUND((Source!BZ472/100)*ROUND((Source!AF472*Source!AV472)*Source!I472, 2), 2)</f>
        <v>1296.73</v>
      </c>
      <c r="R588">
        <f>Source!X472</f>
        <v>1296.73</v>
      </c>
      <c r="S588">
        <f>ROUND((Source!CA472/100)*ROUND((Source!AF472*Source!AV472)*Source!I472, 2), 2)</f>
        <v>185.25</v>
      </c>
      <c r="T588">
        <f>Source!Y472</f>
        <v>185.25</v>
      </c>
      <c r="U588">
        <f>ROUND((175/100)*ROUND((Source!AE472*Source!AV472)*Source!I472, 2), 2)</f>
        <v>0</v>
      </c>
      <c r="V588">
        <f>ROUND((108/100)*ROUND(Source!CS472*Source!I472, 2), 2)</f>
        <v>0</v>
      </c>
    </row>
    <row r="589" spans="1:22" ht="14.25" x14ac:dyDescent="0.2">
      <c r="A589" s="18"/>
      <c r="B589" s="18"/>
      <c r="C589" s="18"/>
      <c r="D589" s="18" t="s">
        <v>746</v>
      </c>
      <c r="E589" s="19"/>
      <c r="F589" s="9"/>
      <c r="G589" s="21">
        <f>Source!AO472</f>
        <v>1852.47</v>
      </c>
      <c r="H589" s="20" t="str">
        <f>Source!DG472</f>
        <v/>
      </c>
      <c r="I589" s="9">
        <f>Source!AV472</f>
        <v>1</v>
      </c>
      <c r="J589" s="9">
        <f>IF(Source!BA472&lt;&gt; 0, Source!BA472, 1)</f>
        <v>1</v>
      </c>
      <c r="K589" s="21">
        <f>Source!S472</f>
        <v>1852.47</v>
      </c>
      <c r="L589" s="21"/>
    </row>
    <row r="590" spans="1:22" ht="14.25" x14ac:dyDescent="0.2">
      <c r="A590" s="18"/>
      <c r="B590" s="18"/>
      <c r="C590" s="18"/>
      <c r="D590" s="18" t="s">
        <v>752</v>
      </c>
      <c r="E590" s="19"/>
      <c r="F590" s="9"/>
      <c r="G590" s="21">
        <f>Source!AL472</f>
        <v>25.69</v>
      </c>
      <c r="H590" s="20" t="str">
        <f>Source!DD472</f>
        <v/>
      </c>
      <c r="I590" s="9">
        <f>Source!AW472</f>
        <v>1</v>
      </c>
      <c r="J590" s="9">
        <f>IF(Source!BC472&lt;&gt; 0, Source!BC472, 1)</f>
        <v>1</v>
      </c>
      <c r="K590" s="21">
        <f>Source!P472</f>
        <v>25.69</v>
      </c>
      <c r="L590" s="21"/>
    </row>
    <row r="591" spans="1:22" ht="14.25" x14ac:dyDescent="0.2">
      <c r="A591" s="18"/>
      <c r="B591" s="18"/>
      <c r="C591" s="18"/>
      <c r="D591" s="18" t="s">
        <v>747</v>
      </c>
      <c r="E591" s="19" t="s">
        <v>748</v>
      </c>
      <c r="F591" s="9">
        <f>Source!AT472</f>
        <v>70</v>
      </c>
      <c r="G591" s="21"/>
      <c r="H591" s="20"/>
      <c r="I591" s="9"/>
      <c r="J591" s="9"/>
      <c r="K591" s="21">
        <f>SUM(R588:R590)</f>
        <v>1296.73</v>
      </c>
      <c r="L591" s="21"/>
    </row>
    <row r="592" spans="1:22" ht="14.25" x14ac:dyDescent="0.2">
      <c r="A592" s="18"/>
      <c r="B592" s="18"/>
      <c r="C592" s="18"/>
      <c r="D592" s="18" t="s">
        <v>749</v>
      </c>
      <c r="E592" s="19" t="s">
        <v>748</v>
      </c>
      <c r="F592" s="9">
        <f>Source!AU472</f>
        <v>10</v>
      </c>
      <c r="G592" s="21"/>
      <c r="H592" s="20"/>
      <c r="I592" s="9"/>
      <c r="J592" s="9"/>
      <c r="K592" s="21">
        <f>SUM(T588:T591)</f>
        <v>185.25</v>
      </c>
      <c r="L592" s="21"/>
    </row>
    <row r="593" spans="1:22" ht="14.25" x14ac:dyDescent="0.2">
      <c r="A593" s="18"/>
      <c r="B593" s="18"/>
      <c r="C593" s="18"/>
      <c r="D593" s="18" t="s">
        <v>750</v>
      </c>
      <c r="E593" s="19" t="s">
        <v>751</v>
      </c>
      <c r="F593" s="9">
        <f>Source!AQ472</f>
        <v>3</v>
      </c>
      <c r="G593" s="21"/>
      <c r="H593" s="20" t="str">
        <f>Source!DI472</f>
        <v/>
      </c>
      <c r="I593" s="9">
        <f>Source!AV472</f>
        <v>1</v>
      </c>
      <c r="J593" s="9"/>
      <c r="K593" s="21"/>
      <c r="L593" s="21">
        <f>Source!U472</f>
        <v>3</v>
      </c>
    </row>
    <row r="594" spans="1:22" ht="15" x14ac:dyDescent="0.25">
      <c r="A594" s="24"/>
      <c r="B594" s="24"/>
      <c r="C594" s="24"/>
      <c r="D594" s="24"/>
      <c r="E594" s="24"/>
      <c r="F594" s="24"/>
      <c r="G594" s="24"/>
      <c r="H594" s="24"/>
      <c r="I594" s="24"/>
      <c r="J594" s="51">
        <f>K589+K590+K591+K592</f>
        <v>3360.1400000000003</v>
      </c>
      <c r="K594" s="51"/>
      <c r="L594" s="25">
        <f>IF(Source!I472&lt;&gt;0, ROUND(J594/Source!I472, 2), 0)</f>
        <v>3360.14</v>
      </c>
      <c r="P594" s="23">
        <f>J594</f>
        <v>3360.1400000000003</v>
      </c>
    </row>
    <row r="595" spans="1:22" ht="57" x14ac:dyDescent="0.2">
      <c r="A595" s="18">
        <v>63</v>
      </c>
      <c r="B595" s="18">
        <v>63</v>
      </c>
      <c r="C595" s="18" t="str">
        <f>Source!F473</f>
        <v>1.21-2303-3-1/1</v>
      </c>
      <c r="D595" s="18" t="str">
        <f>Source!G473</f>
        <v>Техническое обслуживание выключателей автоматических трехполюсных установочных, номинальный ток до 200 А,</v>
      </c>
      <c r="E595" s="19" t="str">
        <f>Source!H473</f>
        <v>шт.</v>
      </c>
      <c r="F595" s="9">
        <f>Source!I473</f>
        <v>6</v>
      </c>
      <c r="G595" s="21"/>
      <c r="H595" s="20"/>
      <c r="I595" s="9"/>
      <c r="J595" s="9"/>
      <c r="K595" s="21"/>
      <c r="L595" s="21"/>
      <c r="Q595">
        <f>ROUND((Source!BZ473/100)*ROUND((Source!AF473*Source!AV473)*Source!I473, 2), 2)</f>
        <v>3890.17</v>
      </c>
      <c r="R595">
        <f>Source!X473</f>
        <v>3890.17</v>
      </c>
      <c r="S595">
        <f>ROUND((Source!CA473/100)*ROUND((Source!AF473*Source!AV473)*Source!I473, 2), 2)</f>
        <v>555.74</v>
      </c>
      <c r="T595">
        <f>Source!Y473</f>
        <v>555.74</v>
      </c>
      <c r="U595">
        <f>ROUND((175/100)*ROUND((Source!AE473*Source!AV473)*Source!I473, 2), 2)</f>
        <v>0</v>
      </c>
      <c r="V595">
        <f>ROUND((108/100)*ROUND(Source!CS473*Source!I473, 2), 2)</f>
        <v>0</v>
      </c>
    </row>
    <row r="596" spans="1:22" x14ac:dyDescent="0.2">
      <c r="D596" s="22" t="str">
        <f>"Объем: "&amp;Source!I473&amp;"=1+"&amp;"1+"&amp;"2+"&amp;"2"</f>
        <v>Объем: 6=1+1+2+2</v>
      </c>
    </row>
    <row r="597" spans="1:22" ht="14.25" x14ac:dyDescent="0.2">
      <c r="A597" s="18"/>
      <c r="B597" s="18"/>
      <c r="C597" s="18"/>
      <c r="D597" s="18" t="s">
        <v>746</v>
      </c>
      <c r="E597" s="19"/>
      <c r="F597" s="9"/>
      <c r="G597" s="21">
        <f>Source!AO473</f>
        <v>926.23</v>
      </c>
      <c r="H597" s="20" t="str">
        <f>Source!DG473</f>
        <v/>
      </c>
      <c r="I597" s="9">
        <f>Source!AV473</f>
        <v>1</v>
      </c>
      <c r="J597" s="9">
        <f>IF(Source!BA473&lt;&gt; 0, Source!BA473, 1)</f>
        <v>1</v>
      </c>
      <c r="K597" s="21">
        <f>Source!S473</f>
        <v>5557.38</v>
      </c>
      <c r="L597" s="21"/>
    </row>
    <row r="598" spans="1:22" ht="14.25" x14ac:dyDescent="0.2">
      <c r="A598" s="18"/>
      <c r="B598" s="18"/>
      <c r="C598" s="18"/>
      <c r="D598" s="18" t="s">
        <v>752</v>
      </c>
      <c r="E598" s="19"/>
      <c r="F598" s="9"/>
      <c r="G598" s="21">
        <f>Source!AL473</f>
        <v>12.39</v>
      </c>
      <c r="H598" s="20" t="str">
        <f>Source!DD473</f>
        <v/>
      </c>
      <c r="I598" s="9">
        <f>Source!AW473</f>
        <v>1</v>
      </c>
      <c r="J598" s="9">
        <f>IF(Source!BC473&lt;&gt; 0, Source!BC473, 1)</f>
        <v>1</v>
      </c>
      <c r="K598" s="21">
        <f>Source!P473</f>
        <v>74.34</v>
      </c>
      <c r="L598" s="21"/>
    </row>
    <row r="599" spans="1:22" ht="14.25" x14ac:dyDescent="0.2">
      <c r="A599" s="18"/>
      <c r="B599" s="18"/>
      <c r="C599" s="18"/>
      <c r="D599" s="18" t="s">
        <v>747</v>
      </c>
      <c r="E599" s="19" t="s">
        <v>748</v>
      </c>
      <c r="F599" s="9">
        <f>Source!AT473</f>
        <v>70</v>
      </c>
      <c r="G599" s="21"/>
      <c r="H599" s="20"/>
      <c r="I599" s="9"/>
      <c r="J599" s="9"/>
      <c r="K599" s="21">
        <f>SUM(R595:R598)</f>
        <v>3890.17</v>
      </c>
      <c r="L599" s="21"/>
    </row>
    <row r="600" spans="1:22" ht="14.25" x14ac:dyDescent="0.2">
      <c r="A600" s="18"/>
      <c r="B600" s="18"/>
      <c r="C600" s="18"/>
      <c r="D600" s="18" t="s">
        <v>749</v>
      </c>
      <c r="E600" s="19" t="s">
        <v>748</v>
      </c>
      <c r="F600" s="9">
        <f>Source!AU473</f>
        <v>10</v>
      </c>
      <c r="G600" s="21"/>
      <c r="H600" s="20"/>
      <c r="I600" s="9"/>
      <c r="J600" s="9"/>
      <c r="K600" s="21">
        <f>SUM(T595:T599)</f>
        <v>555.74</v>
      </c>
      <c r="L600" s="21"/>
    </row>
    <row r="601" spans="1:22" ht="14.25" x14ac:dyDescent="0.2">
      <c r="A601" s="18"/>
      <c r="B601" s="18"/>
      <c r="C601" s="18"/>
      <c r="D601" s="18" t="s">
        <v>750</v>
      </c>
      <c r="E601" s="19" t="s">
        <v>751</v>
      </c>
      <c r="F601" s="9">
        <f>Source!AQ473</f>
        <v>1.5</v>
      </c>
      <c r="G601" s="21"/>
      <c r="H601" s="20" t="str">
        <f>Source!DI473</f>
        <v/>
      </c>
      <c r="I601" s="9">
        <f>Source!AV473</f>
        <v>1</v>
      </c>
      <c r="J601" s="9"/>
      <c r="K601" s="21"/>
      <c r="L601" s="21">
        <f>Source!U473</f>
        <v>9</v>
      </c>
    </row>
    <row r="602" spans="1:22" ht="15" x14ac:dyDescent="0.25">
      <c r="A602" s="24"/>
      <c r="B602" s="24"/>
      <c r="C602" s="24"/>
      <c r="D602" s="24"/>
      <c r="E602" s="24"/>
      <c r="F602" s="24"/>
      <c r="G602" s="24"/>
      <c r="H602" s="24"/>
      <c r="I602" s="24"/>
      <c r="J602" s="51">
        <f>K597+K598+K599+K600</f>
        <v>10077.629999999999</v>
      </c>
      <c r="K602" s="51"/>
      <c r="L602" s="25">
        <f>IF(Source!I473&lt;&gt;0, ROUND(J602/Source!I473, 2), 0)</f>
        <v>1679.61</v>
      </c>
      <c r="P602" s="23">
        <f>J602</f>
        <v>10077.629999999999</v>
      </c>
    </row>
    <row r="603" spans="1:22" ht="57" x14ac:dyDescent="0.2">
      <c r="A603" s="18">
        <v>64</v>
      </c>
      <c r="B603" s="18">
        <v>64</v>
      </c>
      <c r="C603" s="18" t="str">
        <f>Source!F475</f>
        <v>1.21-2203-27-1/1</v>
      </c>
      <c r="D603" s="18" t="str">
        <f>Source!G475</f>
        <v>Техническое обслуживание контакторов номинальный ток до 160 А /контактор ПМЛ-7100-250А-220AC-УХЛ4-Б КЭАЗ 112924</v>
      </c>
      <c r="E603" s="19" t="str">
        <f>Source!H475</f>
        <v>шт.</v>
      </c>
      <c r="F603" s="9">
        <f>Source!I475</f>
        <v>1</v>
      </c>
      <c r="G603" s="21"/>
      <c r="H603" s="20"/>
      <c r="I603" s="9"/>
      <c r="J603" s="9"/>
      <c r="K603" s="21"/>
      <c r="L603" s="21"/>
      <c r="Q603">
        <f>ROUND((Source!BZ475/100)*ROUND((Source!AF475*Source!AV475)*Source!I475, 2), 2)</f>
        <v>172.9</v>
      </c>
      <c r="R603">
        <f>Source!X475</f>
        <v>172.9</v>
      </c>
      <c r="S603">
        <f>ROUND((Source!CA475/100)*ROUND((Source!AF475*Source!AV475)*Source!I475, 2), 2)</f>
        <v>24.7</v>
      </c>
      <c r="T603">
        <f>Source!Y475</f>
        <v>24.7</v>
      </c>
      <c r="U603">
        <f>ROUND((175/100)*ROUND((Source!AE475*Source!AV475)*Source!I475, 2), 2)</f>
        <v>0</v>
      </c>
      <c r="V603">
        <f>ROUND((108/100)*ROUND(Source!CS475*Source!I475, 2), 2)</f>
        <v>0</v>
      </c>
    </row>
    <row r="604" spans="1:22" ht="14.25" x14ac:dyDescent="0.2">
      <c r="A604" s="18"/>
      <c r="B604" s="18"/>
      <c r="C604" s="18"/>
      <c r="D604" s="18" t="s">
        <v>746</v>
      </c>
      <c r="E604" s="19"/>
      <c r="F604" s="9"/>
      <c r="G604" s="21">
        <f>Source!AO475</f>
        <v>247</v>
      </c>
      <c r="H604" s="20" t="str">
        <f>Source!DG475</f>
        <v/>
      </c>
      <c r="I604" s="9">
        <f>Source!AV475</f>
        <v>1</v>
      </c>
      <c r="J604" s="9">
        <f>IF(Source!BA475&lt;&gt; 0, Source!BA475, 1)</f>
        <v>1</v>
      </c>
      <c r="K604" s="21">
        <f>Source!S475</f>
        <v>247</v>
      </c>
      <c r="L604" s="21"/>
    </row>
    <row r="605" spans="1:22" ht="14.25" x14ac:dyDescent="0.2">
      <c r="A605" s="18"/>
      <c r="B605" s="18"/>
      <c r="C605" s="18"/>
      <c r="D605" s="18" t="s">
        <v>752</v>
      </c>
      <c r="E605" s="19"/>
      <c r="F605" s="9"/>
      <c r="G605" s="21">
        <f>Source!AL475</f>
        <v>19.309999999999999</v>
      </c>
      <c r="H605" s="20" t="str">
        <f>Source!DD475</f>
        <v/>
      </c>
      <c r="I605" s="9">
        <f>Source!AW475</f>
        <v>1</v>
      </c>
      <c r="J605" s="9">
        <f>IF(Source!BC475&lt;&gt; 0, Source!BC475, 1)</f>
        <v>1</v>
      </c>
      <c r="K605" s="21">
        <f>Source!P475</f>
        <v>19.309999999999999</v>
      </c>
      <c r="L605" s="21"/>
    </row>
    <row r="606" spans="1:22" ht="14.25" x14ac:dyDescent="0.2">
      <c r="A606" s="18"/>
      <c r="B606" s="18"/>
      <c r="C606" s="18"/>
      <c r="D606" s="18" t="s">
        <v>747</v>
      </c>
      <c r="E606" s="19" t="s">
        <v>748</v>
      </c>
      <c r="F606" s="9">
        <f>Source!AT475</f>
        <v>70</v>
      </c>
      <c r="G606" s="21"/>
      <c r="H606" s="20"/>
      <c r="I606" s="9"/>
      <c r="J606" s="9"/>
      <c r="K606" s="21">
        <f>SUM(R603:R605)</f>
        <v>172.9</v>
      </c>
      <c r="L606" s="21"/>
    </row>
    <row r="607" spans="1:22" ht="14.25" x14ac:dyDescent="0.2">
      <c r="A607" s="18"/>
      <c r="B607" s="18"/>
      <c r="C607" s="18"/>
      <c r="D607" s="18" t="s">
        <v>749</v>
      </c>
      <c r="E607" s="19" t="s">
        <v>748</v>
      </c>
      <c r="F607" s="9">
        <f>Source!AU475</f>
        <v>10</v>
      </c>
      <c r="G607" s="21"/>
      <c r="H607" s="20"/>
      <c r="I607" s="9"/>
      <c r="J607" s="9"/>
      <c r="K607" s="21">
        <f>SUM(T603:T606)</f>
        <v>24.7</v>
      </c>
      <c r="L607" s="21"/>
    </row>
    <row r="608" spans="1:22" ht="14.25" x14ac:dyDescent="0.2">
      <c r="A608" s="18"/>
      <c r="B608" s="18"/>
      <c r="C608" s="18"/>
      <c r="D608" s="18" t="s">
        <v>750</v>
      </c>
      <c r="E608" s="19" t="s">
        <v>751</v>
      </c>
      <c r="F608" s="9">
        <f>Source!AQ475</f>
        <v>0.4</v>
      </c>
      <c r="G608" s="21"/>
      <c r="H608" s="20" t="str">
        <f>Source!DI475</f>
        <v/>
      </c>
      <c r="I608" s="9">
        <f>Source!AV475</f>
        <v>1</v>
      </c>
      <c r="J608" s="9"/>
      <c r="K608" s="21"/>
      <c r="L608" s="21">
        <f>Source!U475</f>
        <v>0.4</v>
      </c>
    </row>
    <row r="609" spans="1:22" ht="15" x14ac:dyDescent="0.25">
      <c r="A609" s="24"/>
      <c r="B609" s="24"/>
      <c r="C609" s="24"/>
      <c r="D609" s="24"/>
      <c r="E609" s="24"/>
      <c r="F609" s="24"/>
      <c r="G609" s="24"/>
      <c r="H609" s="24"/>
      <c r="I609" s="24"/>
      <c r="J609" s="51">
        <f>K604+K605+K606+K607</f>
        <v>463.91</v>
      </c>
      <c r="K609" s="51"/>
      <c r="L609" s="25">
        <f>IF(Source!I475&lt;&gt;0, ROUND(J609/Source!I475, 2), 0)</f>
        <v>463.91</v>
      </c>
      <c r="P609" s="23">
        <f>J609</f>
        <v>463.91</v>
      </c>
    </row>
    <row r="610" spans="1:22" ht="57" x14ac:dyDescent="0.2">
      <c r="A610" s="18">
        <v>65</v>
      </c>
      <c r="B610" s="18">
        <v>65</v>
      </c>
      <c r="C610" s="18" t="str">
        <f>Source!F477</f>
        <v>1.21-2203-1-2/1</v>
      </c>
      <c r="D610" s="18" t="str">
        <f>Source!G477</f>
        <v>Техническое обслуживание распределительных коробок (щитков), с автоматами /распределительная панель РП3 (ЩРН-36з-1 36)</v>
      </c>
      <c r="E610" s="19" t="str">
        <f>Source!H477</f>
        <v>шт.</v>
      </c>
      <c r="F610" s="9">
        <f>Source!I477</f>
        <v>1</v>
      </c>
      <c r="G610" s="21"/>
      <c r="H610" s="20"/>
      <c r="I610" s="9"/>
      <c r="J610" s="9"/>
      <c r="K610" s="21"/>
      <c r="L610" s="21"/>
      <c r="Q610">
        <f>ROUND((Source!BZ477/100)*ROUND((Source!AF477*Source!AV477)*Source!I477, 2), 2)</f>
        <v>1296.73</v>
      </c>
      <c r="R610">
        <f>Source!X477</f>
        <v>1296.73</v>
      </c>
      <c r="S610">
        <f>ROUND((Source!CA477/100)*ROUND((Source!AF477*Source!AV477)*Source!I477, 2), 2)</f>
        <v>185.25</v>
      </c>
      <c r="T610">
        <f>Source!Y477</f>
        <v>185.25</v>
      </c>
      <c r="U610">
        <f>ROUND((175/100)*ROUND((Source!AE477*Source!AV477)*Source!I477, 2), 2)</f>
        <v>0</v>
      </c>
      <c r="V610">
        <f>ROUND((108/100)*ROUND(Source!CS477*Source!I477, 2), 2)</f>
        <v>0</v>
      </c>
    </row>
    <row r="611" spans="1:22" ht="14.25" x14ac:dyDescent="0.2">
      <c r="A611" s="18"/>
      <c r="B611" s="18"/>
      <c r="C611" s="18"/>
      <c r="D611" s="18" t="s">
        <v>746</v>
      </c>
      <c r="E611" s="19"/>
      <c r="F611" s="9"/>
      <c r="G611" s="21">
        <f>Source!AO477</f>
        <v>1852.47</v>
      </c>
      <c r="H611" s="20" t="str">
        <f>Source!DG477</f>
        <v/>
      </c>
      <c r="I611" s="9">
        <f>Source!AV477</f>
        <v>1</v>
      </c>
      <c r="J611" s="9">
        <f>IF(Source!BA477&lt;&gt; 0, Source!BA477, 1)</f>
        <v>1</v>
      </c>
      <c r="K611" s="21">
        <f>Source!S477</f>
        <v>1852.47</v>
      </c>
      <c r="L611" s="21"/>
    </row>
    <row r="612" spans="1:22" ht="14.25" x14ac:dyDescent="0.2">
      <c r="A612" s="18"/>
      <c r="B612" s="18"/>
      <c r="C612" s="18"/>
      <c r="D612" s="18" t="s">
        <v>752</v>
      </c>
      <c r="E612" s="19"/>
      <c r="F612" s="9"/>
      <c r="G612" s="21">
        <f>Source!AL477</f>
        <v>25.69</v>
      </c>
      <c r="H612" s="20" t="str">
        <f>Source!DD477</f>
        <v/>
      </c>
      <c r="I612" s="9">
        <f>Source!AW477</f>
        <v>1</v>
      </c>
      <c r="J612" s="9">
        <f>IF(Source!BC477&lt;&gt; 0, Source!BC477, 1)</f>
        <v>1</v>
      </c>
      <c r="K612" s="21">
        <f>Source!P477</f>
        <v>25.69</v>
      </c>
      <c r="L612" s="21"/>
    </row>
    <row r="613" spans="1:22" ht="14.25" x14ac:dyDescent="0.2">
      <c r="A613" s="18"/>
      <c r="B613" s="18"/>
      <c r="C613" s="18"/>
      <c r="D613" s="18" t="s">
        <v>747</v>
      </c>
      <c r="E613" s="19" t="s">
        <v>748</v>
      </c>
      <c r="F613" s="9">
        <f>Source!AT477</f>
        <v>70</v>
      </c>
      <c r="G613" s="21"/>
      <c r="H613" s="20"/>
      <c r="I613" s="9"/>
      <c r="J613" s="9"/>
      <c r="K613" s="21">
        <f>SUM(R610:R612)</f>
        <v>1296.73</v>
      </c>
      <c r="L613" s="21"/>
    </row>
    <row r="614" spans="1:22" ht="14.25" x14ac:dyDescent="0.2">
      <c r="A614" s="18"/>
      <c r="B614" s="18"/>
      <c r="C614" s="18"/>
      <c r="D614" s="18" t="s">
        <v>749</v>
      </c>
      <c r="E614" s="19" t="s">
        <v>748</v>
      </c>
      <c r="F614" s="9">
        <f>Source!AU477</f>
        <v>10</v>
      </c>
      <c r="G614" s="21"/>
      <c r="H614" s="20"/>
      <c r="I614" s="9"/>
      <c r="J614" s="9"/>
      <c r="K614" s="21">
        <f>SUM(T610:T613)</f>
        <v>185.25</v>
      </c>
      <c r="L614" s="21"/>
    </row>
    <row r="615" spans="1:22" ht="14.25" x14ac:dyDescent="0.2">
      <c r="A615" s="18"/>
      <c r="B615" s="18"/>
      <c r="C615" s="18"/>
      <c r="D615" s="18" t="s">
        <v>750</v>
      </c>
      <c r="E615" s="19" t="s">
        <v>751</v>
      </c>
      <c r="F615" s="9">
        <f>Source!AQ477</f>
        <v>3</v>
      </c>
      <c r="G615" s="21"/>
      <c r="H615" s="20" t="str">
        <f>Source!DI477</f>
        <v/>
      </c>
      <c r="I615" s="9">
        <f>Source!AV477</f>
        <v>1</v>
      </c>
      <c r="J615" s="9"/>
      <c r="K615" s="21"/>
      <c r="L615" s="21">
        <f>Source!U477</f>
        <v>3</v>
      </c>
    </row>
    <row r="616" spans="1:22" ht="15" x14ac:dyDescent="0.25">
      <c r="A616" s="24"/>
      <c r="B616" s="24"/>
      <c r="C616" s="24"/>
      <c r="D616" s="24"/>
      <c r="E616" s="24"/>
      <c r="F616" s="24"/>
      <c r="G616" s="24"/>
      <c r="H616" s="24"/>
      <c r="I616" s="24"/>
      <c r="J616" s="51">
        <f>K611+K612+K613+K614</f>
        <v>3360.1400000000003</v>
      </c>
      <c r="K616" s="51"/>
      <c r="L616" s="25">
        <f>IF(Source!I477&lt;&gt;0, ROUND(J616/Source!I477, 2), 0)</f>
        <v>3360.14</v>
      </c>
      <c r="P616" s="23">
        <f>J616</f>
        <v>3360.1400000000003</v>
      </c>
    </row>
    <row r="617" spans="1:22" ht="57" x14ac:dyDescent="0.2">
      <c r="A617" s="18">
        <v>66</v>
      </c>
      <c r="B617" s="18">
        <v>66</v>
      </c>
      <c r="C617" s="18" t="str">
        <f>Source!F478</f>
        <v>1.21-2303-3-1/1</v>
      </c>
      <c r="D617" s="18" t="str">
        <f>Source!G478</f>
        <v>Техническое обслуживание выключателей автоматических трехполюсных установочных, номинальный ток до 200 А,</v>
      </c>
      <c r="E617" s="19" t="str">
        <f>Source!H478</f>
        <v>шт.</v>
      </c>
      <c r="F617" s="9">
        <f>Source!I478</f>
        <v>3</v>
      </c>
      <c r="G617" s="21"/>
      <c r="H617" s="20"/>
      <c r="I617" s="9"/>
      <c r="J617" s="9"/>
      <c r="K617" s="21"/>
      <c r="L617" s="21"/>
      <c r="Q617">
        <f>ROUND((Source!BZ478/100)*ROUND((Source!AF478*Source!AV478)*Source!I478, 2), 2)</f>
        <v>1945.08</v>
      </c>
      <c r="R617">
        <f>Source!X478</f>
        <v>1945.08</v>
      </c>
      <c r="S617">
        <f>ROUND((Source!CA478/100)*ROUND((Source!AF478*Source!AV478)*Source!I478, 2), 2)</f>
        <v>277.87</v>
      </c>
      <c r="T617">
        <f>Source!Y478</f>
        <v>277.87</v>
      </c>
      <c r="U617">
        <f>ROUND((175/100)*ROUND((Source!AE478*Source!AV478)*Source!I478, 2), 2)</f>
        <v>0</v>
      </c>
      <c r="V617">
        <f>ROUND((108/100)*ROUND(Source!CS478*Source!I478, 2), 2)</f>
        <v>0</v>
      </c>
    </row>
    <row r="618" spans="1:22" ht="14.25" x14ac:dyDescent="0.2">
      <c r="A618" s="18"/>
      <c r="B618" s="18"/>
      <c r="C618" s="18"/>
      <c r="D618" s="18" t="s">
        <v>746</v>
      </c>
      <c r="E618" s="19"/>
      <c r="F618" s="9"/>
      <c r="G618" s="21">
        <f>Source!AO478</f>
        <v>926.23</v>
      </c>
      <c r="H618" s="20" t="str">
        <f>Source!DG478</f>
        <v/>
      </c>
      <c r="I618" s="9">
        <f>Source!AV478</f>
        <v>1</v>
      </c>
      <c r="J618" s="9">
        <f>IF(Source!BA478&lt;&gt; 0, Source!BA478, 1)</f>
        <v>1</v>
      </c>
      <c r="K618" s="21">
        <f>Source!S478</f>
        <v>2778.69</v>
      </c>
      <c r="L618" s="21"/>
    </row>
    <row r="619" spans="1:22" ht="14.25" x14ac:dyDescent="0.2">
      <c r="A619" s="18"/>
      <c r="B619" s="18"/>
      <c r="C619" s="18"/>
      <c r="D619" s="18" t="s">
        <v>752</v>
      </c>
      <c r="E619" s="19"/>
      <c r="F619" s="9"/>
      <c r="G619" s="21">
        <f>Source!AL478</f>
        <v>12.39</v>
      </c>
      <c r="H619" s="20" t="str">
        <f>Source!DD478</f>
        <v/>
      </c>
      <c r="I619" s="9">
        <f>Source!AW478</f>
        <v>1</v>
      </c>
      <c r="J619" s="9">
        <f>IF(Source!BC478&lt;&gt; 0, Source!BC478, 1)</f>
        <v>1</v>
      </c>
      <c r="K619" s="21">
        <f>Source!P478</f>
        <v>37.17</v>
      </c>
      <c r="L619" s="21"/>
    </row>
    <row r="620" spans="1:22" ht="14.25" x14ac:dyDescent="0.2">
      <c r="A620" s="18"/>
      <c r="B620" s="18"/>
      <c r="C620" s="18"/>
      <c r="D620" s="18" t="s">
        <v>747</v>
      </c>
      <c r="E620" s="19" t="s">
        <v>748</v>
      </c>
      <c r="F620" s="9">
        <f>Source!AT478</f>
        <v>70</v>
      </c>
      <c r="G620" s="21"/>
      <c r="H620" s="20"/>
      <c r="I620" s="9"/>
      <c r="J620" s="9"/>
      <c r="K620" s="21">
        <f>SUM(R617:R619)</f>
        <v>1945.08</v>
      </c>
      <c r="L620" s="21"/>
    </row>
    <row r="621" spans="1:22" ht="14.25" x14ac:dyDescent="0.2">
      <c r="A621" s="18"/>
      <c r="B621" s="18"/>
      <c r="C621" s="18"/>
      <c r="D621" s="18" t="s">
        <v>749</v>
      </c>
      <c r="E621" s="19" t="s">
        <v>748</v>
      </c>
      <c r="F621" s="9">
        <f>Source!AU478</f>
        <v>10</v>
      </c>
      <c r="G621" s="21"/>
      <c r="H621" s="20"/>
      <c r="I621" s="9"/>
      <c r="J621" s="9"/>
      <c r="K621" s="21">
        <f>SUM(T617:T620)</f>
        <v>277.87</v>
      </c>
      <c r="L621" s="21"/>
    </row>
    <row r="622" spans="1:22" ht="14.25" x14ac:dyDescent="0.2">
      <c r="A622" s="18"/>
      <c r="B622" s="18"/>
      <c r="C622" s="18"/>
      <c r="D622" s="18" t="s">
        <v>750</v>
      </c>
      <c r="E622" s="19" t="s">
        <v>751</v>
      </c>
      <c r="F622" s="9">
        <f>Source!AQ478</f>
        <v>1.5</v>
      </c>
      <c r="G622" s="21"/>
      <c r="H622" s="20" t="str">
        <f>Source!DI478</f>
        <v/>
      </c>
      <c r="I622" s="9">
        <f>Source!AV478</f>
        <v>1</v>
      </c>
      <c r="J622" s="9"/>
      <c r="K622" s="21"/>
      <c r="L622" s="21">
        <f>Source!U478</f>
        <v>4.5</v>
      </c>
    </row>
    <row r="623" spans="1:22" ht="15" x14ac:dyDescent="0.25">
      <c r="A623" s="24"/>
      <c r="B623" s="24"/>
      <c r="C623" s="24"/>
      <c r="D623" s="24"/>
      <c r="E623" s="24"/>
      <c r="F623" s="24"/>
      <c r="G623" s="24"/>
      <c r="H623" s="24"/>
      <c r="I623" s="24"/>
      <c r="J623" s="51">
        <f>K618+K619+K620+K621</f>
        <v>5038.8100000000004</v>
      </c>
      <c r="K623" s="51"/>
      <c r="L623" s="25">
        <f>IF(Source!I478&lt;&gt;0, ROUND(J623/Source!I478, 2), 0)</f>
        <v>1679.6</v>
      </c>
      <c r="P623" s="23">
        <f>J623</f>
        <v>5038.8100000000004</v>
      </c>
    </row>
    <row r="624" spans="1:22" ht="57" x14ac:dyDescent="0.2">
      <c r="A624" s="18">
        <v>67</v>
      </c>
      <c r="B624" s="18">
        <v>67</v>
      </c>
      <c r="C624" s="18" t="str">
        <f>Source!F481</f>
        <v>1.21-2203-1-2/1</v>
      </c>
      <c r="D624" s="18" t="str">
        <f>Source!G481</f>
        <v>Техническое обслуживание распределительных коробок (щитков), с автоматами /распределительная панель ППУ (ЩРН-36з-1 36)</v>
      </c>
      <c r="E624" s="19" t="str">
        <f>Source!H481</f>
        <v>шт.</v>
      </c>
      <c r="F624" s="9">
        <f>Source!I481</f>
        <v>1</v>
      </c>
      <c r="G624" s="21"/>
      <c r="H624" s="20"/>
      <c r="I624" s="9"/>
      <c r="J624" s="9"/>
      <c r="K624" s="21"/>
      <c r="L624" s="21"/>
      <c r="Q624">
        <f>ROUND((Source!BZ481/100)*ROUND((Source!AF481*Source!AV481)*Source!I481, 2), 2)</f>
        <v>1296.73</v>
      </c>
      <c r="R624">
        <f>Source!X481</f>
        <v>1296.73</v>
      </c>
      <c r="S624">
        <f>ROUND((Source!CA481/100)*ROUND((Source!AF481*Source!AV481)*Source!I481, 2), 2)</f>
        <v>185.25</v>
      </c>
      <c r="T624">
        <f>Source!Y481</f>
        <v>185.25</v>
      </c>
      <c r="U624">
        <f>ROUND((175/100)*ROUND((Source!AE481*Source!AV481)*Source!I481, 2), 2)</f>
        <v>0</v>
      </c>
      <c r="V624">
        <f>ROUND((108/100)*ROUND(Source!CS481*Source!I481, 2), 2)</f>
        <v>0</v>
      </c>
    </row>
    <row r="625" spans="1:22" ht="14.25" x14ac:dyDescent="0.2">
      <c r="A625" s="18"/>
      <c r="B625" s="18"/>
      <c r="C625" s="18"/>
      <c r="D625" s="18" t="s">
        <v>746</v>
      </c>
      <c r="E625" s="19"/>
      <c r="F625" s="9"/>
      <c r="G625" s="21">
        <f>Source!AO481</f>
        <v>1852.47</v>
      </c>
      <c r="H625" s="20" t="str">
        <f>Source!DG481</f>
        <v/>
      </c>
      <c r="I625" s="9">
        <f>Source!AV481</f>
        <v>1</v>
      </c>
      <c r="J625" s="9">
        <f>IF(Source!BA481&lt;&gt; 0, Source!BA481, 1)</f>
        <v>1</v>
      </c>
      <c r="K625" s="21">
        <f>Source!S481</f>
        <v>1852.47</v>
      </c>
      <c r="L625" s="21"/>
    </row>
    <row r="626" spans="1:22" ht="14.25" x14ac:dyDescent="0.2">
      <c r="A626" s="18"/>
      <c r="B626" s="18"/>
      <c r="C626" s="18"/>
      <c r="D626" s="18" t="s">
        <v>752</v>
      </c>
      <c r="E626" s="19"/>
      <c r="F626" s="9"/>
      <c r="G626" s="21">
        <f>Source!AL481</f>
        <v>25.69</v>
      </c>
      <c r="H626" s="20" t="str">
        <f>Source!DD481</f>
        <v/>
      </c>
      <c r="I626" s="9">
        <f>Source!AW481</f>
        <v>1</v>
      </c>
      <c r="J626" s="9">
        <f>IF(Source!BC481&lt;&gt; 0, Source!BC481, 1)</f>
        <v>1</v>
      </c>
      <c r="K626" s="21">
        <f>Source!P481</f>
        <v>25.69</v>
      </c>
      <c r="L626" s="21"/>
    </row>
    <row r="627" spans="1:22" ht="14.25" x14ac:dyDescent="0.2">
      <c r="A627" s="18"/>
      <c r="B627" s="18"/>
      <c r="C627" s="18"/>
      <c r="D627" s="18" t="s">
        <v>747</v>
      </c>
      <c r="E627" s="19" t="s">
        <v>748</v>
      </c>
      <c r="F627" s="9">
        <f>Source!AT481</f>
        <v>70</v>
      </c>
      <c r="G627" s="21"/>
      <c r="H627" s="20"/>
      <c r="I627" s="9"/>
      <c r="J627" s="9"/>
      <c r="K627" s="21">
        <f>SUM(R624:R626)</f>
        <v>1296.73</v>
      </c>
      <c r="L627" s="21"/>
    </row>
    <row r="628" spans="1:22" ht="14.25" x14ac:dyDescent="0.2">
      <c r="A628" s="18"/>
      <c r="B628" s="18"/>
      <c r="C628" s="18"/>
      <c r="D628" s="18" t="s">
        <v>749</v>
      </c>
      <c r="E628" s="19" t="s">
        <v>748</v>
      </c>
      <c r="F628" s="9">
        <f>Source!AU481</f>
        <v>10</v>
      </c>
      <c r="G628" s="21"/>
      <c r="H628" s="20"/>
      <c r="I628" s="9"/>
      <c r="J628" s="9"/>
      <c r="K628" s="21">
        <f>SUM(T624:T627)</f>
        <v>185.25</v>
      </c>
      <c r="L628" s="21"/>
    </row>
    <row r="629" spans="1:22" ht="14.25" x14ac:dyDescent="0.2">
      <c r="A629" s="18"/>
      <c r="B629" s="18"/>
      <c r="C629" s="18"/>
      <c r="D629" s="18" t="s">
        <v>750</v>
      </c>
      <c r="E629" s="19" t="s">
        <v>751</v>
      </c>
      <c r="F629" s="9">
        <f>Source!AQ481</f>
        <v>3</v>
      </c>
      <c r="G629" s="21"/>
      <c r="H629" s="20" t="str">
        <f>Source!DI481</f>
        <v/>
      </c>
      <c r="I629" s="9">
        <f>Source!AV481</f>
        <v>1</v>
      </c>
      <c r="J629" s="9"/>
      <c r="K629" s="21"/>
      <c r="L629" s="21">
        <f>Source!U481</f>
        <v>3</v>
      </c>
    </row>
    <row r="630" spans="1:22" ht="15" x14ac:dyDescent="0.25">
      <c r="A630" s="24"/>
      <c r="B630" s="24"/>
      <c r="C630" s="24"/>
      <c r="D630" s="24"/>
      <c r="E630" s="24"/>
      <c r="F630" s="24"/>
      <c r="G630" s="24"/>
      <c r="H630" s="24"/>
      <c r="I630" s="24"/>
      <c r="J630" s="51">
        <f>K625+K626+K627+K628</f>
        <v>3360.1400000000003</v>
      </c>
      <c r="K630" s="51"/>
      <c r="L630" s="25">
        <f>IF(Source!I481&lt;&gt;0, ROUND(J630/Source!I481, 2), 0)</f>
        <v>3360.14</v>
      </c>
      <c r="P630" s="23">
        <f>J630</f>
        <v>3360.1400000000003</v>
      </c>
    </row>
    <row r="631" spans="1:22" ht="57" x14ac:dyDescent="0.2">
      <c r="A631" s="18">
        <v>68</v>
      </c>
      <c r="B631" s="18">
        <v>68</v>
      </c>
      <c r="C631" s="18" t="str">
        <f>Source!F482</f>
        <v>1.21-2303-3-1/1</v>
      </c>
      <c r="D631" s="18" t="str">
        <f>Source!G482</f>
        <v>Техническое обслуживание выключателей автоматических трехполюсных установочных, номинальный ток до 200 А,</v>
      </c>
      <c r="E631" s="19" t="str">
        <f>Source!H482</f>
        <v>шт.</v>
      </c>
      <c r="F631" s="9">
        <f>Source!I482</f>
        <v>4</v>
      </c>
      <c r="G631" s="21"/>
      <c r="H631" s="20"/>
      <c r="I631" s="9"/>
      <c r="J631" s="9"/>
      <c r="K631" s="21"/>
      <c r="L631" s="21"/>
      <c r="Q631">
        <f>ROUND((Source!BZ482/100)*ROUND((Source!AF482*Source!AV482)*Source!I482, 2), 2)</f>
        <v>2593.44</v>
      </c>
      <c r="R631">
        <f>Source!X482</f>
        <v>2593.44</v>
      </c>
      <c r="S631">
        <f>ROUND((Source!CA482/100)*ROUND((Source!AF482*Source!AV482)*Source!I482, 2), 2)</f>
        <v>370.49</v>
      </c>
      <c r="T631">
        <f>Source!Y482</f>
        <v>370.49</v>
      </c>
      <c r="U631">
        <f>ROUND((175/100)*ROUND((Source!AE482*Source!AV482)*Source!I482, 2), 2)</f>
        <v>0</v>
      </c>
      <c r="V631">
        <f>ROUND((108/100)*ROUND(Source!CS482*Source!I482, 2), 2)</f>
        <v>0</v>
      </c>
    </row>
    <row r="632" spans="1:22" x14ac:dyDescent="0.2">
      <c r="D632" s="22" t="str">
        <f>"Объем: "&amp;Source!I482&amp;"=3+"&amp;"1"</f>
        <v>Объем: 4=3+1</v>
      </c>
    </row>
    <row r="633" spans="1:22" ht="14.25" x14ac:dyDescent="0.2">
      <c r="A633" s="18"/>
      <c r="B633" s="18"/>
      <c r="C633" s="18"/>
      <c r="D633" s="18" t="s">
        <v>746</v>
      </c>
      <c r="E633" s="19"/>
      <c r="F633" s="9"/>
      <c r="G633" s="21">
        <f>Source!AO482</f>
        <v>926.23</v>
      </c>
      <c r="H633" s="20" t="str">
        <f>Source!DG482</f>
        <v/>
      </c>
      <c r="I633" s="9">
        <f>Source!AV482</f>
        <v>1</v>
      </c>
      <c r="J633" s="9">
        <f>IF(Source!BA482&lt;&gt; 0, Source!BA482, 1)</f>
        <v>1</v>
      </c>
      <c r="K633" s="21">
        <f>Source!S482</f>
        <v>3704.92</v>
      </c>
      <c r="L633" s="21"/>
    </row>
    <row r="634" spans="1:22" ht="14.25" x14ac:dyDescent="0.2">
      <c r="A634" s="18"/>
      <c r="B634" s="18"/>
      <c r="C634" s="18"/>
      <c r="D634" s="18" t="s">
        <v>752</v>
      </c>
      <c r="E634" s="19"/>
      <c r="F634" s="9"/>
      <c r="G634" s="21">
        <f>Source!AL482</f>
        <v>12.39</v>
      </c>
      <c r="H634" s="20" t="str">
        <f>Source!DD482</f>
        <v/>
      </c>
      <c r="I634" s="9">
        <f>Source!AW482</f>
        <v>1</v>
      </c>
      <c r="J634" s="9">
        <f>IF(Source!BC482&lt;&gt; 0, Source!BC482, 1)</f>
        <v>1</v>
      </c>
      <c r="K634" s="21">
        <f>Source!P482</f>
        <v>49.56</v>
      </c>
      <c r="L634" s="21"/>
    </row>
    <row r="635" spans="1:22" ht="14.25" x14ac:dyDescent="0.2">
      <c r="A635" s="18"/>
      <c r="B635" s="18"/>
      <c r="C635" s="18"/>
      <c r="D635" s="18" t="s">
        <v>747</v>
      </c>
      <c r="E635" s="19" t="s">
        <v>748</v>
      </c>
      <c r="F635" s="9">
        <f>Source!AT482</f>
        <v>70</v>
      </c>
      <c r="G635" s="21"/>
      <c r="H635" s="20"/>
      <c r="I635" s="9"/>
      <c r="J635" s="9"/>
      <c r="K635" s="21">
        <f>SUM(R631:R634)</f>
        <v>2593.44</v>
      </c>
      <c r="L635" s="21"/>
    </row>
    <row r="636" spans="1:22" ht="14.25" x14ac:dyDescent="0.2">
      <c r="A636" s="18"/>
      <c r="B636" s="18"/>
      <c r="C636" s="18"/>
      <c r="D636" s="18" t="s">
        <v>749</v>
      </c>
      <c r="E636" s="19" t="s">
        <v>748</v>
      </c>
      <c r="F636" s="9">
        <f>Source!AU482</f>
        <v>10</v>
      </c>
      <c r="G636" s="21"/>
      <c r="H636" s="20"/>
      <c r="I636" s="9"/>
      <c r="J636" s="9"/>
      <c r="K636" s="21">
        <f>SUM(T631:T635)</f>
        <v>370.49</v>
      </c>
      <c r="L636" s="21"/>
    </row>
    <row r="637" spans="1:22" ht="14.25" x14ac:dyDescent="0.2">
      <c r="A637" s="18"/>
      <c r="B637" s="18"/>
      <c r="C637" s="18"/>
      <c r="D637" s="18" t="s">
        <v>750</v>
      </c>
      <c r="E637" s="19" t="s">
        <v>751</v>
      </c>
      <c r="F637" s="9">
        <f>Source!AQ482</f>
        <v>1.5</v>
      </c>
      <c r="G637" s="21"/>
      <c r="H637" s="20" t="str">
        <f>Source!DI482</f>
        <v/>
      </c>
      <c r="I637" s="9">
        <f>Source!AV482</f>
        <v>1</v>
      </c>
      <c r="J637" s="9"/>
      <c r="K637" s="21"/>
      <c r="L637" s="21">
        <f>Source!U482</f>
        <v>6</v>
      </c>
    </row>
    <row r="638" spans="1:22" ht="15" x14ac:dyDescent="0.25">
      <c r="A638" s="24"/>
      <c r="B638" s="24"/>
      <c r="C638" s="24"/>
      <c r="D638" s="24"/>
      <c r="E638" s="24"/>
      <c r="F638" s="24"/>
      <c r="G638" s="24"/>
      <c r="H638" s="24"/>
      <c r="I638" s="24"/>
      <c r="J638" s="51">
        <f>K633+K634+K635+K636</f>
        <v>6718.41</v>
      </c>
      <c r="K638" s="51"/>
      <c r="L638" s="25">
        <f>IF(Source!I482&lt;&gt;0, ROUND(J638/Source!I482, 2), 0)</f>
        <v>1679.6</v>
      </c>
      <c r="P638" s="23">
        <f>J638</f>
        <v>6718.41</v>
      </c>
    </row>
    <row r="639" spans="1:22" ht="57" x14ac:dyDescent="0.2">
      <c r="A639" s="18">
        <v>69</v>
      </c>
      <c r="B639" s="18">
        <v>69</v>
      </c>
      <c r="C639" s="18" t="str">
        <f>Source!F485</f>
        <v>1.21-2303-19-1/1</v>
      </c>
      <c r="D639" s="18" t="str">
        <f>Source!G485</f>
        <v>Техническое обслуживание выключателей автоматических однополюсных установочных на номинальный ток до 63 А</v>
      </c>
      <c r="E639" s="19" t="str">
        <f>Source!H485</f>
        <v>шт.</v>
      </c>
      <c r="F639" s="9">
        <f>Source!I485</f>
        <v>2</v>
      </c>
      <c r="G639" s="21"/>
      <c r="H639" s="20"/>
      <c r="I639" s="9"/>
      <c r="J639" s="9"/>
      <c r="K639" s="21"/>
      <c r="L639" s="21"/>
      <c r="Q639">
        <f>ROUND((Source!BZ485/100)*ROUND((Source!AF485*Source!AV485)*Source!I485, 2), 2)</f>
        <v>1037.3900000000001</v>
      </c>
      <c r="R639">
        <f>Source!X485</f>
        <v>1037.3900000000001</v>
      </c>
      <c r="S639">
        <f>ROUND((Source!CA485/100)*ROUND((Source!AF485*Source!AV485)*Source!I485, 2), 2)</f>
        <v>148.19999999999999</v>
      </c>
      <c r="T639">
        <f>Source!Y485</f>
        <v>148.19999999999999</v>
      </c>
      <c r="U639">
        <f>ROUND((175/100)*ROUND((Source!AE485*Source!AV485)*Source!I485, 2), 2)</f>
        <v>0</v>
      </c>
      <c r="V639">
        <f>ROUND((108/100)*ROUND(Source!CS485*Source!I485, 2), 2)</f>
        <v>0</v>
      </c>
    </row>
    <row r="640" spans="1:22" ht="14.25" x14ac:dyDescent="0.2">
      <c r="A640" s="18"/>
      <c r="B640" s="18"/>
      <c r="C640" s="18"/>
      <c r="D640" s="18" t="s">
        <v>746</v>
      </c>
      <c r="E640" s="19"/>
      <c r="F640" s="9"/>
      <c r="G640" s="21">
        <f>Source!AO485</f>
        <v>740.99</v>
      </c>
      <c r="H640" s="20" t="str">
        <f>Source!DG485</f>
        <v/>
      </c>
      <c r="I640" s="9">
        <f>Source!AV485</f>
        <v>1</v>
      </c>
      <c r="J640" s="9">
        <f>IF(Source!BA485&lt;&gt; 0, Source!BA485, 1)</f>
        <v>1</v>
      </c>
      <c r="K640" s="21">
        <f>Source!S485</f>
        <v>1481.98</v>
      </c>
      <c r="L640" s="21"/>
    </row>
    <row r="641" spans="1:22" ht="14.25" x14ac:dyDescent="0.2">
      <c r="A641" s="18"/>
      <c r="B641" s="18"/>
      <c r="C641" s="18"/>
      <c r="D641" s="18" t="s">
        <v>752</v>
      </c>
      <c r="E641" s="19"/>
      <c r="F641" s="9"/>
      <c r="G641" s="21">
        <f>Source!AL485</f>
        <v>1.7</v>
      </c>
      <c r="H641" s="20" t="str">
        <f>Source!DD485</f>
        <v/>
      </c>
      <c r="I641" s="9">
        <f>Source!AW485</f>
        <v>1</v>
      </c>
      <c r="J641" s="9">
        <f>IF(Source!BC485&lt;&gt; 0, Source!BC485, 1)</f>
        <v>1</v>
      </c>
      <c r="K641" s="21">
        <f>Source!P485</f>
        <v>3.4</v>
      </c>
      <c r="L641" s="21"/>
    </row>
    <row r="642" spans="1:22" ht="14.25" x14ac:dyDescent="0.2">
      <c r="A642" s="18"/>
      <c r="B642" s="18"/>
      <c r="C642" s="18"/>
      <c r="D642" s="18" t="s">
        <v>747</v>
      </c>
      <c r="E642" s="19" t="s">
        <v>748</v>
      </c>
      <c r="F642" s="9">
        <f>Source!AT485</f>
        <v>70</v>
      </c>
      <c r="G642" s="21"/>
      <c r="H642" s="20"/>
      <c r="I642" s="9"/>
      <c r="J642" s="9"/>
      <c r="K642" s="21">
        <f>SUM(R639:R641)</f>
        <v>1037.3900000000001</v>
      </c>
      <c r="L642" s="21"/>
    </row>
    <row r="643" spans="1:22" ht="14.25" x14ac:dyDescent="0.2">
      <c r="A643" s="18"/>
      <c r="B643" s="18"/>
      <c r="C643" s="18"/>
      <c r="D643" s="18" t="s">
        <v>749</v>
      </c>
      <c r="E643" s="19" t="s">
        <v>748</v>
      </c>
      <c r="F643" s="9">
        <f>Source!AU485</f>
        <v>10</v>
      </c>
      <c r="G643" s="21"/>
      <c r="H643" s="20"/>
      <c r="I643" s="9"/>
      <c r="J643" s="9"/>
      <c r="K643" s="21">
        <f>SUM(T639:T642)</f>
        <v>148.19999999999999</v>
      </c>
      <c r="L643" s="21"/>
    </row>
    <row r="644" spans="1:22" ht="14.25" x14ac:dyDescent="0.2">
      <c r="A644" s="18"/>
      <c r="B644" s="18"/>
      <c r="C644" s="18"/>
      <c r="D644" s="18" t="s">
        <v>750</v>
      </c>
      <c r="E644" s="19" t="s">
        <v>751</v>
      </c>
      <c r="F644" s="9">
        <f>Source!AQ485</f>
        <v>1.2</v>
      </c>
      <c r="G644" s="21"/>
      <c r="H644" s="20" t="str">
        <f>Source!DI485</f>
        <v/>
      </c>
      <c r="I644" s="9">
        <f>Source!AV485</f>
        <v>1</v>
      </c>
      <c r="J644" s="9"/>
      <c r="K644" s="21"/>
      <c r="L644" s="21">
        <f>Source!U485</f>
        <v>2.4</v>
      </c>
    </row>
    <row r="645" spans="1:22" ht="15" x14ac:dyDescent="0.25">
      <c r="A645" s="24"/>
      <c r="B645" s="24"/>
      <c r="C645" s="24"/>
      <c r="D645" s="24"/>
      <c r="E645" s="24"/>
      <c r="F645" s="24"/>
      <c r="G645" s="24"/>
      <c r="H645" s="24"/>
      <c r="I645" s="24"/>
      <c r="J645" s="51">
        <f>K640+K641+K642+K643</f>
        <v>2670.9700000000003</v>
      </c>
      <c r="K645" s="51"/>
      <c r="L645" s="25">
        <f>IF(Source!I485&lt;&gt;0, ROUND(J645/Source!I485, 2), 0)</f>
        <v>1335.49</v>
      </c>
      <c r="P645" s="23">
        <f>J645</f>
        <v>2670.9700000000003</v>
      </c>
    </row>
    <row r="646" spans="1:22" ht="42.75" x14ac:dyDescent="0.2">
      <c r="A646" s="18">
        <v>70</v>
      </c>
      <c r="B646" s="18">
        <v>70</v>
      </c>
      <c r="C646" s="18" t="str">
        <f>Source!F490</f>
        <v>1.21-2203-17-1/1</v>
      </c>
      <c r="D646" s="18" t="str">
        <f>Source!G490</f>
        <v>Техническое обслуживание ящика с понижающим трансформатором типа ЯТП</v>
      </c>
      <c r="E646" s="19" t="str">
        <f>Source!H490</f>
        <v>шт.</v>
      </c>
      <c r="F646" s="9">
        <f>Source!I490</f>
        <v>4</v>
      </c>
      <c r="G646" s="21"/>
      <c r="H646" s="20"/>
      <c r="I646" s="9"/>
      <c r="J646" s="9"/>
      <c r="K646" s="21"/>
      <c r="L646" s="21"/>
      <c r="Q646">
        <f>ROUND((Source!BZ490/100)*ROUND((Source!AF490*Source!AV490)*Source!I490, 2), 2)</f>
        <v>822.08</v>
      </c>
      <c r="R646">
        <f>Source!X490</f>
        <v>822.08</v>
      </c>
      <c r="S646">
        <f>ROUND((Source!CA490/100)*ROUND((Source!AF490*Source!AV490)*Source!I490, 2), 2)</f>
        <v>117.44</v>
      </c>
      <c r="T646">
        <f>Source!Y490</f>
        <v>117.44</v>
      </c>
      <c r="U646">
        <f>ROUND((175/100)*ROUND((Source!AE490*Source!AV490)*Source!I490, 2), 2)</f>
        <v>231.35</v>
      </c>
      <c r="V646">
        <f>ROUND((108/100)*ROUND(Source!CS490*Source!I490, 2), 2)</f>
        <v>142.78</v>
      </c>
    </row>
    <row r="647" spans="1:22" ht="14.25" x14ac:dyDescent="0.2">
      <c r="A647" s="18"/>
      <c r="B647" s="18"/>
      <c r="C647" s="18"/>
      <c r="D647" s="18" t="s">
        <v>746</v>
      </c>
      <c r="E647" s="19"/>
      <c r="F647" s="9"/>
      <c r="G647" s="21">
        <f>Source!AO490</f>
        <v>293.60000000000002</v>
      </c>
      <c r="H647" s="20" t="str">
        <f>Source!DG490</f>
        <v/>
      </c>
      <c r="I647" s="9">
        <f>Source!AV490</f>
        <v>1</v>
      </c>
      <c r="J647" s="9">
        <f>IF(Source!BA490&lt;&gt; 0, Source!BA490, 1)</f>
        <v>1</v>
      </c>
      <c r="K647" s="21">
        <f>Source!S490</f>
        <v>1174.4000000000001</v>
      </c>
      <c r="L647" s="21"/>
    </row>
    <row r="648" spans="1:22" ht="14.25" x14ac:dyDescent="0.2">
      <c r="A648" s="18"/>
      <c r="B648" s="18"/>
      <c r="C648" s="18"/>
      <c r="D648" s="18" t="s">
        <v>753</v>
      </c>
      <c r="E648" s="19"/>
      <c r="F648" s="9"/>
      <c r="G648" s="21">
        <f>Source!AM490</f>
        <v>52.12</v>
      </c>
      <c r="H648" s="20" t="str">
        <f>Source!DE490</f>
        <v/>
      </c>
      <c r="I648" s="9">
        <f>Source!AV490</f>
        <v>1</v>
      </c>
      <c r="J648" s="9">
        <f>IF(Source!BB490&lt;&gt; 0, Source!BB490, 1)</f>
        <v>1</v>
      </c>
      <c r="K648" s="21">
        <f>Source!Q490</f>
        <v>208.48</v>
      </c>
      <c r="L648" s="21"/>
    </row>
    <row r="649" spans="1:22" ht="14.25" x14ac:dyDescent="0.2">
      <c r="A649" s="18"/>
      <c r="B649" s="18"/>
      <c r="C649" s="18"/>
      <c r="D649" s="18" t="s">
        <v>754</v>
      </c>
      <c r="E649" s="19"/>
      <c r="F649" s="9"/>
      <c r="G649" s="21">
        <f>Source!AN490</f>
        <v>33.049999999999997</v>
      </c>
      <c r="H649" s="20" t="str">
        <f>Source!DF490</f>
        <v/>
      </c>
      <c r="I649" s="9">
        <f>Source!AV490</f>
        <v>1</v>
      </c>
      <c r="J649" s="9">
        <f>IF(Source!BS490&lt;&gt; 0, Source!BS490, 1)</f>
        <v>1</v>
      </c>
      <c r="K649" s="26">
        <f>Source!R490</f>
        <v>132.19999999999999</v>
      </c>
      <c r="L649" s="21"/>
    </row>
    <row r="650" spans="1:22" ht="14.25" x14ac:dyDescent="0.2">
      <c r="A650" s="18"/>
      <c r="B650" s="18"/>
      <c r="C650" s="18"/>
      <c r="D650" s="18" t="s">
        <v>752</v>
      </c>
      <c r="E650" s="19"/>
      <c r="F650" s="9"/>
      <c r="G650" s="21">
        <f>Source!AL490</f>
        <v>0.13</v>
      </c>
      <c r="H650" s="20" t="str">
        <f>Source!DD490</f>
        <v/>
      </c>
      <c r="I650" s="9">
        <f>Source!AW490</f>
        <v>1</v>
      </c>
      <c r="J650" s="9">
        <f>IF(Source!BC490&lt;&gt; 0, Source!BC490, 1)</f>
        <v>1</v>
      </c>
      <c r="K650" s="21">
        <f>Source!P490</f>
        <v>0.52</v>
      </c>
      <c r="L650" s="21"/>
    </row>
    <row r="651" spans="1:22" ht="14.25" x14ac:dyDescent="0.2">
      <c r="A651" s="18"/>
      <c r="B651" s="18"/>
      <c r="C651" s="18"/>
      <c r="D651" s="18" t="s">
        <v>747</v>
      </c>
      <c r="E651" s="19" t="s">
        <v>748</v>
      </c>
      <c r="F651" s="9">
        <f>Source!AT490</f>
        <v>70</v>
      </c>
      <c r="G651" s="21"/>
      <c r="H651" s="20"/>
      <c r="I651" s="9"/>
      <c r="J651" s="9"/>
      <c r="K651" s="21">
        <f>SUM(R646:R650)</f>
        <v>822.08</v>
      </c>
      <c r="L651" s="21"/>
    </row>
    <row r="652" spans="1:22" ht="14.25" x14ac:dyDescent="0.2">
      <c r="A652" s="18"/>
      <c r="B652" s="18"/>
      <c r="C652" s="18"/>
      <c r="D652" s="18" t="s">
        <v>749</v>
      </c>
      <c r="E652" s="19" t="s">
        <v>748</v>
      </c>
      <c r="F652" s="9">
        <f>Source!AU490</f>
        <v>10</v>
      </c>
      <c r="G652" s="21"/>
      <c r="H652" s="20"/>
      <c r="I652" s="9"/>
      <c r="J652" s="9"/>
      <c r="K652" s="21">
        <f>SUM(T646:T651)</f>
        <v>117.44</v>
      </c>
      <c r="L652" s="21"/>
    </row>
    <row r="653" spans="1:22" ht="14.25" x14ac:dyDescent="0.2">
      <c r="A653" s="18"/>
      <c r="B653" s="18"/>
      <c r="C653" s="18"/>
      <c r="D653" s="18" t="s">
        <v>755</v>
      </c>
      <c r="E653" s="19" t="s">
        <v>748</v>
      </c>
      <c r="F653" s="9">
        <f>108</f>
        <v>108</v>
      </c>
      <c r="G653" s="21"/>
      <c r="H653" s="20"/>
      <c r="I653" s="9"/>
      <c r="J653" s="9"/>
      <c r="K653" s="21">
        <f>SUM(V646:V652)</f>
        <v>142.78</v>
      </c>
      <c r="L653" s="21"/>
    </row>
    <row r="654" spans="1:22" ht="14.25" x14ac:dyDescent="0.2">
      <c r="A654" s="18"/>
      <c r="B654" s="18"/>
      <c r="C654" s="18"/>
      <c r="D654" s="18" t="s">
        <v>750</v>
      </c>
      <c r="E654" s="19" t="s">
        <v>751</v>
      </c>
      <c r="F654" s="9">
        <f>Source!AQ490</f>
        <v>0.55000000000000004</v>
      </c>
      <c r="G654" s="21"/>
      <c r="H654" s="20" t="str">
        <f>Source!DI490</f>
        <v/>
      </c>
      <c r="I654" s="9">
        <f>Source!AV490</f>
        <v>1</v>
      </c>
      <c r="J654" s="9"/>
      <c r="K654" s="21"/>
      <c r="L654" s="21">
        <f>Source!U490</f>
        <v>2.2000000000000002</v>
      </c>
    </row>
    <row r="655" spans="1:22" ht="15" x14ac:dyDescent="0.25">
      <c r="A655" s="24"/>
      <c r="B655" s="24"/>
      <c r="C655" s="24"/>
      <c r="D655" s="24"/>
      <c r="E655" s="24"/>
      <c r="F655" s="24"/>
      <c r="G655" s="24"/>
      <c r="H655" s="24"/>
      <c r="I655" s="24"/>
      <c r="J655" s="51">
        <f>K647+K648+K650+K651+K652+K653</f>
        <v>2465.7000000000003</v>
      </c>
      <c r="K655" s="51"/>
      <c r="L655" s="25">
        <f>IF(Source!I490&lt;&gt;0, ROUND(J655/Source!I490, 2), 0)</f>
        <v>616.42999999999995</v>
      </c>
      <c r="P655" s="23">
        <f>J655</f>
        <v>2465.7000000000003</v>
      </c>
    </row>
    <row r="656" spans="1:22" ht="71.25" x14ac:dyDescent="0.2">
      <c r="A656" s="18">
        <v>71</v>
      </c>
      <c r="B656" s="18">
        <v>71</v>
      </c>
      <c r="C656" s="18" t="str">
        <f>Source!F493</f>
        <v>1.21-2303-20-1/1</v>
      </c>
      <c r="D656" s="18" t="str">
        <f>Source!G493</f>
        <v>Техническое обслуживание рубильников с центральным приводом трехполюсных на номинальный ток до 1000 А / выключатель нагрузки (рубильник) SD203 3P 25А</v>
      </c>
      <c r="E656" s="19" t="str">
        <f>Source!H493</f>
        <v>шт.</v>
      </c>
      <c r="F656" s="9">
        <f>Source!I493</f>
        <v>1</v>
      </c>
      <c r="G656" s="21"/>
      <c r="H656" s="20"/>
      <c r="I656" s="9"/>
      <c r="J656" s="9"/>
      <c r="K656" s="21"/>
      <c r="L656" s="21"/>
      <c r="Q656">
        <f>ROUND((Source!BZ493/100)*ROUND((Source!AF493*Source!AV493)*Source!I493, 2), 2)</f>
        <v>389.02</v>
      </c>
      <c r="R656">
        <f>Source!X493</f>
        <v>389.02</v>
      </c>
      <c r="S656">
        <f>ROUND((Source!CA493/100)*ROUND((Source!AF493*Source!AV493)*Source!I493, 2), 2)</f>
        <v>55.57</v>
      </c>
      <c r="T656">
        <f>Source!Y493</f>
        <v>55.57</v>
      </c>
      <c r="U656">
        <f>ROUND((175/100)*ROUND((Source!AE493*Source!AV493)*Source!I493, 2), 2)</f>
        <v>0</v>
      </c>
      <c r="V656">
        <f>ROUND((108/100)*ROUND(Source!CS493*Source!I493, 2), 2)</f>
        <v>0</v>
      </c>
    </row>
    <row r="657" spans="1:22" ht="14.25" x14ac:dyDescent="0.2">
      <c r="A657" s="18"/>
      <c r="B657" s="18"/>
      <c r="C657" s="18"/>
      <c r="D657" s="18" t="s">
        <v>746</v>
      </c>
      <c r="E657" s="19"/>
      <c r="F657" s="9"/>
      <c r="G657" s="21">
        <f>Source!AO493</f>
        <v>555.74</v>
      </c>
      <c r="H657" s="20" t="str">
        <f>Source!DG493</f>
        <v/>
      </c>
      <c r="I657" s="9">
        <f>Source!AV493</f>
        <v>1</v>
      </c>
      <c r="J657" s="9">
        <f>IF(Source!BA493&lt;&gt; 0, Source!BA493, 1)</f>
        <v>1</v>
      </c>
      <c r="K657" s="21">
        <f>Source!S493</f>
        <v>555.74</v>
      </c>
      <c r="L657" s="21"/>
    </row>
    <row r="658" spans="1:22" ht="14.25" x14ac:dyDescent="0.2">
      <c r="A658" s="18"/>
      <c r="B658" s="18"/>
      <c r="C658" s="18"/>
      <c r="D658" s="18" t="s">
        <v>752</v>
      </c>
      <c r="E658" s="19"/>
      <c r="F658" s="9"/>
      <c r="G658" s="21">
        <f>Source!AL493</f>
        <v>9.31</v>
      </c>
      <c r="H658" s="20" t="str">
        <f>Source!DD493</f>
        <v/>
      </c>
      <c r="I658" s="9">
        <f>Source!AW493</f>
        <v>1</v>
      </c>
      <c r="J658" s="9">
        <f>IF(Source!BC493&lt;&gt; 0, Source!BC493, 1)</f>
        <v>1</v>
      </c>
      <c r="K658" s="21">
        <f>Source!P493</f>
        <v>9.31</v>
      </c>
      <c r="L658" s="21"/>
    </row>
    <row r="659" spans="1:22" ht="14.25" x14ac:dyDescent="0.2">
      <c r="A659" s="18"/>
      <c r="B659" s="18"/>
      <c r="C659" s="18"/>
      <c r="D659" s="18" t="s">
        <v>747</v>
      </c>
      <c r="E659" s="19" t="s">
        <v>748</v>
      </c>
      <c r="F659" s="9">
        <f>Source!AT493</f>
        <v>70</v>
      </c>
      <c r="G659" s="21"/>
      <c r="H659" s="20"/>
      <c r="I659" s="9"/>
      <c r="J659" s="9"/>
      <c r="K659" s="21">
        <f>SUM(R656:R658)</f>
        <v>389.02</v>
      </c>
      <c r="L659" s="21"/>
    </row>
    <row r="660" spans="1:22" ht="14.25" x14ac:dyDescent="0.2">
      <c r="A660" s="18"/>
      <c r="B660" s="18"/>
      <c r="C660" s="18"/>
      <c r="D660" s="18" t="s">
        <v>749</v>
      </c>
      <c r="E660" s="19" t="s">
        <v>748</v>
      </c>
      <c r="F660" s="9">
        <f>Source!AU493</f>
        <v>10</v>
      </c>
      <c r="G660" s="21"/>
      <c r="H660" s="20"/>
      <c r="I660" s="9"/>
      <c r="J660" s="9"/>
      <c r="K660" s="21">
        <f>SUM(T656:T659)</f>
        <v>55.57</v>
      </c>
      <c r="L660" s="21"/>
    </row>
    <row r="661" spans="1:22" ht="14.25" x14ac:dyDescent="0.2">
      <c r="A661" s="18"/>
      <c r="B661" s="18"/>
      <c r="C661" s="18"/>
      <c r="D661" s="18" t="s">
        <v>750</v>
      </c>
      <c r="E661" s="19" t="s">
        <v>751</v>
      </c>
      <c r="F661" s="9">
        <f>Source!AQ493</f>
        <v>0.9</v>
      </c>
      <c r="G661" s="21"/>
      <c r="H661" s="20" t="str">
        <f>Source!DI493</f>
        <v/>
      </c>
      <c r="I661" s="9">
        <f>Source!AV493</f>
        <v>1</v>
      </c>
      <c r="J661" s="9"/>
      <c r="K661" s="21"/>
      <c r="L661" s="21">
        <f>Source!U493</f>
        <v>0.9</v>
      </c>
    </row>
    <row r="662" spans="1:22" ht="15" x14ac:dyDescent="0.25">
      <c r="A662" s="24"/>
      <c r="B662" s="24"/>
      <c r="C662" s="24"/>
      <c r="D662" s="24"/>
      <c r="E662" s="24"/>
      <c r="F662" s="24"/>
      <c r="G662" s="24"/>
      <c r="H662" s="24"/>
      <c r="I662" s="24"/>
      <c r="J662" s="51">
        <f>K657+K658+K659+K660</f>
        <v>1009.64</v>
      </c>
      <c r="K662" s="51"/>
      <c r="L662" s="25">
        <f>IF(Source!I493&lt;&gt;0, ROUND(J662/Source!I493, 2), 0)</f>
        <v>1009.64</v>
      </c>
      <c r="P662" s="23">
        <f>J662</f>
        <v>1009.64</v>
      </c>
    </row>
    <row r="663" spans="1:22" ht="57" x14ac:dyDescent="0.2">
      <c r="A663" s="18">
        <v>72</v>
      </c>
      <c r="B663" s="18">
        <v>72</v>
      </c>
      <c r="C663" s="18" t="str">
        <f>Source!F494</f>
        <v>1.21-2303-19-1/1</v>
      </c>
      <c r="D663" s="18" t="str">
        <f>Source!G494</f>
        <v>Техническое обслуживание выключателей автоматических однополюсных установочных на номинальный ток до 63 А</v>
      </c>
      <c r="E663" s="19" t="str">
        <f>Source!H494</f>
        <v>шт.</v>
      </c>
      <c r="F663" s="9">
        <f>Source!I494</f>
        <v>20</v>
      </c>
      <c r="G663" s="21"/>
      <c r="H663" s="20"/>
      <c r="I663" s="9"/>
      <c r="J663" s="9"/>
      <c r="K663" s="21"/>
      <c r="L663" s="21"/>
      <c r="Q663">
        <f>ROUND((Source!BZ494/100)*ROUND((Source!AF494*Source!AV494)*Source!I494, 2), 2)</f>
        <v>10373.86</v>
      </c>
      <c r="R663">
        <f>Source!X494</f>
        <v>10373.86</v>
      </c>
      <c r="S663">
        <f>ROUND((Source!CA494/100)*ROUND((Source!AF494*Source!AV494)*Source!I494, 2), 2)</f>
        <v>1481.98</v>
      </c>
      <c r="T663">
        <f>Source!Y494</f>
        <v>1481.98</v>
      </c>
      <c r="U663">
        <f>ROUND((175/100)*ROUND((Source!AE494*Source!AV494)*Source!I494, 2), 2)</f>
        <v>0</v>
      </c>
      <c r="V663">
        <f>ROUND((108/100)*ROUND(Source!CS494*Source!I494, 2), 2)</f>
        <v>0</v>
      </c>
    </row>
    <row r="664" spans="1:22" ht="14.25" x14ac:dyDescent="0.2">
      <c r="A664" s="18"/>
      <c r="B664" s="18"/>
      <c r="C664" s="18"/>
      <c r="D664" s="18" t="s">
        <v>746</v>
      </c>
      <c r="E664" s="19"/>
      <c r="F664" s="9"/>
      <c r="G664" s="21">
        <f>Source!AO494</f>
        <v>740.99</v>
      </c>
      <c r="H664" s="20" t="str">
        <f>Source!DG494</f>
        <v/>
      </c>
      <c r="I664" s="9">
        <f>Source!AV494</f>
        <v>1</v>
      </c>
      <c r="J664" s="9">
        <f>IF(Source!BA494&lt;&gt; 0, Source!BA494, 1)</f>
        <v>1</v>
      </c>
      <c r="K664" s="21">
        <f>Source!S494</f>
        <v>14819.8</v>
      </c>
      <c r="L664" s="21"/>
    </row>
    <row r="665" spans="1:22" ht="14.25" x14ac:dyDescent="0.2">
      <c r="A665" s="18"/>
      <c r="B665" s="18"/>
      <c r="C665" s="18"/>
      <c r="D665" s="18" t="s">
        <v>752</v>
      </c>
      <c r="E665" s="19"/>
      <c r="F665" s="9"/>
      <c r="G665" s="21">
        <f>Source!AL494</f>
        <v>1.7</v>
      </c>
      <c r="H665" s="20" t="str">
        <f>Source!DD494</f>
        <v/>
      </c>
      <c r="I665" s="9">
        <f>Source!AW494</f>
        <v>1</v>
      </c>
      <c r="J665" s="9">
        <f>IF(Source!BC494&lt;&gt; 0, Source!BC494, 1)</f>
        <v>1</v>
      </c>
      <c r="K665" s="21">
        <f>Source!P494</f>
        <v>34</v>
      </c>
      <c r="L665" s="21"/>
    </row>
    <row r="666" spans="1:22" ht="14.25" x14ac:dyDescent="0.2">
      <c r="A666" s="18"/>
      <c r="B666" s="18"/>
      <c r="C666" s="18"/>
      <c r="D666" s="18" t="s">
        <v>747</v>
      </c>
      <c r="E666" s="19" t="s">
        <v>748</v>
      </c>
      <c r="F666" s="9">
        <f>Source!AT494</f>
        <v>70</v>
      </c>
      <c r="G666" s="21"/>
      <c r="H666" s="20"/>
      <c r="I666" s="9"/>
      <c r="J666" s="9"/>
      <c r="K666" s="21">
        <f>SUM(R663:R665)</f>
        <v>10373.86</v>
      </c>
      <c r="L666" s="21"/>
    </row>
    <row r="667" spans="1:22" ht="14.25" x14ac:dyDescent="0.2">
      <c r="A667" s="18"/>
      <c r="B667" s="18"/>
      <c r="C667" s="18"/>
      <c r="D667" s="18" t="s">
        <v>749</v>
      </c>
      <c r="E667" s="19" t="s">
        <v>748</v>
      </c>
      <c r="F667" s="9">
        <f>Source!AU494</f>
        <v>10</v>
      </c>
      <c r="G667" s="21"/>
      <c r="H667" s="20"/>
      <c r="I667" s="9"/>
      <c r="J667" s="9"/>
      <c r="K667" s="21">
        <f>SUM(T663:T666)</f>
        <v>1481.98</v>
      </c>
      <c r="L667" s="21"/>
    </row>
    <row r="668" spans="1:22" ht="14.25" x14ac:dyDescent="0.2">
      <c r="A668" s="18"/>
      <c r="B668" s="18"/>
      <c r="C668" s="18"/>
      <c r="D668" s="18" t="s">
        <v>750</v>
      </c>
      <c r="E668" s="19" t="s">
        <v>751</v>
      </c>
      <c r="F668" s="9">
        <f>Source!AQ494</f>
        <v>1.2</v>
      </c>
      <c r="G668" s="21"/>
      <c r="H668" s="20" t="str">
        <f>Source!DI494</f>
        <v/>
      </c>
      <c r="I668" s="9">
        <f>Source!AV494</f>
        <v>1</v>
      </c>
      <c r="J668" s="9"/>
      <c r="K668" s="21"/>
      <c r="L668" s="21">
        <f>Source!U494</f>
        <v>24</v>
      </c>
    </row>
    <row r="669" spans="1:22" ht="15" x14ac:dyDescent="0.25">
      <c r="A669" s="24"/>
      <c r="B669" s="24"/>
      <c r="C669" s="24"/>
      <c r="D669" s="24"/>
      <c r="E669" s="24"/>
      <c r="F669" s="24"/>
      <c r="G669" s="24"/>
      <c r="H669" s="24"/>
      <c r="I669" s="24"/>
      <c r="J669" s="51">
        <f>K664+K665+K666+K667</f>
        <v>26709.64</v>
      </c>
      <c r="K669" s="51"/>
      <c r="L669" s="25">
        <f>IF(Source!I494&lt;&gt;0, ROUND(J669/Source!I494, 2), 0)</f>
        <v>1335.48</v>
      </c>
      <c r="P669" s="23">
        <f>J669</f>
        <v>26709.64</v>
      </c>
    </row>
    <row r="670" spans="1:22" ht="57" x14ac:dyDescent="0.2">
      <c r="A670" s="18">
        <v>73</v>
      </c>
      <c r="B670" s="18">
        <v>73</v>
      </c>
      <c r="C670" s="18" t="str">
        <f>Source!F496</f>
        <v>1.21-2203-27-1/1</v>
      </c>
      <c r="D670" s="18" t="str">
        <f>Source!G496</f>
        <v>Техническое обслуживание контакторов номинальный ток до 160 А /контактор модульный ЕSB-16-20N-06 2NO 230-400В 1 модуль</v>
      </c>
      <c r="E670" s="19" t="str">
        <f>Source!H496</f>
        <v>шт.</v>
      </c>
      <c r="F670" s="9">
        <f>Source!I496</f>
        <v>2</v>
      </c>
      <c r="G670" s="21"/>
      <c r="H670" s="20"/>
      <c r="I670" s="9"/>
      <c r="J670" s="9"/>
      <c r="K670" s="21"/>
      <c r="L670" s="21"/>
      <c r="Q670">
        <f>ROUND((Source!BZ496/100)*ROUND((Source!AF496*Source!AV496)*Source!I496, 2), 2)</f>
        <v>345.8</v>
      </c>
      <c r="R670">
        <f>Source!X496</f>
        <v>345.8</v>
      </c>
      <c r="S670">
        <f>ROUND((Source!CA496/100)*ROUND((Source!AF496*Source!AV496)*Source!I496, 2), 2)</f>
        <v>49.4</v>
      </c>
      <c r="T670">
        <f>Source!Y496</f>
        <v>49.4</v>
      </c>
      <c r="U670">
        <f>ROUND((175/100)*ROUND((Source!AE496*Source!AV496)*Source!I496, 2), 2)</f>
        <v>0</v>
      </c>
      <c r="V670">
        <f>ROUND((108/100)*ROUND(Source!CS496*Source!I496, 2), 2)</f>
        <v>0</v>
      </c>
    </row>
    <row r="671" spans="1:22" ht="14.25" x14ac:dyDescent="0.2">
      <c r="A671" s="18"/>
      <c r="B671" s="18"/>
      <c r="C671" s="18"/>
      <c r="D671" s="18" t="s">
        <v>746</v>
      </c>
      <c r="E671" s="19"/>
      <c r="F671" s="9"/>
      <c r="G671" s="21">
        <f>Source!AO496</f>
        <v>247</v>
      </c>
      <c r="H671" s="20" t="str">
        <f>Source!DG496</f>
        <v/>
      </c>
      <c r="I671" s="9">
        <f>Source!AV496</f>
        <v>1</v>
      </c>
      <c r="J671" s="9">
        <f>IF(Source!BA496&lt;&gt; 0, Source!BA496, 1)</f>
        <v>1</v>
      </c>
      <c r="K671" s="21">
        <f>Source!S496</f>
        <v>494</v>
      </c>
      <c r="L671" s="21"/>
    </row>
    <row r="672" spans="1:22" ht="14.25" x14ac:dyDescent="0.2">
      <c r="A672" s="18"/>
      <c r="B672" s="18"/>
      <c r="C672" s="18"/>
      <c r="D672" s="18" t="s">
        <v>752</v>
      </c>
      <c r="E672" s="19"/>
      <c r="F672" s="9"/>
      <c r="G672" s="21">
        <f>Source!AL496</f>
        <v>19.309999999999999</v>
      </c>
      <c r="H672" s="20" t="str">
        <f>Source!DD496</f>
        <v/>
      </c>
      <c r="I672" s="9">
        <f>Source!AW496</f>
        <v>1</v>
      </c>
      <c r="J672" s="9">
        <f>IF(Source!BC496&lt;&gt; 0, Source!BC496, 1)</f>
        <v>1</v>
      </c>
      <c r="K672" s="21">
        <f>Source!P496</f>
        <v>38.619999999999997</v>
      </c>
      <c r="L672" s="21"/>
    </row>
    <row r="673" spans="1:22" ht="14.25" x14ac:dyDescent="0.2">
      <c r="A673" s="18"/>
      <c r="B673" s="18"/>
      <c r="C673" s="18"/>
      <c r="D673" s="18" t="s">
        <v>747</v>
      </c>
      <c r="E673" s="19" t="s">
        <v>748</v>
      </c>
      <c r="F673" s="9">
        <f>Source!AT496</f>
        <v>70</v>
      </c>
      <c r="G673" s="21"/>
      <c r="H673" s="20"/>
      <c r="I673" s="9"/>
      <c r="J673" s="9"/>
      <c r="K673" s="21">
        <f>SUM(R670:R672)</f>
        <v>345.8</v>
      </c>
      <c r="L673" s="21"/>
    </row>
    <row r="674" spans="1:22" ht="14.25" x14ac:dyDescent="0.2">
      <c r="A674" s="18"/>
      <c r="B674" s="18"/>
      <c r="C674" s="18"/>
      <c r="D674" s="18" t="s">
        <v>749</v>
      </c>
      <c r="E674" s="19" t="s">
        <v>748</v>
      </c>
      <c r="F674" s="9">
        <f>Source!AU496</f>
        <v>10</v>
      </c>
      <c r="G674" s="21"/>
      <c r="H674" s="20"/>
      <c r="I674" s="9"/>
      <c r="J674" s="9"/>
      <c r="K674" s="21">
        <f>SUM(T670:T673)</f>
        <v>49.4</v>
      </c>
      <c r="L674" s="21"/>
    </row>
    <row r="675" spans="1:22" ht="14.25" x14ac:dyDescent="0.2">
      <c r="A675" s="18"/>
      <c r="B675" s="18"/>
      <c r="C675" s="18"/>
      <c r="D675" s="18" t="s">
        <v>750</v>
      </c>
      <c r="E675" s="19" t="s">
        <v>751</v>
      </c>
      <c r="F675" s="9">
        <f>Source!AQ496</f>
        <v>0.4</v>
      </c>
      <c r="G675" s="21"/>
      <c r="H675" s="20" t="str">
        <f>Source!DI496</f>
        <v/>
      </c>
      <c r="I675" s="9">
        <f>Source!AV496</f>
        <v>1</v>
      </c>
      <c r="J675" s="9"/>
      <c r="K675" s="21"/>
      <c r="L675" s="21">
        <f>Source!U496</f>
        <v>0.8</v>
      </c>
    </row>
    <row r="676" spans="1:22" ht="15" x14ac:dyDescent="0.25">
      <c r="A676" s="24"/>
      <c r="B676" s="24"/>
      <c r="C676" s="24"/>
      <c r="D676" s="24"/>
      <c r="E676" s="24"/>
      <c r="F676" s="24"/>
      <c r="G676" s="24"/>
      <c r="H676" s="24"/>
      <c r="I676" s="24"/>
      <c r="J676" s="51">
        <f>K671+K672+K673+K674</f>
        <v>927.82</v>
      </c>
      <c r="K676" s="51"/>
      <c r="L676" s="25">
        <f>IF(Source!I496&lt;&gt;0, ROUND(J676/Source!I496, 2), 0)</f>
        <v>463.91</v>
      </c>
      <c r="P676" s="23">
        <f>J676</f>
        <v>927.82</v>
      </c>
    </row>
    <row r="677" spans="1:22" ht="71.25" x14ac:dyDescent="0.2">
      <c r="A677" s="18">
        <v>74</v>
      </c>
      <c r="B677" s="18">
        <v>74</v>
      </c>
      <c r="C677" s="18" t="str">
        <f>Source!F499</f>
        <v>1.21-2303-20-1/1</v>
      </c>
      <c r="D677" s="18" t="str">
        <f>Source!G499</f>
        <v>Техническое обслуживание рубильников с центральным приводом трехполюсных на номинальный ток до 1000 А / выключатель нагрузки (рубильник) SD203 3P 25А</v>
      </c>
      <c r="E677" s="19" t="str">
        <f>Source!H499</f>
        <v>шт.</v>
      </c>
      <c r="F677" s="9">
        <f>Source!I499</f>
        <v>1</v>
      </c>
      <c r="G677" s="21"/>
      <c r="H677" s="20"/>
      <c r="I677" s="9"/>
      <c r="J677" s="9"/>
      <c r="K677" s="21"/>
      <c r="L677" s="21"/>
      <c r="Q677">
        <f>ROUND((Source!BZ499/100)*ROUND((Source!AF499*Source!AV499)*Source!I499, 2), 2)</f>
        <v>389.02</v>
      </c>
      <c r="R677">
        <f>Source!X499</f>
        <v>389.02</v>
      </c>
      <c r="S677">
        <f>ROUND((Source!CA499/100)*ROUND((Source!AF499*Source!AV499)*Source!I499, 2), 2)</f>
        <v>55.57</v>
      </c>
      <c r="T677">
        <f>Source!Y499</f>
        <v>55.57</v>
      </c>
      <c r="U677">
        <f>ROUND((175/100)*ROUND((Source!AE499*Source!AV499)*Source!I499, 2), 2)</f>
        <v>0</v>
      </c>
      <c r="V677">
        <f>ROUND((108/100)*ROUND(Source!CS499*Source!I499, 2), 2)</f>
        <v>0</v>
      </c>
    </row>
    <row r="678" spans="1:22" ht="14.25" x14ac:dyDescent="0.2">
      <c r="A678" s="18"/>
      <c r="B678" s="18"/>
      <c r="C678" s="18"/>
      <c r="D678" s="18" t="s">
        <v>746</v>
      </c>
      <c r="E678" s="19"/>
      <c r="F678" s="9"/>
      <c r="G678" s="21">
        <f>Source!AO499</f>
        <v>555.74</v>
      </c>
      <c r="H678" s="20" t="str">
        <f>Source!DG499</f>
        <v/>
      </c>
      <c r="I678" s="9">
        <f>Source!AV499</f>
        <v>1</v>
      </c>
      <c r="J678" s="9">
        <f>IF(Source!BA499&lt;&gt; 0, Source!BA499, 1)</f>
        <v>1</v>
      </c>
      <c r="K678" s="21">
        <f>Source!S499</f>
        <v>555.74</v>
      </c>
      <c r="L678" s="21"/>
    </row>
    <row r="679" spans="1:22" ht="14.25" x14ac:dyDescent="0.2">
      <c r="A679" s="18"/>
      <c r="B679" s="18"/>
      <c r="C679" s="18"/>
      <c r="D679" s="18" t="s">
        <v>752</v>
      </c>
      <c r="E679" s="19"/>
      <c r="F679" s="9"/>
      <c r="G679" s="21">
        <f>Source!AL499</f>
        <v>9.31</v>
      </c>
      <c r="H679" s="20" t="str">
        <f>Source!DD499</f>
        <v/>
      </c>
      <c r="I679" s="9">
        <f>Source!AW499</f>
        <v>1</v>
      </c>
      <c r="J679" s="9">
        <f>IF(Source!BC499&lt;&gt; 0, Source!BC499, 1)</f>
        <v>1</v>
      </c>
      <c r="K679" s="21">
        <f>Source!P499</f>
        <v>9.31</v>
      </c>
      <c r="L679" s="21"/>
    </row>
    <row r="680" spans="1:22" ht="14.25" x14ac:dyDescent="0.2">
      <c r="A680" s="18"/>
      <c r="B680" s="18"/>
      <c r="C680" s="18"/>
      <c r="D680" s="18" t="s">
        <v>747</v>
      </c>
      <c r="E680" s="19" t="s">
        <v>748</v>
      </c>
      <c r="F680" s="9">
        <f>Source!AT499</f>
        <v>70</v>
      </c>
      <c r="G680" s="21"/>
      <c r="H680" s="20"/>
      <c r="I680" s="9"/>
      <c r="J680" s="9"/>
      <c r="K680" s="21">
        <f>SUM(R677:R679)</f>
        <v>389.02</v>
      </c>
      <c r="L680" s="21"/>
    </row>
    <row r="681" spans="1:22" ht="14.25" x14ac:dyDescent="0.2">
      <c r="A681" s="18"/>
      <c r="B681" s="18"/>
      <c r="C681" s="18"/>
      <c r="D681" s="18" t="s">
        <v>749</v>
      </c>
      <c r="E681" s="19" t="s">
        <v>748</v>
      </c>
      <c r="F681" s="9">
        <f>Source!AU499</f>
        <v>10</v>
      </c>
      <c r="G681" s="21"/>
      <c r="H681" s="20"/>
      <c r="I681" s="9"/>
      <c r="J681" s="9"/>
      <c r="K681" s="21">
        <f>SUM(T677:T680)</f>
        <v>55.57</v>
      </c>
      <c r="L681" s="21"/>
    </row>
    <row r="682" spans="1:22" ht="14.25" x14ac:dyDescent="0.2">
      <c r="A682" s="18"/>
      <c r="B682" s="18"/>
      <c r="C682" s="18"/>
      <c r="D682" s="18" t="s">
        <v>750</v>
      </c>
      <c r="E682" s="19" t="s">
        <v>751</v>
      </c>
      <c r="F682" s="9">
        <f>Source!AQ499</f>
        <v>0.9</v>
      </c>
      <c r="G682" s="21"/>
      <c r="H682" s="20" t="str">
        <f>Source!DI499</f>
        <v/>
      </c>
      <c r="I682" s="9">
        <f>Source!AV499</f>
        <v>1</v>
      </c>
      <c r="J682" s="9"/>
      <c r="K682" s="21"/>
      <c r="L682" s="21">
        <f>Source!U499</f>
        <v>0.9</v>
      </c>
    </row>
    <row r="683" spans="1:22" ht="15" x14ac:dyDescent="0.25">
      <c r="A683" s="24"/>
      <c r="B683" s="24"/>
      <c r="C683" s="24"/>
      <c r="D683" s="24"/>
      <c r="E683" s="24"/>
      <c r="F683" s="24"/>
      <c r="G683" s="24"/>
      <c r="H683" s="24"/>
      <c r="I683" s="24"/>
      <c r="J683" s="51">
        <f>K678+K679+K680+K681</f>
        <v>1009.64</v>
      </c>
      <c r="K683" s="51"/>
      <c r="L683" s="25">
        <f>IF(Source!I499&lt;&gt;0, ROUND(J683/Source!I499, 2), 0)</f>
        <v>1009.64</v>
      </c>
      <c r="P683" s="23">
        <f>J683</f>
        <v>1009.64</v>
      </c>
    </row>
    <row r="684" spans="1:22" ht="57" x14ac:dyDescent="0.2">
      <c r="A684" s="18">
        <v>75</v>
      </c>
      <c r="B684" s="18">
        <v>75</v>
      </c>
      <c r="C684" s="18" t="str">
        <f>Source!F500</f>
        <v>1.21-2303-19-1/1</v>
      </c>
      <c r="D684" s="18" t="str">
        <f>Source!G500</f>
        <v>Техническое обслуживание выключателей автоматических однополюсных установочных на номинальный ток до 63 А</v>
      </c>
      <c r="E684" s="19" t="str">
        <f>Source!H500</f>
        <v>шт.</v>
      </c>
      <c r="F684" s="9">
        <f>Source!I500</f>
        <v>15</v>
      </c>
      <c r="G684" s="21"/>
      <c r="H684" s="20"/>
      <c r="I684" s="9"/>
      <c r="J684" s="9"/>
      <c r="K684" s="21"/>
      <c r="L684" s="21"/>
      <c r="Q684">
        <f>ROUND((Source!BZ500/100)*ROUND((Source!AF500*Source!AV500)*Source!I500, 2), 2)</f>
        <v>7780.4</v>
      </c>
      <c r="R684">
        <f>Source!X500</f>
        <v>7780.4</v>
      </c>
      <c r="S684">
        <f>ROUND((Source!CA500/100)*ROUND((Source!AF500*Source!AV500)*Source!I500, 2), 2)</f>
        <v>1111.49</v>
      </c>
      <c r="T684">
        <f>Source!Y500</f>
        <v>1111.49</v>
      </c>
      <c r="U684">
        <f>ROUND((175/100)*ROUND((Source!AE500*Source!AV500)*Source!I500, 2), 2)</f>
        <v>0</v>
      </c>
      <c r="V684">
        <f>ROUND((108/100)*ROUND(Source!CS500*Source!I500, 2), 2)</f>
        <v>0</v>
      </c>
    </row>
    <row r="685" spans="1:22" ht="14.25" x14ac:dyDescent="0.2">
      <c r="A685" s="18"/>
      <c r="B685" s="18"/>
      <c r="C685" s="18"/>
      <c r="D685" s="18" t="s">
        <v>746</v>
      </c>
      <c r="E685" s="19"/>
      <c r="F685" s="9"/>
      <c r="G685" s="21">
        <f>Source!AO500</f>
        <v>740.99</v>
      </c>
      <c r="H685" s="20" t="str">
        <f>Source!DG500</f>
        <v/>
      </c>
      <c r="I685" s="9">
        <f>Source!AV500</f>
        <v>1</v>
      </c>
      <c r="J685" s="9">
        <f>IF(Source!BA500&lt;&gt; 0, Source!BA500, 1)</f>
        <v>1</v>
      </c>
      <c r="K685" s="21">
        <f>Source!S500</f>
        <v>11114.85</v>
      </c>
      <c r="L685" s="21"/>
    </row>
    <row r="686" spans="1:22" ht="14.25" x14ac:dyDescent="0.2">
      <c r="A686" s="18"/>
      <c r="B686" s="18"/>
      <c r="C686" s="18"/>
      <c r="D686" s="18" t="s">
        <v>752</v>
      </c>
      <c r="E686" s="19"/>
      <c r="F686" s="9"/>
      <c r="G686" s="21">
        <f>Source!AL500</f>
        <v>1.7</v>
      </c>
      <c r="H686" s="20" t="str">
        <f>Source!DD500</f>
        <v/>
      </c>
      <c r="I686" s="9">
        <f>Source!AW500</f>
        <v>1</v>
      </c>
      <c r="J686" s="9">
        <f>IF(Source!BC500&lt;&gt; 0, Source!BC500, 1)</f>
        <v>1</v>
      </c>
      <c r="K686" s="21">
        <f>Source!P500</f>
        <v>25.5</v>
      </c>
      <c r="L686" s="21"/>
    </row>
    <row r="687" spans="1:22" ht="14.25" x14ac:dyDescent="0.2">
      <c r="A687" s="18"/>
      <c r="B687" s="18"/>
      <c r="C687" s="18"/>
      <c r="D687" s="18" t="s">
        <v>747</v>
      </c>
      <c r="E687" s="19" t="s">
        <v>748</v>
      </c>
      <c r="F687" s="9">
        <f>Source!AT500</f>
        <v>70</v>
      </c>
      <c r="G687" s="21"/>
      <c r="H687" s="20"/>
      <c r="I687" s="9"/>
      <c r="J687" s="9"/>
      <c r="K687" s="21">
        <f>SUM(R684:R686)</f>
        <v>7780.4</v>
      </c>
      <c r="L687" s="21"/>
    </row>
    <row r="688" spans="1:22" ht="14.25" x14ac:dyDescent="0.2">
      <c r="A688" s="18"/>
      <c r="B688" s="18"/>
      <c r="C688" s="18"/>
      <c r="D688" s="18" t="s">
        <v>749</v>
      </c>
      <c r="E688" s="19" t="s">
        <v>748</v>
      </c>
      <c r="F688" s="9">
        <f>Source!AU500</f>
        <v>10</v>
      </c>
      <c r="G688" s="21"/>
      <c r="H688" s="20"/>
      <c r="I688" s="9"/>
      <c r="J688" s="9"/>
      <c r="K688" s="21">
        <f>SUM(T684:T687)</f>
        <v>1111.49</v>
      </c>
      <c r="L688" s="21"/>
    </row>
    <row r="689" spans="1:22" ht="14.25" x14ac:dyDescent="0.2">
      <c r="A689" s="18"/>
      <c r="B689" s="18"/>
      <c r="C689" s="18"/>
      <c r="D689" s="18" t="s">
        <v>750</v>
      </c>
      <c r="E689" s="19" t="s">
        <v>751</v>
      </c>
      <c r="F689" s="9">
        <f>Source!AQ500</f>
        <v>1.2</v>
      </c>
      <c r="G689" s="21"/>
      <c r="H689" s="20" t="str">
        <f>Source!DI500</f>
        <v/>
      </c>
      <c r="I689" s="9">
        <f>Source!AV500</f>
        <v>1</v>
      </c>
      <c r="J689" s="9"/>
      <c r="K689" s="21"/>
      <c r="L689" s="21">
        <f>Source!U500</f>
        <v>18</v>
      </c>
    </row>
    <row r="690" spans="1:22" ht="15" x14ac:dyDescent="0.25">
      <c r="A690" s="24"/>
      <c r="B690" s="24"/>
      <c r="C690" s="24"/>
      <c r="D690" s="24"/>
      <c r="E690" s="24"/>
      <c r="F690" s="24"/>
      <c r="G690" s="24"/>
      <c r="H690" s="24"/>
      <c r="I690" s="24"/>
      <c r="J690" s="51">
        <f>K685+K686+K687+K688</f>
        <v>20032.240000000002</v>
      </c>
      <c r="K690" s="51"/>
      <c r="L690" s="25">
        <f>IF(Source!I500&lt;&gt;0, ROUND(J690/Source!I500, 2), 0)</f>
        <v>1335.48</v>
      </c>
      <c r="P690" s="23">
        <f>J690</f>
        <v>20032.240000000002</v>
      </c>
    </row>
    <row r="691" spans="1:22" ht="57" x14ac:dyDescent="0.2">
      <c r="A691" s="18">
        <v>76</v>
      </c>
      <c r="B691" s="18">
        <v>76</v>
      </c>
      <c r="C691" s="18" t="str">
        <f>Source!F502</f>
        <v>1.21-2203-27-1/1</v>
      </c>
      <c r="D691" s="18" t="str">
        <f>Source!G502</f>
        <v>Техническое обслуживание контакторов номинальный ток до 160 А /контактор модульный ЕSB-16-20N-06 2NO 230-400В 1 модуль</v>
      </c>
      <c r="E691" s="19" t="str">
        <f>Source!H502</f>
        <v>шт.</v>
      </c>
      <c r="F691" s="9">
        <f>Source!I502</f>
        <v>2</v>
      </c>
      <c r="G691" s="21"/>
      <c r="H691" s="20"/>
      <c r="I691" s="9"/>
      <c r="J691" s="9"/>
      <c r="K691" s="21"/>
      <c r="L691" s="21"/>
      <c r="Q691">
        <f>ROUND((Source!BZ502/100)*ROUND((Source!AF502*Source!AV502)*Source!I502, 2), 2)</f>
        <v>345.8</v>
      </c>
      <c r="R691">
        <f>Source!X502</f>
        <v>345.8</v>
      </c>
      <c r="S691">
        <f>ROUND((Source!CA502/100)*ROUND((Source!AF502*Source!AV502)*Source!I502, 2), 2)</f>
        <v>49.4</v>
      </c>
      <c r="T691">
        <f>Source!Y502</f>
        <v>49.4</v>
      </c>
      <c r="U691">
        <f>ROUND((175/100)*ROUND((Source!AE502*Source!AV502)*Source!I502, 2), 2)</f>
        <v>0</v>
      </c>
      <c r="V691">
        <f>ROUND((108/100)*ROUND(Source!CS502*Source!I502, 2), 2)</f>
        <v>0</v>
      </c>
    </row>
    <row r="692" spans="1:22" ht="14.25" x14ac:dyDescent="0.2">
      <c r="A692" s="18"/>
      <c r="B692" s="18"/>
      <c r="C692" s="18"/>
      <c r="D692" s="18" t="s">
        <v>746</v>
      </c>
      <c r="E692" s="19"/>
      <c r="F692" s="9"/>
      <c r="G692" s="21">
        <f>Source!AO502</f>
        <v>247</v>
      </c>
      <c r="H692" s="20" t="str">
        <f>Source!DG502</f>
        <v/>
      </c>
      <c r="I692" s="9">
        <f>Source!AV502</f>
        <v>1</v>
      </c>
      <c r="J692" s="9">
        <f>IF(Source!BA502&lt;&gt; 0, Source!BA502, 1)</f>
        <v>1</v>
      </c>
      <c r="K692" s="21">
        <f>Source!S502</f>
        <v>494</v>
      </c>
      <c r="L692" s="21"/>
    </row>
    <row r="693" spans="1:22" ht="14.25" x14ac:dyDescent="0.2">
      <c r="A693" s="18"/>
      <c r="B693" s="18"/>
      <c r="C693" s="18"/>
      <c r="D693" s="18" t="s">
        <v>752</v>
      </c>
      <c r="E693" s="19"/>
      <c r="F693" s="9"/>
      <c r="G693" s="21">
        <f>Source!AL502</f>
        <v>19.309999999999999</v>
      </c>
      <c r="H693" s="20" t="str">
        <f>Source!DD502</f>
        <v/>
      </c>
      <c r="I693" s="9">
        <f>Source!AW502</f>
        <v>1</v>
      </c>
      <c r="J693" s="9">
        <f>IF(Source!BC502&lt;&gt; 0, Source!BC502, 1)</f>
        <v>1</v>
      </c>
      <c r="K693" s="21">
        <f>Source!P502</f>
        <v>38.619999999999997</v>
      </c>
      <c r="L693" s="21"/>
    </row>
    <row r="694" spans="1:22" ht="14.25" x14ac:dyDescent="0.2">
      <c r="A694" s="18"/>
      <c r="B694" s="18"/>
      <c r="C694" s="18"/>
      <c r="D694" s="18" t="s">
        <v>747</v>
      </c>
      <c r="E694" s="19" t="s">
        <v>748</v>
      </c>
      <c r="F694" s="9">
        <f>Source!AT502</f>
        <v>70</v>
      </c>
      <c r="G694" s="21"/>
      <c r="H694" s="20"/>
      <c r="I694" s="9"/>
      <c r="J694" s="9"/>
      <c r="K694" s="21">
        <f>SUM(R691:R693)</f>
        <v>345.8</v>
      </c>
      <c r="L694" s="21"/>
    </row>
    <row r="695" spans="1:22" ht="14.25" x14ac:dyDescent="0.2">
      <c r="A695" s="18"/>
      <c r="B695" s="18"/>
      <c r="C695" s="18"/>
      <c r="D695" s="18" t="s">
        <v>749</v>
      </c>
      <c r="E695" s="19" t="s">
        <v>748</v>
      </c>
      <c r="F695" s="9">
        <f>Source!AU502</f>
        <v>10</v>
      </c>
      <c r="G695" s="21"/>
      <c r="H695" s="20"/>
      <c r="I695" s="9"/>
      <c r="J695" s="9"/>
      <c r="K695" s="21">
        <f>SUM(T691:T694)</f>
        <v>49.4</v>
      </c>
      <c r="L695" s="21"/>
    </row>
    <row r="696" spans="1:22" ht="14.25" x14ac:dyDescent="0.2">
      <c r="A696" s="18"/>
      <c r="B696" s="18"/>
      <c r="C696" s="18"/>
      <c r="D696" s="18" t="s">
        <v>750</v>
      </c>
      <c r="E696" s="19" t="s">
        <v>751</v>
      </c>
      <c r="F696" s="9">
        <f>Source!AQ502</f>
        <v>0.4</v>
      </c>
      <c r="G696" s="21"/>
      <c r="H696" s="20" t="str">
        <f>Source!DI502</f>
        <v/>
      </c>
      <c r="I696" s="9">
        <f>Source!AV502</f>
        <v>1</v>
      </c>
      <c r="J696" s="9"/>
      <c r="K696" s="21"/>
      <c r="L696" s="21">
        <f>Source!U502</f>
        <v>0.8</v>
      </c>
    </row>
    <row r="697" spans="1:22" ht="15" x14ac:dyDescent="0.25">
      <c r="A697" s="24"/>
      <c r="B697" s="24"/>
      <c r="C697" s="24"/>
      <c r="D697" s="24"/>
      <c r="E697" s="24"/>
      <c r="F697" s="24"/>
      <c r="G697" s="24"/>
      <c r="H697" s="24"/>
      <c r="I697" s="24"/>
      <c r="J697" s="51">
        <f>K692+K693+K694+K695</f>
        <v>927.82</v>
      </c>
      <c r="K697" s="51"/>
      <c r="L697" s="25">
        <f>IF(Source!I502&lt;&gt;0, ROUND(J697/Source!I502, 2), 0)</f>
        <v>463.91</v>
      </c>
      <c r="P697" s="23">
        <f>J697</f>
        <v>927.82</v>
      </c>
    </row>
    <row r="698" spans="1:22" ht="71.25" x14ac:dyDescent="0.2">
      <c r="A698" s="18">
        <v>77</v>
      </c>
      <c r="B698" s="18">
        <v>77</v>
      </c>
      <c r="C698" s="18" t="str">
        <f>Source!F505</f>
        <v>1.21-2303-20-1/1</v>
      </c>
      <c r="D698" s="18" t="str">
        <f>Source!G505</f>
        <v>Техническое обслуживание рубильников с центральным приводом трехполюсных на номинальный ток до 1000 А / выключатель нагрузки (рубильник) Е203r 3P 80А</v>
      </c>
      <c r="E698" s="19" t="str">
        <f>Source!H505</f>
        <v>шт.</v>
      </c>
      <c r="F698" s="9">
        <f>Source!I505</f>
        <v>1</v>
      </c>
      <c r="G698" s="21"/>
      <c r="H698" s="20"/>
      <c r="I698" s="9"/>
      <c r="J698" s="9"/>
      <c r="K698" s="21"/>
      <c r="L698" s="21"/>
      <c r="Q698">
        <f>ROUND((Source!BZ505/100)*ROUND((Source!AF505*Source!AV505)*Source!I505, 2), 2)</f>
        <v>389.02</v>
      </c>
      <c r="R698">
        <f>Source!X505</f>
        <v>389.02</v>
      </c>
      <c r="S698">
        <f>ROUND((Source!CA505/100)*ROUND((Source!AF505*Source!AV505)*Source!I505, 2), 2)</f>
        <v>55.57</v>
      </c>
      <c r="T698">
        <f>Source!Y505</f>
        <v>55.57</v>
      </c>
      <c r="U698">
        <f>ROUND((175/100)*ROUND((Source!AE505*Source!AV505)*Source!I505, 2), 2)</f>
        <v>0</v>
      </c>
      <c r="V698">
        <f>ROUND((108/100)*ROUND(Source!CS505*Source!I505, 2), 2)</f>
        <v>0</v>
      </c>
    </row>
    <row r="699" spans="1:22" ht="14.25" x14ac:dyDescent="0.2">
      <c r="A699" s="18"/>
      <c r="B699" s="18"/>
      <c r="C699" s="18"/>
      <c r="D699" s="18" t="s">
        <v>746</v>
      </c>
      <c r="E699" s="19"/>
      <c r="F699" s="9"/>
      <c r="G699" s="21">
        <f>Source!AO505</f>
        <v>555.74</v>
      </c>
      <c r="H699" s="20" t="str">
        <f>Source!DG505</f>
        <v/>
      </c>
      <c r="I699" s="9">
        <f>Source!AV505</f>
        <v>1</v>
      </c>
      <c r="J699" s="9">
        <f>IF(Source!BA505&lt;&gt; 0, Source!BA505, 1)</f>
        <v>1</v>
      </c>
      <c r="K699" s="21">
        <f>Source!S505</f>
        <v>555.74</v>
      </c>
      <c r="L699" s="21"/>
    </row>
    <row r="700" spans="1:22" ht="14.25" x14ac:dyDescent="0.2">
      <c r="A700" s="18"/>
      <c r="B700" s="18"/>
      <c r="C700" s="18"/>
      <c r="D700" s="18" t="s">
        <v>752</v>
      </c>
      <c r="E700" s="19"/>
      <c r="F700" s="9"/>
      <c r="G700" s="21">
        <f>Source!AL505</f>
        <v>9.31</v>
      </c>
      <c r="H700" s="20" t="str">
        <f>Source!DD505</f>
        <v/>
      </c>
      <c r="I700" s="9">
        <f>Source!AW505</f>
        <v>1</v>
      </c>
      <c r="J700" s="9">
        <f>IF(Source!BC505&lt;&gt; 0, Source!BC505, 1)</f>
        <v>1</v>
      </c>
      <c r="K700" s="21">
        <f>Source!P505</f>
        <v>9.31</v>
      </c>
      <c r="L700" s="21"/>
    </row>
    <row r="701" spans="1:22" ht="14.25" x14ac:dyDescent="0.2">
      <c r="A701" s="18"/>
      <c r="B701" s="18"/>
      <c r="C701" s="18"/>
      <c r="D701" s="18" t="s">
        <v>747</v>
      </c>
      <c r="E701" s="19" t="s">
        <v>748</v>
      </c>
      <c r="F701" s="9">
        <f>Source!AT505</f>
        <v>70</v>
      </c>
      <c r="G701" s="21"/>
      <c r="H701" s="20"/>
      <c r="I701" s="9"/>
      <c r="J701" s="9"/>
      <c r="K701" s="21">
        <f>SUM(R698:R700)</f>
        <v>389.02</v>
      </c>
      <c r="L701" s="21"/>
    </row>
    <row r="702" spans="1:22" ht="14.25" x14ac:dyDescent="0.2">
      <c r="A702" s="18"/>
      <c r="B702" s="18"/>
      <c r="C702" s="18"/>
      <c r="D702" s="18" t="s">
        <v>749</v>
      </c>
      <c r="E702" s="19" t="s">
        <v>748</v>
      </c>
      <c r="F702" s="9">
        <f>Source!AU505</f>
        <v>10</v>
      </c>
      <c r="G702" s="21"/>
      <c r="H702" s="20"/>
      <c r="I702" s="9"/>
      <c r="J702" s="9"/>
      <c r="K702" s="21">
        <f>SUM(T698:T701)</f>
        <v>55.57</v>
      </c>
      <c r="L702" s="21"/>
    </row>
    <row r="703" spans="1:22" ht="14.25" x14ac:dyDescent="0.2">
      <c r="A703" s="18"/>
      <c r="B703" s="18"/>
      <c r="C703" s="18"/>
      <c r="D703" s="18" t="s">
        <v>750</v>
      </c>
      <c r="E703" s="19" t="s">
        <v>751</v>
      </c>
      <c r="F703" s="9">
        <f>Source!AQ505</f>
        <v>0.9</v>
      </c>
      <c r="G703" s="21"/>
      <c r="H703" s="20" t="str">
        <f>Source!DI505</f>
        <v/>
      </c>
      <c r="I703" s="9">
        <f>Source!AV505</f>
        <v>1</v>
      </c>
      <c r="J703" s="9"/>
      <c r="K703" s="21"/>
      <c r="L703" s="21">
        <f>Source!U505</f>
        <v>0.9</v>
      </c>
    </row>
    <row r="704" spans="1:22" ht="15" x14ac:dyDescent="0.25">
      <c r="A704" s="24"/>
      <c r="B704" s="24"/>
      <c r="C704" s="24"/>
      <c r="D704" s="24"/>
      <c r="E704" s="24"/>
      <c r="F704" s="24"/>
      <c r="G704" s="24"/>
      <c r="H704" s="24"/>
      <c r="I704" s="24"/>
      <c r="J704" s="51">
        <f>K699+K700+K701+K702</f>
        <v>1009.64</v>
      </c>
      <c r="K704" s="51"/>
      <c r="L704" s="25">
        <f>IF(Source!I505&lt;&gt;0, ROUND(J704/Source!I505, 2), 0)</f>
        <v>1009.64</v>
      </c>
      <c r="P704" s="23">
        <f>J704</f>
        <v>1009.64</v>
      </c>
    </row>
    <row r="705" spans="1:22" ht="57" x14ac:dyDescent="0.2">
      <c r="A705" s="18">
        <v>78</v>
      </c>
      <c r="B705" s="18">
        <v>78</v>
      </c>
      <c r="C705" s="18" t="str">
        <f>Source!F506</f>
        <v>1.21-2303-19-1/1</v>
      </c>
      <c r="D705" s="18" t="str">
        <f>Source!G506</f>
        <v>Техническое обслуживание выключателей автоматических однополюсных установочных на номинальный ток до 63 А</v>
      </c>
      <c r="E705" s="19" t="str">
        <f>Source!H506</f>
        <v>шт.</v>
      </c>
      <c r="F705" s="9">
        <f>Source!I506</f>
        <v>2</v>
      </c>
      <c r="G705" s="21"/>
      <c r="H705" s="20"/>
      <c r="I705" s="9"/>
      <c r="J705" s="9"/>
      <c r="K705" s="21"/>
      <c r="L705" s="21"/>
      <c r="Q705">
        <f>ROUND((Source!BZ506/100)*ROUND((Source!AF506*Source!AV506)*Source!I506, 2), 2)</f>
        <v>1037.3900000000001</v>
      </c>
      <c r="R705">
        <f>Source!X506</f>
        <v>1037.3900000000001</v>
      </c>
      <c r="S705">
        <f>ROUND((Source!CA506/100)*ROUND((Source!AF506*Source!AV506)*Source!I506, 2), 2)</f>
        <v>148.19999999999999</v>
      </c>
      <c r="T705">
        <f>Source!Y506</f>
        <v>148.19999999999999</v>
      </c>
      <c r="U705">
        <f>ROUND((175/100)*ROUND((Source!AE506*Source!AV506)*Source!I506, 2), 2)</f>
        <v>0</v>
      </c>
      <c r="V705">
        <f>ROUND((108/100)*ROUND(Source!CS506*Source!I506, 2), 2)</f>
        <v>0</v>
      </c>
    </row>
    <row r="706" spans="1:22" ht="14.25" x14ac:dyDescent="0.2">
      <c r="A706" s="18"/>
      <c r="B706" s="18"/>
      <c r="C706" s="18"/>
      <c r="D706" s="18" t="s">
        <v>746</v>
      </c>
      <c r="E706" s="19"/>
      <c r="F706" s="9"/>
      <c r="G706" s="21">
        <f>Source!AO506</f>
        <v>740.99</v>
      </c>
      <c r="H706" s="20" t="str">
        <f>Source!DG506</f>
        <v/>
      </c>
      <c r="I706" s="9">
        <f>Source!AV506</f>
        <v>1</v>
      </c>
      <c r="J706" s="9">
        <f>IF(Source!BA506&lt;&gt; 0, Source!BA506, 1)</f>
        <v>1</v>
      </c>
      <c r="K706" s="21">
        <f>Source!S506</f>
        <v>1481.98</v>
      </c>
      <c r="L706" s="21"/>
    </row>
    <row r="707" spans="1:22" ht="14.25" x14ac:dyDescent="0.2">
      <c r="A707" s="18"/>
      <c r="B707" s="18"/>
      <c r="C707" s="18"/>
      <c r="D707" s="18" t="s">
        <v>752</v>
      </c>
      <c r="E707" s="19"/>
      <c r="F707" s="9"/>
      <c r="G707" s="21">
        <f>Source!AL506</f>
        <v>1.7</v>
      </c>
      <c r="H707" s="20" t="str">
        <f>Source!DD506</f>
        <v/>
      </c>
      <c r="I707" s="9">
        <f>Source!AW506</f>
        <v>1</v>
      </c>
      <c r="J707" s="9">
        <f>IF(Source!BC506&lt;&gt; 0, Source!BC506, 1)</f>
        <v>1</v>
      </c>
      <c r="K707" s="21">
        <f>Source!P506</f>
        <v>3.4</v>
      </c>
      <c r="L707" s="21"/>
    </row>
    <row r="708" spans="1:22" ht="14.25" x14ac:dyDescent="0.2">
      <c r="A708" s="18"/>
      <c r="B708" s="18"/>
      <c r="C708" s="18"/>
      <c r="D708" s="18" t="s">
        <v>747</v>
      </c>
      <c r="E708" s="19" t="s">
        <v>748</v>
      </c>
      <c r="F708" s="9">
        <f>Source!AT506</f>
        <v>70</v>
      </c>
      <c r="G708" s="21"/>
      <c r="H708" s="20"/>
      <c r="I708" s="9"/>
      <c r="J708" s="9"/>
      <c r="K708" s="21">
        <f>SUM(R705:R707)</f>
        <v>1037.3900000000001</v>
      </c>
      <c r="L708" s="21"/>
    </row>
    <row r="709" spans="1:22" ht="14.25" x14ac:dyDescent="0.2">
      <c r="A709" s="18"/>
      <c r="B709" s="18"/>
      <c r="C709" s="18"/>
      <c r="D709" s="18" t="s">
        <v>749</v>
      </c>
      <c r="E709" s="19" t="s">
        <v>748</v>
      </c>
      <c r="F709" s="9">
        <f>Source!AU506</f>
        <v>10</v>
      </c>
      <c r="G709" s="21"/>
      <c r="H709" s="20"/>
      <c r="I709" s="9"/>
      <c r="J709" s="9"/>
      <c r="K709" s="21">
        <f>SUM(T705:T708)</f>
        <v>148.19999999999999</v>
      </c>
      <c r="L709" s="21"/>
    </row>
    <row r="710" spans="1:22" ht="14.25" x14ac:dyDescent="0.2">
      <c r="A710" s="18"/>
      <c r="B710" s="18"/>
      <c r="C710" s="18"/>
      <c r="D710" s="18" t="s">
        <v>750</v>
      </c>
      <c r="E710" s="19" t="s">
        <v>751</v>
      </c>
      <c r="F710" s="9">
        <f>Source!AQ506</f>
        <v>1.2</v>
      </c>
      <c r="G710" s="21"/>
      <c r="H710" s="20" t="str">
        <f>Source!DI506</f>
        <v/>
      </c>
      <c r="I710" s="9">
        <f>Source!AV506</f>
        <v>1</v>
      </c>
      <c r="J710" s="9"/>
      <c r="K710" s="21"/>
      <c r="L710" s="21">
        <f>Source!U506</f>
        <v>2.4</v>
      </c>
    </row>
    <row r="711" spans="1:22" ht="15" x14ac:dyDescent="0.25">
      <c r="A711" s="24"/>
      <c r="B711" s="24"/>
      <c r="C711" s="24"/>
      <c r="D711" s="24"/>
      <c r="E711" s="24"/>
      <c r="F711" s="24"/>
      <c r="G711" s="24"/>
      <c r="H711" s="24"/>
      <c r="I711" s="24"/>
      <c r="J711" s="51">
        <f>K706+K707+K708+K709</f>
        <v>2670.9700000000003</v>
      </c>
      <c r="K711" s="51"/>
      <c r="L711" s="25">
        <f>IF(Source!I506&lt;&gt;0, ROUND(J711/Source!I506, 2), 0)</f>
        <v>1335.49</v>
      </c>
      <c r="P711" s="23">
        <f>J711</f>
        <v>2670.9700000000003</v>
      </c>
    </row>
    <row r="712" spans="1:22" ht="71.25" x14ac:dyDescent="0.2">
      <c r="A712" s="18">
        <v>79</v>
      </c>
      <c r="B712" s="18">
        <v>79</v>
      </c>
      <c r="C712" s="18" t="str">
        <f>Source!F510</f>
        <v>1.21-2303-20-1/1</v>
      </c>
      <c r="D712" s="18" t="str">
        <f>Source!G510</f>
        <v>Техническое обслуживание рубильников с центральным приводом трехполюсных на номинальный ток до 1000 А / выключатель нагрузки (рубильник) Е203r 3P 125А</v>
      </c>
      <c r="E712" s="19" t="str">
        <f>Source!H510</f>
        <v>шт.</v>
      </c>
      <c r="F712" s="9">
        <f>Source!I510</f>
        <v>1</v>
      </c>
      <c r="G712" s="21"/>
      <c r="H712" s="20"/>
      <c r="I712" s="9"/>
      <c r="J712" s="9"/>
      <c r="K712" s="21"/>
      <c r="L712" s="21"/>
      <c r="Q712">
        <f>ROUND((Source!BZ510/100)*ROUND((Source!AF510*Source!AV510)*Source!I510, 2), 2)</f>
        <v>389.02</v>
      </c>
      <c r="R712">
        <f>Source!X510</f>
        <v>389.02</v>
      </c>
      <c r="S712">
        <f>ROUND((Source!CA510/100)*ROUND((Source!AF510*Source!AV510)*Source!I510, 2), 2)</f>
        <v>55.57</v>
      </c>
      <c r="T712">
        <f>Source!Y510</f>
        <v>55.57</v>
      </c>
      <c r="U712">
        <f>ROUND((175/100)*ROUND((Source!AE510*Source!AV510)*Source!I510, 2), 2)</f>
        <v>0</v>
      </c>
      <c r="V712">
        <f>ROUND((108/100)*ROUND(Source!CS510*Source!I510, 2), 2)</f>
        <v>0</v>
      </c>
    </row>
    <row r="713" spans="1:22" ht="14.25" x14ac:dyDescent="0.2">
      <c r="A713" s="18"/>
      <c r="B713" s="18"/>
      <c r="C713" s="18"/>
      <c r="D713" s="18" t="s">
        <v>746</v>
      </c>
      <c r="E713" s="19"/>
      <c r="F713" s="9"/>
      <c r="G713" s="21">
        <f>Source!AO510</f>
        <v>555.74</v>
      </c>
      <c r="H713" s="20" t="str">
        <f>Source!DG510</f>
        <v/>
      </c>
      <c r="I713" s="9">
        <f>Source!AV510</f>
        <v>1</v>
      </c>
      <c r="J713" s="9">
        <f>IF(Source!BA510&lt;&gt; 0, Source!BA510, 1)</f>
        <v>1</v>
      </c>
      <c r="K713" s="21">
        <f>Source!S510</f>
        <v>555.74</v>
      </c>
      <c r="L713" s="21"/>
    </row>
    <row r="714" spans="1:22" ht="14.25" x14ac:dyDescent="0.2">
      <c r="A714" s="18"/>
      <c r="B714" s="18"/>
      <c r="C714" s="18"/>
      <c r="D714" s="18" t="s">
        <v>752</v>
      </c>
      <c r="E714" s="19"/>
      <c r="F714" s="9"/>
      <c r="G714" s="21">
        <f>Source!AL510</f>
        <v>9.31</v>
      </c>
      <c r="H714" s="20" t="str">
        <f>Source!DD510</f>
        <v/>
      </c>
      <c r="I714" s="9">
        <f>Source!AW510</f>
        <v>1</v>
      </c>
      <c r="J714" s="9">
        <f>IF(Source!BC510&lt;&gt; 0, Source!BC510, 1)</f>
        <v>1</v>
      </c>
      <c r="K714" s="21">
        <f>Source!P510</f>
        <v>9.31</v>
      </c>
      <c r="L714" s="21"/>
    </row>
    <row r="715" spans="1:22" ht="14.25" x14ac:dyDescent="0.2">
      <c r="A715" s="18"/>
      <c r="B715" s="18"/>
      <c r="C715" s="18"/>
      <c r="D715" s="18" t="s">
        <v>747</v>
      </c>
      <c r="E715" s="19" t="s">
        <v>748</v>
      </c>
      <c r="F715" s="9">
        <f>Source!AT510</f>
        <v>70</v>
      </c>
      <c r="G715" s="21"/>
      <c r="H715" s="20"/>
      <c r="I715" s="9"/>
      <c r="J715" s="9"/>
      <c r="K715" s="21">
        <f>SUM(R712:R714)</f>
        <v>389.02</v>
      </c>
      <c r="L715" s="21"/>
    </row>
    <row r="716" spans="1:22" ht="14.25" x14ac:dyDescent="0.2">
      <c r="A716" s="18"/>
      <c r="B716" s="18"/>
      <c r="C716" s="18"/>
      <c r="D716" s="18" t="s">
        <v>749</v>
      </c>
      <c r="E716" s="19" t="s">
        <v>748</v>
      </c>
      <c r="F716" s="9">
        <f>Source!AU510</f>
        <v>10</v>
      </c>
      <c r="G716" s="21"/>
      <c r="H716" s="20"/>
      <c r="I716" s="9"/>
      <c r="J716" s="9"/>
      <c r="K716" s="21">
        <f>SUM(T712:T715)</f>
        <v>55.57</v>
      </c>
      <c r="L716" s="21"/>
    </row>
    <row r="717" spans="1:22" ht="14.25" x14ac:dyDescent="0.2">
      <c r="A717" s="18"/>
      <c r="B717" s="18"/>
      <c r="C717" s="18"/>
      <c r="D717" s="18" t="s">
        <v>750</v>
      </c>
      <c r="E717" s="19" t="s">
        <v>751</v>
      </c>
      <c r="F717" s="9">
        <f>Source!AQ510</f>
        <v>0.9</v>
      </c>
      <c r="G717" s="21"/>
      <c r="H717" s="20" t="str">
        <f>Source!DI510</f>
        <v/>
      </c>
      <c r="I717" s="9">
        <f>Source!AV510</f>
        <v>1</v>
      </c>
      <c r="J717" s="9"/>
      <c r="K717" s="21"/>
      <c r="L717" s="21">
        <f>Source!U510</f>
        <v>0.9</v>
      </c>
    </row>
    <row r="718" spans="1:22" ht="15" x14ac:dyDescent="0.25">
      <c r="A718" s="24"/>
      <c r="B718" s="24"/>
      <c r="C718" s="24"/>
      <c r="D718" s="24"/>
      <c r="E718" s="24"/>
      <c r="F718" s="24"/>
      <c r="G718" s="24"/>
      <c r="H718" s="24"/>
      <c r="I718" s="24"/>
      <c r="J718" s="51">
        <f>K713+K714+K715+K716</f>
        <v>1009.64</v>
      </c>
      <c r="K718" s="51"/>
      <c r="L718" s="25">
        <f>IF(Source!I510&lt;&gt;0, ROUND(J718/Source!I510, 2), 0)</f>
        <v>1009.64</v>
      </c>
      <c r="P718" s="23">
        <f>J718</f>
        <v>1009.64</v>
      </c>
    </row>
    <row r="719" spans="1:22" ht="57" x14ac:dyDescent="0.2">
      <c r="A719" s="18">
        <v>80</v>
      </c>
      <c r="B719" s="18">
        <v>80</v>
      </c>
      <c r="C719" s="18" t="str">
        <f>Source!F511</f>
        <v>1.21-2303-3-1/1</v>
      </c>
      <c r="D719" s="18" t="str">
        <f>Source!G511</f>
        <v>Техническое обслуживание выключателей автоматических трехполюсных установочных, номинальный ток до 200 А,</v>
      </c>
      <c r="E719" s="19" t="str">
        <f>Source!H511</f>
        <v>шт.</v>
      </c>
      <c r="F719" s="9">
        <f>Source!I511</f>
        <v>5</v>
      </c>
      <c r="G719" s="21"/>
      <c r="H719" s="20"/>
      <c r="I719" s="9"/>
      <c r="J719" s="9"/>
      <c r="K719" s="21"/>
      <c r="L719" s="21"/>
      <c r="Q719">
        <f>ROUND((Source!BZ511/100)*ROUND((Source!AF511*Source!AV511)*Source!I511, 2), 2)</f>
        <v>3241.81</v>
      </c>
      <c r="R719">
        <f>Source!X511</f>
        <v>3241.81</v>
      </c>
      <c r="S719">
        <f>ROUND((Source!CA511/100)*ROUND((Source!AF511*Source!AV511)*Source!I511, 2), 2)</f>
        <v>463.12</v>
      </c>
      <c r="T719">
        <f>Source!Y511</f>
        <v>463.12</v>
      </c>
      <c r="U719">
        <f>ROUND((175/100)*ROUND((Source!AE511*Source!AV511)*Source!I511, 2), 2)</f>
        <v>0</v>
      </c>
      <c r="V719">
        <f>ROUND((108/100)*ROUND(Source!CS511*Source!I511, 2), 2)</f>
        <v>0</v>
      </c>
    </row>
    <row r="720" spans="1:22" x14ac:dyDescent="0.2">
      <c r="D720" s="22" t="str">
        <f>"Объем: "&amp;Source!I511&amp;"=1+"&amp;"2+"&amp;"2"</f>
        <v>Объем: 5=1+2+2</v>
      </c>
    </row>
    <row r="721" spans="1:22" ht="14.25" x14ac:dyDescent="0.2">
      <c r="A721" s="18"/>
      <c r="B721" s="18"/>
      <c r="C721" s="18"/>
      <c r="D721" s="18" t="s">
        <v>746</v>
      </c>
      <c r="E721" s="19"/>
      <c r="F721" s="9"/>
      <c r="G721" s="21">
        <f>Source!AO511</f>
        <v>926.23</v>
      </c>
      <c r="H721" s="20" t="str">
        <f>Source!DG511</f>
        <v/>
      </c>
      <c r="I721" s="9">
        <f>Source!AV511</f>
        <v>1</v>
      </c>
      <c r="J721" s="9">
        <f>IF(Source!BA511&lt;&gt; 0, Source!BA511, 1)</f>
        <v>1</v>
      </c>
      <c r="K721" s="21">
        <f>Source!S511</f>
        <v>4631.1499999999996</v>
      </c>
      <c r="L721" s="21"/>
    </row>
    <row r="722" spans="1:22" ht="14.25" x14ac:dyDescent="0.2">
      <c r="A722" s="18"/>
      <c r="B722" s="18"/>
      <c r="C722" s="18"/>
      <c r="D722" s="18" t="s">
        <v>752</v>
      </c>
      <c r="E722" s="19"/>
      <c r="F722" s="9"/>
      <c r="G722" s="21">
        <f>Source!AL511</f>
        <v>12.39</v>
      </c>
      <c r="H722" s="20" t="str">
        <f>Source!DD511</f>
        <v/>
      </c>
      <c r="I722" s="9">
        <f>Source!AW511</f>
        <v>1</v>
      </c>
      <c r="J722" s="9">
        <f>IF(Source!BC511&lt;&gt; 0, Source!BC511, 1)</f>
        <v>1</v>
      </c>
      <c r="K722" s="21">
        <f>Source!P511</f>
        <v>61.95</v>
      </c>
      <c r="L722" s="21"/>
    </row>
    <row r="723" spans="1:22" ht="14.25" x14ac:dyDescent="0.2">
      <c r="A723" s="18"/>
      <c r="B723" s="18"/>
      <c r="C723" s="18"/>
      <c r="D723" s="18" t="s">
        <v>747</v>
      </c>
      <c r="E723" s="19" t="s">
        <v>748</v>
      </c>
      <c r="F723" s="9">
        <f>Source!AT511</f>
        <v>70</v>
      </c>
      <c r="G723" s="21"/>
      <c r="H723" s="20"/>
      <c r="I723" s="9"/>
      <c r="J723" s="9"/>
      <c r="K723" s="21">
        <f>SUM(R719:R722)</f>
        <v>3241.81</v>
      </c>
      <c r="L723" s="21"/>
    </row>
    <row r="724" spans="1:22" ht="14.25" x14ac:dyDescent="0.2">
      <c r="A724" s="18"/>
      <c r="B724" s="18"/>
      <c r="C724" s="18"/>
      <c r="D724" s="18" t="s">
        <v>749</v>
      </c>
      <c r="E724" s="19" t="s">
        <v>748</v>
      </c>
      <c r="F724" s="9">
        <f>Source!AU511</f>
        <v>10</v>
      </c>
      <c r="G724" s="21"/>
      <c r="H724" s="20"/>
      <c r="I724" s="9"/>
      <c r="J724" s="9"/>
      <c r="K724" s="21">
        <f>SUM(T719:T723)</f>
        <v>463.12</v>
      </c>
      <c r="L724" s="21"/>
    </row>
    <row r="725" spans="1:22" ht="14.25" x14ac:dyDescent="0.2">
      <c r="A725" s="18"/>
      <c r="B725" s="18"/>
      <c r="C725" s="18"/>
      <c r="D725" s="18" t="s">
        <v>750</v>
      </c>
      <c r="E725" s="19" t="s">
        <v>751</v>
      </c>
      <c r="F725" s="9">
        <f>Source!AQ511</f>
        <v>1.5</v>
      </c>
      <c r="G725" s="21"/>
      <c r="H725" s="20" t="str">
        <f>Source!DI511</f>
        <v/>
      </c>
      <c r="I725" s="9">
        <f>Source!AV511</f>
        <v>1</v>
      </c>
      <c r="J725" s="9"/>
      <c r="K725" s="21"/>
      <c r="L725" s="21">
        <f>Source!U511</f>
        <v>7.5</v>
      </c>
    </row>
    <row r="726" spans="1:22" ht="15" x14ac:dyDescent="0.25">
      <c r="A726" s="24"/>
      <c r="B726" s="24"/>
      <c r="C726" s="24"/>
      <c r="D726" s="24"/>
      <c r="E726" s="24"/>
      <c r="F726" s="24"/>
      <c r="G726" s="24"/>
      <c r="H726" s="24"/>
      <c r="I726" s="24"/>
      <c r="J726" s="51">
        <f>K721+K722+K723+K724</f>
        <v>8398.0300000000007</v>
      </c>
      <c r="K726" s="51"/>
      <c r="L726" s="25">
        <f>IF(Source!I511&lt;&gt;0, ROUND(J726/Source!I511, 2), 0)</f>
        <v>1679.61</v>
      </c>
      <c r="P726" s="23">
        <f>J726</f>
        <v>8398.0300000000007</v>
      </c>
    </row>
    <row r="727" spans="1:22" ht="71.25" x14ac:dyDescent="0.2">
      <c r="A727" s="18">
        <v>81</v>
      </c>
      <c r="B727" s="18">
        <v>81</v>
      </c>
      <c r="C727" s="18" t="str">
        <f>Source!F515</f>
        <v>1.21-2303-20-1/1</v>
      </c>
      <c r="D727" s="18" t="str">
        <f>Source!G515</f>
        <v>Техническое обслуживание рубильников с центральным приводом трехполюсных на номинальный ток до 1000 А / выключатель нагрузки (рубильник) ВН-99 3P 200А</v>
      </c>
      <c r="E727" s="19" t="str">
        <f>Source!H515</f>
        <v>шт.</v>
      </c>
      <c r="F727" s="9">
        <f>Source!I515</f>
        <v>1</v>
      </c>
      <c r="G727" s="21"/>
      <c r="H727" s="20"/>
      <c r="I727" s="9"/>
      <c r="J727" s="9"/>
      <c r="K727" s="21"/>
      <c r="L727" s="21"/>
      <c r="Q727">
        <f>ROUND((Source!BZ515/100)*ROUND((Source!AF515*Source!AV515)*Source!I515, 2), 2)</f>
        <v>389.02</v>
      </c>
      <c r="R727">
        <f>Source!X515</f>
        <v>389.02</v>
      </c>
      <c r="S727">
        <f>ROUND((Source!CA515/100)*ROUND((Source!AF515*Source!AV515)*Source!I515, 2), 2)</f>
        <v>55.57</v>
      </c>
      <c r="T727">
        <f>Source!Y515</f>
        <v>55.57</v>
      </c>
      <c r="U727">
        <f>ROUND((175/100)*ROUND((Source!AE515*Source!AV515)*Source!I515, 2), 2)</f>
        <v>0</v>
      </c>
      <c r="V727">
        <f>ROUND((108/100)*ROUND(Source!CS515*Source!I515, 2), 2)</f>
        <v>0</v>
      </c>
    </row>
    <row r="728" spans="1:22" ht="14.25" x14ac:dyDescent="0.2">
      <c r="A728" s="18"/>
      <c r="B728" s="18"/>
      <c r="C728" s="18"/>
      <c r="D728" s="18" t="s">
        <v>746</v>
      </c>
      <c r="E728" s="19"/>
      <c r="F728" s="9"/>
      <c r="G728" s="21">
        <f>Source!AO515</f>
        <v>555.74</v>
      </c>
      <c r="H728" s="20" t="str">
        <f>Source!DG515</f>
        <v/>
      </c>
      <c r="I728" s="9">
        <f>Source!AV515</f>
        <v>1</v>
      </c>
      <c r="J728" s="9">
        <f>IF(Source!BA515&lt;&gt; 0, Source!BA515, 1)</f>
        <v>1</v>
      </c>
      <c r="K728" s="21">
        <f>Source!S515</f>
        <v>555.74</v>
      </c>
      <c r="L728" s="21"/>
    </row>
    <row r="729" spans="1:22" ht="14.25" x14ac:dyDescent="0.2">
      <c r="A729" s="18"/>
      <c r="B729" s="18"/>
      <c r="C729" s="18"/>
      <c r="D729" s="18" t="s">
        <v>752</v>
      </c>
      <c r="E729" s="19"/>
      <c r="F729" s="9"/>
      <c r="G729" s="21">
        <f>Source!AL515</f>
        <v>9.31</v>
      </c>
      <c r="H729" s="20" t="str">
        <f>Source!DD515</f>
        <v/>
      </c>
      <c r="I729" s="9">
        <f>Source!AW515</f>
        <v>1</v>
      </c>
      <c r="J729" s="9">
        <f>IF(Source!BC515&lt;&gt; 0, Source!BC515, 1)</f>
        <v>1</v>
      </c>
      <c r="K729" s="21">
        <f>Source!P515</f>
        <v>9.31</v>
      </c>
      <c r="L729" s="21"/>
    </row>
    <row r="730" spans="1:22" ht="14.25" x14ac:dyDescent="0.2">
      <c r="A730" s="18"/>
      <c r="B730" s="18"/>
      <c r="C730" s="18"/>
      <c r="D730" s="18" t="s">
        <v>747</v>
      </c>
      <c r="E730" s="19" t="s">
        <v>748</v>
      </c>
      <c r="F730" s="9">
        <f>Source!AT515</f>
        <v>70</v>
      </c>
      <c r="G730" s="21"/>
      <c r="H730" s="20"/>
      <c r="I730" s="9"/>
      <c r="J730" s="9"/>
      <c r="K730" s="21">
        <f>SUM(R727:R729)</f>
        <v>389.02</v>
      </c>
      <c r="L730" s="21"/>
    </row>
    <row r="731" spans="1:22" ht="14.25" x14ac:dyDescent="0.2">
      <c r="A731" s="18"/>
      <c r="B731" s="18"/>
      <c r="C731" s="18"/>
      <c r="D731" s="18" t="s">
        <v>749</v>
      </c>
      <c r="E731" s="19" t="s">
        <v>748</v>
      </c>
      <c r="F731" s="9">
        <f>Source!AU515</f>
        <v>10</v>
      </c>
      <c r="G731" s="21"/>
      <c r="H731" s="20"/>
      <c r="I731" s="9"/>
      <c r="J731" s="9"/>
      <c r="K731" s="21">
        <f>SUM(T727:T730)</f>
        <v>55.57</v>
      </c>
      <c r="L731" s="21"/>
    </row>
    <row r="732" spans="1:22" ht="14.25" x14ac:dyDescent="0.2">
      <c r="A732" s="18"/>
      <c r="B732" s="18"/>
      <c r="C732" s="18"/>
      <c r="D732" s="18" t="s">
        <v>750</v>
      </c>
      <c r="E732" s="19" t="s">
        <v>751</v>
      </c>
      <c r="F732" s="9">
        <f>Source!AQ515</f>
        <v>0.9</v>
      </c>
      <c r="G732" s="21"/>
      <c r="H732" s="20" t="str">
        <f>Source!DI515</f>
        <v/>
      </c>
      <c r="I732" s="9">
        <f>Source!AV515</f>
        <v>1</v>
      </c>
      <c r="J732" s="9"/>
      <c r="K732" s="21"/>
      <c r="L732" s="21">
        <f>Source!U515</f>
        <v>0.9</v>
      </c>
    </row>
    <row r="733" spans="1:22" ht="15" x14ac:dyDescent="0.25">
      <c r="A733" s="24"/>
      <c r="B733" s="24"/>
      <c r="C733" s="24"/>
      <c r="D733" s="24"/>
      <c r="E733" s="24"/>
      <c r="F733" s="24"/>
      <c r="G733" s="24"/>
      <c r="H733" s="24"/>
      <c r="I733" s="24"/>
      <c r="J733" s="51">
        <f>K728+K729+K730+K731</f>
        <v>1009.64</v>
      </c>
      <c r="K733" s="51"/>
      <c r="L733" s="25">
        <f>IF(Source!I515&lt;&gt;0, ROUND(J733/Source!I515, 2), 0)</f>
        <v>1009.64</v>
      </c>
      <c r="P733" s="23">
        <f>J733</f>
        <v>1009.64</v>
      </c>
    </row>
    <row r="734" spans="1:22" ht="57" x14ac:dyDescent="0.2">
      <c r="A734" s="18">
        <v>82</v>
      </c>
      <c r="B734" s="18">
        <v>82</v>
      </c>
      <c r="C734" s="18" t="str">
        <f>Source!F516</f>
        <v>1.21-2303-3-1/1</v>
      </c>
      <c r="D734" s="18" t="str">
        <f>Source!G516</f>
        <v>Техническое обслуживание выключателей автоматических трехполюсных установочных, номинальный ток до 200 А,</v>
      </c>
      <c r="E734" s="19" t="str">
        <f>Source!H516</f>
        <v>шт.</v>
      </c>
      <c r="F734" s="9">
        <f>Source!I516</f>
        <v>5</v>
      </c>
      <c r="G734" s="21"/>
      <c r="H734" s="20"/>
      <c r="I734" s="9"/>
      <c r="J734" s="9"/>
      <c r="K734" s="21"/>
      <c r="L734" s="21"/>
      <c r="Q734">
        <f>ROUND((Source!BZ516/100)*ROUND((Source!AF516*Source!AV516)*Source!I516, 2), 2)</f>
        <v>3241.81</v>
      </c>
      <c r="R734">
        <f>Source!X516</f>
        <v>3241.81</v>
      </c>
      <c r="S734">
        <f>ROUND((Source!CA516/100)*ROUND((Source!AF516*Source!AV516)*Source!I516, 2), 2)</f>
        <v>463.12</v>
      </c>
      <c r="T734">
        <f>Source!Y516</f>
        <v>463.12</v>
      </c>
      <c r="U734">
        <f>ROUND((175/100)*ROUND((Source!AE516*Source!AV516)*Source!I516, 2), 2)</f>
        <v>0</v>
      </c>
      <c r="V734">
        <f>ROUND((108/100)*ROUND(Source!CS516*Source!I516, 2), 2)</f>
        <v>0</v>
      </c>
    </row>
    <row r="735" spans="1:22" x14ac:dyDescent="0.2">
      <c r="D735" s="22" t="str">
        <f>"Объем: "&amp;Source!I516&amp;"=1+"&amp;"1+"&amp;"1+"&amp;"2"</f>
        <v>Объем: 5=1+1+1+2</v>
      </c>
    </row>
    <row r="736" spans="1:22" ht="14.25" x14ac:dyDescent="0.2">
      <c r="A736" s="18"/>
      <c r="B736" s="18"/>
      <c r="C736" s="18"/>
      <c r="D736" s="18" t="s">
        <v>746</v>
      </c>
      <c r="E736" s="19"/>
      <c r="F736" s="9"/>
      <c r="G736" s="21">
        <f>Source!AO516</f>
        <v>926.23</v>
      </c>
      <c r="H736" s="20" t="str">
        <f>Source!DG516</f>
        <v/>
      </c>
      <c r="I736" s="9">
        <f>Source!AV516</f>
        <v>1</v>
      </c>
      <c r="J736" s="9">
        <f>IF(Source!BA516&lt;&gt; 0, Source!BA516, 1)</f>
        <v>1</v>
      </c>
      <c r="K736" s="21">
        <f>Source!S516</f>
        <v>4631.1499999999996</v>
      </c>
      <c r="L736" s="21"/>
    </row>
    <row r="737" spans="1:22" ht="14.25" x14ac:dyDescent="0.2">
      <c r="A737" s="18"/>
      <c r="B737" s="18"/>
      <c r="C737" s="18"/>
      <c r="D737" s="18" t="s">
        <v>752</v>
      </c>
      <c r="E737" s="19"/>
      <c r="F737" s="9"/>
      <c r="G737" s="21">
        <f>Source!AL516</f>
        <v>12.39</v>
      </c>
      <c r="H737" s="20" t="str">
        <f>Source!DD516</f>
        <v/>
      </c>
      <c r="I737" s="9">
        <f>Source!AW516</f>
        <v>1</v>
      </c>
      <c r="J737" s="9">
        <f>IF(Source!BC516&lt;&gt; 0, Source!BC516, 1)</f>
        <v>1</v>
      </c>
      <c r="K737" s="21">
        <f>Source!P516</f>
        <v>61.95</v>
      </c>
      <c r="L737" s="21"/>
    </row>
    <row r="738" spans="1:22" ht="14.25" x14ac:dyDescent="0.2">
      <c r="A738" s="18"/>
      <c r="B738" s="18"/>
      <c r="C738" s="18"/>
      <c r="D738" s="18" t="s">
        <v>747</v>
      </c>
      <c r="E738" s="19" t="s">
        <v>748</v>
      </c>
      <c r="F738" s="9">
        <f>Source!AT516</f>
        <v>70</v>
      </c>
      <c r="G738" s="21"/>
      <c r="H738" s="20"/>
      <c r="I738" s="9"/>
      <c r="J738" s="9"/>
      <c r="K738" s="21">
        <f>SUM(R734:R737)</f>
        <v>3241.81</v>
      </c>
      <c r="L738" s="21"/>
    </row>
    <row r="739" spans="1:22" ht="14.25" x14ac:dyDescent="0.2">
      <c r="A739" s="18"/>
      <c r="B739" s="18"/>
      <c r="C739" s="18"/>
      <c r="D739" s="18" t="s">
        <v>749</v>
      </c>
      <c r="E739" s="19" t="s">
        <v>748</v>
      </c>
      <c r="F739" s="9">
        <f>Source!AU516</f>
        <v>10</v>
      </c>
      <c r="G739" s="21"/>
      <c r="H739" s="20"/>
      <c r="I739" s="9"/>
      <c r="J739" s="9"/>
      <c r="K739" s="21">
        <f>SUM(T734:T738)</f>
        <v>463.12</v>
      </c>
      <c r="L739" s="21"/>
    </row>
    <row r="740" spans="1:22" ht="14.25" x14ac:dyDescent="0.2">
      <c r="A740" s="18"/>
      <c r="B740" s="18"/>
      <c r="C740" s="18"/>
      <c r="D740" s="18" t="s">
        <v>750</v>
      </c>
      <c r="E740" s="19" t="s">
        <v>751</v>
      </c>
      <c r="F740" s="9">
        <f>Source!AQ516</f>
        <v>1.5</v>
      </c>
      <c r="G740" s="21"/>
      <c r="H740" s="20" t="str">
        <f>Source!DI516</f>
        <v/>
      </c>
      <c r="I740" s="9">
        <f>Source!AV516</f>
        <v>1</v>
      </c>
      <c r="J740" s="9"/>
      <c r="K740" s="21"/>
      <c r="L740" s="21">
        <f>Source!U516</f>
        <v>7.5</v>
      </c>
    </row>
    <row r="741" spans="1:22" ht="15" x14ac:dyDescent="0.25">
      <c r="A741" s="24"/>
      <c r="B741" s="24"/>
      <c r="C741" s="24"/>
      <c r="D741" s="24"/>
      <c r="E741" s="24"/>
      <c r="F741" s="24"/>
      <c r="G741" s="24"/>
      <c r="H741" s="24"/>
      <c r="I741" s="24"/>
      <c r="J741" s="51">
        <f>K736+K737+K738+K739</f>
        <v>8398.0300000000007</v>
      </c>
      <c r="K741" s="51"/>
      <c r="L741" s="25">
        <f>IF(Source!I516&lt;&gt;0, ROUND(J741/Source!I516, 2), 0)</f>
        <v>1679.61</v>
      </c>
      <c r="P741" s="23">
        <f>J741</f>
        <v>8398.0300000000007</v>
      </c>
    </row>
    <row r="742" spans="1:22" ht="57" x14ac:dyDescent="0.2">
      <c r="A742" s="18">
        <v>83</v>
      </c>
      <c r="B742" s="18">
        <v>83</v>
      </c>
      <c r="C742" s="18" t="str">
        <f>Source!F518</f>
        <v>1.21-2303-19-1/1</v>
      </c>
      <c r="D742" s="18" t="str">
        <f>Source!G518</f>
        <v>Техническое обслуживание выключателей автоматических однополюсных установочных на номинальный ток до 63 А</v>
      </c>
      <c r="E742" s="19" t="str">
        <f>Source!H518</f>
        <v>шт.</v>
      </c>
      <c r="F742" s="9">
        <f>Source!I518</f>
        <v>24</v>
      </c>
      <c r="G742" s="21"/>
      <c r="H742" s="20"/>
      <c r="I742" s="9"/>
      <c r="J742" s="9"/>
      <c r="K742" s="21"/>
      <c r="L742" s="21"/>
      <c r="Q742">
        <f>ROUND((Source!BZ518/100)*ROUND((Source!AF518*Source!AV518)*Source!I518, 2), 2)</f>
        <v>12448.63</v>
      </c>
      <c r="R742">
        <f>Source!X518</f>
        <v>12448.63</v>
      </c>
      <c r="S742">
        <f>ROUND((Source!CA518/100)*ROUND((Source!AF518*Source!AV518)*Source!I518, 2), 2)</f>
        <v>1778.38</v>
      </c>
      <c r="T742">
        <f>Source!Y518</f>
        <v>1778.38</v>
      </c>
      <c r="U742">
        <f>ROUND((175/100)*ROUND((Source!AE518*Source!AV518)*Source!I518, 2), 2)</f>
        <v>0</v>
      </c>
      <c r="V742">
        <f>ROUND((108/100)*ROUND(Source!CS518*Source!I518, 2), 2)</f>
        <v>0</v>
      </c>
    </row>
    <row r="743" spans="1:22" ht="14.25" x14ac:dyDescent="0.2">
      <c r="A743" s="18"/>
      <c r="B743" s="18"/>
      <c r="C743" s="18"/>
      <c r="D743" s="18" t="s">
        <v>746</v>
      </c>
      <c r="E743" s="19"/>
      <c r="F743" s="9"/>
      <c r="G743" s="21">
        <f>Source!AO518</f>
        <v>740.99</v>
      </c>
      <c r="H743" s="20" t="str">
        <f>Source!DG518</f>
        <v/>
      </c>
      <c r="I743" s="9">
        <f>Source!AV518</f>
        <v>1</v>
      </c>
      <c r="J743" s="9">
        <f>IF(Source!BA518&lt;&gt; 0, Source!BA518, 1)</f>
        <v>1</v>
      </c>
      <c r="K743" s="21">
        <f>Source!S518</f>
        <v>17783.759999999998</v>
      </c>
      <c r="L743" s="21"/>
    </row>
    <row r="744" spans="1:22" ht="14.25" x14ac:dyDescent="0.2">
      <c r="A744" s="18"/>
      <c r="B744" s="18"/>
      <c r="C744" s="18"/>
      <c r="D744" s="18" t="s">
        <v>752</v>
      </c>
      <c r="E744" s="19"/>
      <c r="F744" s="9"/>
      <c r="G744" s="21">
        <f>Source!AL518</f>
        <v>1.7</v>
      </c>
      <c r="H744" s="20" t="str">
        <f>Source!DD518</f>
        <v/>
      </c>
      <c r="I744" s="9">
        <f>Source!AW518</f>
        <v>1</v>
      </c>
      <c r="J744" s="9">
        <f>IF(Source!BC518&lt;&gt; 0, Source!BC518, 1)</f>
        <v>1</v>
      </c>
      <c r="K744" s="21">
        <f>Source!P518</f>
        <v>40.799999999999997</v>
      </c>
      <c r="L744" s="21"/>
    </row>
    <row r="745" spans="1:22" ht="14.25" x14ac:dyDescent="0.2">
      <c r="A745" s="18"/>
      <c r="B745" s="18"/>
      <c r="C745" s="18"/>
      <c r="D745" s="18" t="s">
        <v>747</v>
      </c>
      <c r="E745" s="19" t="s">
        <v>748</v>
      </c>
      <c r="F745" s="9">
        <f>Source!AT518</f>
        <v>70</v>
      </c>
      <c r="G745" s="21"/>
      <c r="H745" s="20"/>
      <c r="I745" s="9"/>
      <c r="J745" s="9"/>
      <c r="K745" s="21">
        <f>SUM(R742:R744)</f>
        <v>12448.63</v>
      </c>
      <c r="L745" s="21"/>
    </row>
    <row r="746" spans="1:22" ht="14.25" x14ac:dyDescent="0.2">
      <c r="A746" s="18"/>
      <c r="B746" s="18"/>
      <c r="C746" s="18"/>
      <c r="D746" s="18" t="s">
        <v>749</v>
      </c>
      <c r="E746" s="19" t="s">
        <v>748</v>
      </c>
      <c r="F746" s="9">
        <f>Source!AU518</f>
        <v>10</v>
      </c>
      <c r="G746" s="21"/>
      <c r="H746" s="20"/>
      <c r="I746" s="9"/>
      <c r="J746" s="9"/>
      <c r="K746" s="21">
        <f>SUM(T742:T745)</f>
        <v>1778.38</v>
      </c>
      <c r="L746" s="21"/>
    </row>
    <row r="747" spans="1:22" ht="14.25" x14ac:dyDescent="0.2">
      <c r="A747" s="18"/>
      <c r="B747" s="18"/>
      <c r="C747" s="18"/>
      <c r="D747" s="18" t="s">
        <v>750</v>
      </c>
      <c r="E747" s="19" t="s">
        <v>751</v>
      </c>
      <c r="F747" s="9">
        <f>Source!AQ518</f>
        <v>1.2</v>
      </c>
      <c r="G747" s="21"/>
      <c r="H747" s="20" t="str">
        <f>Source!DI518</f>
        <v/>
      </c>
      <c r="I747" s="9">
        <f>Source!AV518</f>
        <v>1</v>
      </c>
      <c r="J747" s="9"/>
      <c r="K747" s="21"/>
      <c r="L747" s="21">
        <f>Source!U518</f>
        <v>28.799999999999997</v>
      </c>
    </row>
    <row r="748" spans="1:22" ht="15" x14ac:dyDescent="0.25">
      <c r="A748" s="24"/>
      <c r="B748" s="24"/>
      <c r="C748" s="24"/>
      <c r="D748" s="24"/>
      <c r="E748" s="24"/>
      <c r="F748" s="24"/>
      <c r="G748" s="24"/>
      <c r="H748" s="24"/>
      <c r="I748" s="24"/>
      <c r="J748" s="51">
        <f>K743+K744+K745+K746</f>
        <v>32051.569999999996</v>
      </c>
      <c r="K748" s="51"/>
      <c r="L748" s="25">
        <f>IF(Source!I518&lt;&gt;0, ROUND(J748/Source!I518, 2), 0)</f>
        <v>1335.48</v>
      </c>
      <c r="P748" s="23">
        <f>J748</f>
        <v>32051.569999999996</v>
      </c>
    </row>
    <row r="749" spans="1:22" ht="57" x14ac:dyDescent="0.2">
      <c r="A749" s="18">
        <v>84</v>
      </c>
      <c r="B749" s="18">
        <v>84</v>
      </c>
      <c r="C749" s="18" t="str">
        <f>Source!F520</f>
        <v>1.21-2203-27-1/1</v>
      </c>
      <c r="D749" s="18" t="str">
        <f>Source!G520</f>
        <v>Техническое обслуживание контакторов номинальный ток до 160 А /контактор модульный ЕSB-25-40N-06 4NO 230-400В</v>
      </c>
      <c r="E749" s="19" t="str">
        <f>Source!H520</f>
        <v>шт.</v>
      </c>
      <c r="F749" s="9">
        <f>Source!I520</f>
        <v>1</v>
      </c>
      <c r="G749" s="21"/>
      <c r="H749" s="20"/>
      <c r="I749" s="9"/>
      <c r="J749" s="9"/>
      <c r="K749" s="21"/>
      <c r="L749" s="21"/>
      <c r="Q749">
        <f>ROUND((Source!BZ520/100)*ROUND((Source!AF520*Source!AV520)*Source!I520, 2), 2)</f>
        <v>172.9</v>
      </c>
      <c r="R749">
        <f>Source!X520</f>
        <v>172.9</v>
      </c>
      <c r="S749">
        <f>ROUND((Source!CA520/100)*ROUND((Source!AF520*Source!AV520)*Source!I520, 2), 2)</f>
        <v>24.7</v>
      </c>
      <c r="T749">
        <f>Source!Y520</f>
        <v>24.7</v>
      </c>
      <c r="U749">
        <f>ROUND((175/100)*ROUND((Source!AE520*Source!AV520)*Source!I520, 2), 2)</f>
        <v>0</v>
      </c>
      <c r="V749">
        <f>ROUND((108/100)*ROUND(Source!CS520*Source!I520, 2), 2)</f>
        <v>0</v>
      </c>
    </row>
    <row r="750" spans="1:22" ht="14.25" x14ac:dyDescent="0.2">
      <c r="A750" s="18"/>
      <c r="B750" s="18"/>
      <c r="C750" s="18"/>
      <c r="D750" s="18" t="s">
        <v>746</v>
      </c>
      <c r="E750" s="19"/>
      <c r="F750" s="9"/>
      <c r="G750" s="21">
        <f>Source!AO520</f>
        <v>247</v>
      </c>
      <c r="H750" s="20" t="str">
        <f>Source!DG520</f>
        <v/>
      </c>
      <c r="I750" s="9">
        <f>Source!AV520</f>
        <v>1</v>
      </c>
      <c r="J750" s="9">
        <f>IF(Source!BA520&lt;&gt; 0, Source!BA520, 1)</f>
        <v>1</v>
      </c>
      <c r="K750" s="21">
        <f>Source!S520</f>
        <v>247</v>
      </c>
      <c r="L750" s="21"/>
    </row>
    <row r="751" spans="1:22" ht="14.25" x14ac:dyDescent="0.2">
      <c r="A751" s="18"/>
      <c r="B751" s="18"/>
      <c r="C751" s="18"/>
      <c r="D751" s="18" t="s">
        <v>752</v>
      </c>
      <c r="E751" s="19"/>
      <c r="F751" s="9"/>
      <c r="G751" s="21">
        <f>Source!AL520</f>
        <v>19.309999999999999</v>
      </c>
      <c r="H751" s="20" t="str">
        <f>Source!DD520</f>
        <v/>
      </c>
      <c r="I751" s="9">
        <f>Source!AW520</f>
        <v>1</v>
      </c>
      <c r="J751" s="9">
        <f>IF(Source!BC520&lt;&gt; 0, Source!BC520, 1)</f>
        <v>1</v>
      </c>
      <c r="K751" s="21">
        <f>Source!P520</f>
        <v>19.309999999999999</v>
      </c>
      <c r="L751" s="21"/>
    </row>
    <row r="752" spans="1:22" ht="14.25" x14ac:dyDescent="0.2">
      <c r="A752" s="18"/>
      <c r="B752" s="18"/>
      <c r="C752" s="18"/>
      <c r="D752" s="18" t="s">
        <v>747</v>
      </c>
      <c r="E752" s="19" t="s">
        <v>748</v>
      </c>
      <c r="F752" s="9">
        <f>Source!AT520</f>
        <v>70</v>
      </c>
      <c r="G752" s="21"/>
      <c r="H752" s="20"/>
      <c r="I752" s="9"/>
      <c r="J752" s="9"/>
      <c r="K752" s="21">
        <f>SUM(R749:R751)</f>
        <v>172.9</v>
      </c>
      <c r="L752" s="21"/>
    </row>
    <row r="753" spans="1:22" ht="14.25" x14ac:dyDescent="0.2">
      <c r="A753" s="18"/>
      <c r="B753" s="18"/>
      <c r="C753" s="18"/>
      <c r="D753" s="18" t="s">
        <v>749</v>
      </c>
      <c r="E753" s="19" t="s">
        <v>748</v>
      </c>
      <c r="F753" s="9">
        <f>Source!AU520</f>
        <v>10</v>
      </c>
      <c r="G753" s="21"/>
      <c r="H753" s="20"/>
      <c r="I753" s="9"/>
      <c r="J753" s="9"/>
      <c r="K753" s="21">
        <f>SUM(T749:T752)</f>
        <v>24.7</v>
      </c>
      <c r="L753" s="21"/>
    </row>
    <row r="754" spans="1:22" ht="14.25" x14ac:dyDescent="0.2">
      <c r="A754" s="18"/>
      <c r="B754" s="18"/>
      <c r="C754" s="18"/>
      <c r="D754" s="18" t="s">
        <v>750</v>
      </c>
      <c r="E754" s="19" t="s">
        <v>751</v>
      </c>
      <c r="F754" s="9">
        <f>Source!AQ520</f>
        <v>0.4</v>
      </c>
      <c r="G754" s="21"/>
      <c r="H754" s="20" t="str">
        <f>Source!DI520</f>
        <v/>
      </c>
      <c r="I754" s="9">
        <f>Source!AV520</f>
        <v>1</v>
      </c>
      <c r="J754" s="9"/>
      <c r="K754" s="21"/>
      <c r="L754" s="21">
        <f>Source!U520</f>
        <v>0.4</v>
      </c>
    </row>
    <row r="755" spans="1:22" ht="15" x14ac:dyDescent="0.25">
      <c r="A755" s="24"/>
      <c r="B755" s="24"/>
      <c r="C755" s="24"/>
      <c r="D755" s="24"/>
      <c r="E755" s="24"/>
      <c r="F755" s="24"/>
      <c r="G755" s="24"/>
      <c r="H755" s="24"/>
      <c r="I755" s="24"/>
      <c r="J755" s="51">
        <f>K750+K751+K752+K753</f>
        <v>463.91</v>
      </c>
      <c r="K755" s="51"/>
      <c r="L755" s="25">
        <f>IF(Source!I520&lt;&gt;0, ROUND(J755/Source!I520, 2), 0)</f>
        <v>463.91</v>
      </c>
      <c r="P755" s="23">
        <f>J755</f>
        <v>463.91</v>
      </c>
    </row>
    <row r="756" spans="1:22" ht="57" x14ac:dyDescent="0.2">
      <c r="A756" s="18">
        <v>85</v>
      </c>
      <c r="B756" s="18">
        <v>85</v>
      </c>
      <c r="C756" s="18" t="str">
        <f>Source!F521</f>
        <v>1.23-2103-3-1/1</v>
      </c>
      <c r="D756" s="18" t="str">
        <f>Source!G521</f>
        <v>Техническое обслуживание реле времени, реле теплового/астрономическое реле времени РЭВ-225</v>
      </c>
      <c r="E756" s="19" t="str">
        <f>Source!H521</f>
        <v>шт.</v>
      </c>
      <c r="F756" s="9">
        <f>Source!I521</f>
        <v>1</v>
      </c>
      <c r="G756" s="21"/>
      <c r="H756" s="20"/>
      <c r="I756" s="9"/>
      <c r="J756" s="9"/>
      <c r="K756" s="21"/>
      <c r="L756" s="21"/>
      <c r="Q756">
        <f>ROUND((Source!BZ521/100)*ROUND((Source!AF521*Source!AV521)*Source!I521, 2), 2)</f>
        <v>1037.3900000000001</v>
      </c>
      <c r="R756">
        <f>Source!X521</f>
        <v>1037.3900000000001</v>
      </c>
      <c r="S756">
        <f>ROUND((Source!CA521/100)*ROUND((Source!AF521*Source!AV521)*Source!I521, 2), 2)</f>
        <v>148.19999999999999</v>
      </c>
      <c r="T756">
        <f>Source!Y521</f>
        <v>148.19999999999999</v>
      </c>
      <c r="U756">
        <f>ROUND((175/100)*ROUND((Source!AE521*Source!AV521)*Source!I521, 2), 2)</f>
        <v>0</v>
      </c>
      <c r="V756">
        <f>ROUND((108/100)*ROUND(Source!CS521*Source!I521, 2), 2)</f>
        <v>0</v>
      </c>
    </row>
    <row r="757" spans="1:22" ht="14.25" x14ac:dyDescent="0.2">
      <c r="A757" s="18"/>
      <c r="B757" s="18"/>
      <c r="C757" s="18"/>
      <c r="D757" s="18" t="s">
        <v>746</v>
      </c>
      <c r="E757" s="19"/>
      <c r="F757" s="9"/>
      <c r="G757" s="21">
        <f>Source!AO521</f>
        <v>740.99</v>
      </c>
      <c r="H757" s="20" t="str">
        <f>Source!DG521</f>
        <v>)*2</v>
      </c>
      <c r="I757" s="9">
        <f>Source!AV521</f>
        <v>1</v>
      </c>
      <c r="J757" s="9">
        <f>IF(Source!BA521&lt;&gt; 0, Source!BA521, 1)</f>
        <v>1</v>
      </c>
      <c r="K757" s="21">
        <f>Source!S521</f>
        <v>1481.98</v>
      </c>
      <c r="L757" s="21"/>
    </row>
    <row r="758" spans="1:22" ht="14.25" x14ac:dyDescent="0.2">
      <c r="A758" s="18"/>
      <c r="B758" s="18"/>
      <c r="C758" s="18"/>
      <c r="D758" s="18" t="s">
        <v>752</v>
      </c>
      <c r="E758" s="19"/>
      <c r="F758" s="9"/>
      <c r="G758" s="21">
        <f>Source!AL521</f>
        <v>1.79</v>
      </c>
      <c r="H758" s="20" t="str">
        <f>Source!DD521</f>
        <v>)*2</v>
      </c>
      <c r="I758" s="9">
        <f>Source!AW521</f>
        <v>1</v>
      </c>
      <c r="J758" s="9">
        <f>IF(Source!BC521&lt;&gt; 0, Source!BC521, 1)</f>
        <v>1</v>
      </c>
      <c r="K758" s="21">
        <f>Source!P521</f>
        <v>3.58</v>
      </c>
      <c r="L758" s="21"/>
    </row>
    <row r="759" spans="1:22" ht="14.25" x14ac:dyDescent="0.2">
      <c r="A759" s="18"/>
      <c r="B759" s="18"/>
      <c r="C759" s="18"/>
      <c r="D759" s="18" t="s">
        <v>747</v>
      </c>
      <c r="E759" s="19" t="s">
        <v>748</v>
      </c>
      <c r="F759" s="9">
        <f>Source!AT521</f>
        <v>70</v>
      </c>
      <c r="G759" s="21"/>
      <c r="H759" s="20"/>
      <c r="I759" s="9"/>
      <c r="J759" s="9"/>
      <c r="K759" s="21">
        <f>SUM(R756:R758)</f>
        <v>1037.3900000000001</v>
      </c>
      <c r="L759" s="21"/>
    </row>
    <row r="760" spans="1:22" ht="14.25" x14ac:dyDescent="0.2">
      <c r="A760" s="18"/>
      <c r="B760" s="18"/>
      <c r="C760" s="18"/>
      <c r="D760" s="18" t="s">
        <v>749</v>
      </c>
      <c r="E760" s="19" t="s">
        <v>748</v>
      </c>
      <c r="F760" s="9">
        <f>Source!AU521</f>
        <v>10</v>
      </c>
      <c r="G760" s="21"/>
      <c r="H760" s="20"/>
      <c r="I760" s="9"/>
      <c r="J760" s="9"/>
      <c r="K760" s="21">
        <f>SUM(T756:T759)</f>
        <v>148.19999999999999</v>
      </c>
      <c r="L760" s="21"/>
    </row>
    <row r="761" spans="1:22" ht="14.25" x14ac:dyDescent="0.2">
      <c r="A761" s="18"/>
      <c r="B761" s="18"/>
      <c r="C761" s="18"/>
      <c r="D761" s="18" t="s">
        <v>750</v>
      </c>
      <c r="E761" s="19" t="s">
        <v>751</v>
      </c>
      <c r="F761" s="9">
        <f>Source!AQ521</f>
        <v>1.2</v>
      </c>
      <c r="G761" s="21"/>
      <c r="H761" s="20" t="str">
        <f>Source!DI521</f>
        <v>)*2</v>
      </c>
      <c r="I761" s="9">
        <f>Source!AV521</f>
        <v>1</v>
      </c>
      <c r="J761" s="9"/>
      <c r="K761" s="21"/>
      <c r="L761" s="21">
        <f>Source!U521</f>
        <v>2.4</v>
      </c>
    </row>
    <row r="762" spans="1:22" ht="15" x14ac:dyDescent="0.25">
      <c r="A762" s="24"/>
      <c r="B762" s="24"/>
      <c r="C762" s="24"/>
      <c r="D762" s="24"/>
      <c r="E762" s="24"/>
      <c r="F762" s="24"/>
      <c r="G762" s="24"/>
      <c r="H762" s="24"/>
      <c r="I762" s="24"/>
      <c r="J762" s="51">
        <f>K757+K758+K759+K760</f>
        <v>2671.1499999999996</v>
      </c>
      <c r="K762" s="51"/>
      <c r="L762" s="25">
        <f>IF(Source!I521&lt;&gt;0, ROUND(J762/Source!I521, 2), 0)</f>
        <v>2671.15</v>
      </c>
      <c r="P762" s="23">
        <f>J762</f>
        <v>2671.1499999999996</v>
      </c>
    </row>
    <row r="763" spans="1:22" ht="71.25" x14ac:dyDescent="0.2">
      <c r="A763" s="18">
        <v>86</v>
      </c>
      <c r="B763" s="18">
        <v>86</v>
      </c>
      <c r="C763" s="18" t="str">
        <f>Source!F525</f>
        <v>1.21-2303-20-1/1</v>
      </c>
      <c r="D763" s="18" t="str">
        <f>Source!G525</f>
        <v>Техническое обслуживание рубильников с центральным приводом трехполюсных на номинальный ток до 1000 А / выключатель нагрузки (рубильник) SD203 3P 32А</v>
      </c>
      <c r="E763" s="19" t="str">
        <f>Source!H525</f>
        <v>шт.</v>
      </c>
      <c r="F763" s="9">
        <f>Source!I525</f>
        <v>1</v>
      </c>
      <c r="G763" s="21"/>
      <c r="H763" s="20"/>
      <c r="I763" s="9"/>
      <c r="J763" s="9"/>
      <c r="K763" s="21"/>
      <c r="L763" s="21"/>
      <c r="Q763">
        <f>ROUND((Source!BZ525/100)*ROUND((Source!AF525*Source!AV525)*Source!I525, 2), 2)</f>
        <v>389.02</v>
      </c>
      <c r="R763">
        <f>Source!X525</f>
        <v>389.02</v>
      </c>
      <c r="S763">
        <f>ROUND((Source!CA525/100)*ROUND((Source!AF525*Source!AV525)*Source!I525, 2), 2)</f>
        <v>55.57</v>
      </c>
      <c r="T763">
        <f>Source!Y525</f>
        <v>55.57</v>
      </c>
      <c r="U763">
        <f>ROUND((175/100)*ROUND((Source!AE525*Source!AV525)*Source!I525, 2), 2)</f>
        <v>0</v>
      </c>
      <c r="V763">
        <f>ROUND((108/100)*ROUND(Source!CS525*Source!I525, 2), 2)</f>
        <v>0</v>
      </c>
    </row>
    <row r="764" spans="1:22" ht="14.25" x14ac:dyDescent="0.2">
      <c r="A764" s="18"/>
      <c r="B764" s="18"/>
      <c r="C764" s="18"/>
      <c r="D764" s="18" t="s">
        <v>746</v>
      </c>
      <c r="E764" s="19"/>
      <c r="F764" s="9"/>
      <c r="G764" s="21">
        <f>Source!AO525</f>
        <v>555.74</v>
      </c>
      <c r="H764" s="20" t="str">
        <f>Source!DG525</f>
        <v/>
      </c>
      <c r="I764" s="9">
        <f>Source!AV525</f>
        <v>1</v>
      </c>
      <c r="J764" s="9">
        <f>IF(Source!BA525&lt;&gt; 0, Source!BA525, 1)</f>
        <v>1</v>
      </c>
      <c r="K764" s="21">
        <f>Source!S525</f>
        <v>555.74</v>
      </c>
      <c r="L764" s="21"/>
    </row>
    <row r="765" spans="1:22" ht="14.25" x14ac:dyDescent="0.2">
      <c r="A765" s="18"/>
      <c r="B765" s="18"/>
      <c r="C765" s="18"/>
      <c r="D765" s="18" t="s">
        <v>752</v>
      </c>
      <c r="E765" s="19"/>
      <c r="F765" s="9"/>
      <c r="G765" s="21">
        <f>Source!AL525</f>
        <v>9.31</v>
      </c>
      <c r="H765" s="20" t="str">
        <f>Source!DD525</f>
        <v/>
      </c>
      <c r="I765" s="9">
        <f>Source!AW525</f>
        <v>1</v>
      </c>
      <c r="J765" s="9">
        <f>IF(Source!BC525&lt;&gt; 0, Source!BC525, 1)</f>
        <v>1</v>
      </c>
      <c r="K765" s="21">
        <f>Source!P525</f>
        <v>9.31</v>
      </c>
      <c r="L765" s="21"/>
    </row>
    <row r="766" spans="1:22" ht="14.25" x14ac:dyDescent="0.2">
      <c r="A766" s="18"/>
      <c r="B766" s="18"/>
      <c r="C766" s="18"/>
      <c r="D766" s="18" t="s">
        <v>747</v>
      </c>
      <c r="E766" s="19" t="s">
        <v>748</v>
      </c>
      <c r="F766" s="9">
        <f>Source!AT525</f>
        <v>70</v>
      </c>
      <c r="G766" s="21"/>
      <c r="H766" s="20"/>
      <c r="I766" s="9"/>
      <c r="J766" s="9"/>
      <c r="K766" s="21">
        <f>SUM(R763:R765)</f>
        <v>389.02</v>
      </c>
      <c r="L766" s="21"/>
    </row>
    <row r="767" spans="1:22" ht="14.25" x14ac:dyDescent="0.2">
      <c r="A767" s="18"/>
      <c r="B767" s="18"/>
      <c r="C767" s="18"/>
      <c r="D767" s="18" t="s">
        <v>749</v>
      </c>
      <c r="E767" s="19" t="s">
        <v>748</v>
      </c>
      <c r="F767" s="9">
        <f>Source!AU525</f>
        <v>10</v>
      </c>
      <c r="G767" s="21"/>
      <c r="H767" s="20"/>
      <c r="I767" s="9"/>
      <c r="J767" s="9"/>
      <c r="K767" s="21">
        <f>SUM(T763:T766)</f>
        <v>55.57</v>
      </c>
      <c r="L767" s="21"/>
    </row>
    <row r="768" spans="1:22" ht="14.25" x14ac:dyDescent="0.2">
      <c r="A768" s="18"/>
      <c r="B768" s="18"/>
      <c r="C768" s="18"/>
      <c r="D768" s="18" t="s">
        <v>750</v>
      </c>
      <c r="E768" s="19" t="s">
        <v>751</v>
      </c>
      <c r="F768" s="9">
        <f>Source!AQ525</f>
        <v>0.9</v>
      </c>
      <c r="G768" s="21"/>
      <c r="H768" s="20" t="str">
        <f>Source!DI525</f>
        <v/>
      </c>
      <c r="I768" s="9">
        <f>Source!AV525</f>
        <v>1</v>
      </c>
      <c r="J768" s="9"/>
      <c r="K768" s="21"/>
      <c r="L768" s="21">
        <f>Source!U525</f>
        <v>0.9</v>
      </c>
    </row>
    <row r="769" spans="1:22" ht="15" x14ac:dyDescent="0.25">
      <c r="A769" s="24"/>
      <c r="B769" s="24"/>
      <c r="C769" s="24"/>
      <c r="D769" s="24"/>
      <c r="E769" s="24"/>
      <c r="F769" s="24"/>
      <c r="G769" s="24"/>
      <c r="H769" s="24"/>
      <c r="I769" s="24"/>
      <c r="J769" s="51">
        <f>K764+K765+K766+K767</f>
        <v>1009.64</v>
      </c>
      <c r="K769" s="51"/>
      <c r="L769" s="25">
        <f>IF(Source!I525&lt;&gt;0, ROUND(J769/Source!I525, 2), 0)</f>
        <v>1009.64</v>
      </c>
      <c r="P769" s="23">
        <f>J769</f>
        <v>1009.64</v>
      </c>
    </row>
    <row r="770" spans="1:22" ht="57" x14ac:dyDescent="0.2">
      <c r="A770" s="18">
        <v>87</v>
      </c>
      <c r="B770" s="18">
        <v>87</v>
      </c>
      <c r="C770" s="18" t="str">
        <f>Source!F526</f>
        <v>1.21-2303-19-1/1</v>
      </c>
      <c r="D770" s="18" t="str">
        <f>Source!G526</f>
        <v>Техническое обслуживание выключателей автоматических однополюсных установочных на номинальный ток до 63 А</v>
      </c>
      <c r="E770" s="19" t="str">
        <f>Source!H526</f>
        <v>шт.</v>
      </c>
      <c r="F770" s="9">
        <f>Source!I526</f>
        <v>14</v>
      </c>
      <c r="G770" s="21"/>
      <c r="H770" s="20"/>
      <c r="I770" s="9"/>
      <c r="J770" s="9"/>
      <c r="K770" s="21"/>
      <c r="L770" s="21"/>
      <c r="Q770">
        <f>ROUND((Source!BZ526/100)*ROUND((Source!AF526*Source!AV526)*Source!I526, 2), 2)</f>
        <v>7261.7</v>
      </c>
      <c r="R770">
        <f>Source!X526</f>
        <v>7261.7</v>
      </c>
      <c r="S770">
        <f>ROUND((Source!CA526/100)*ROUND((Source!AF526*Source!AV526)*Source!I526, 2), 2)</f>
        <v>1037.3900000000001</v>
      </c>
      <c r="T770">
        <f>Source!Y526</f>
        <v>1037.3900000000001</v>
      </c>
      <c r="U770">
        <f>ROUND((175/100)*ROUND((Source!AE526*Source!AV526)*Source!I526, 2), 2)</f>
        <v>0</v>
      </c>
      <c r="V770">
        <f>ROUND((108/100)*ROUND(Source!CS526*Source!I526, 2), 2)</f>
        <v>0</v>
      </c>
    </row>
    <row r="771" spans="1:22" ht="14.25" x14ac:dyDescent="0.2">
      <c r="A771" s="18"/>
      <c r="B771" s="18"/>
      <c r="C771" s="18"/>
      <c r="D771" s="18" t="s">
        <v>746</v>
      </c>
      <c r="E771" s="19"/>
      <c r="F771" s="9"/>
      <c r="G771" s="21">
        <f>Source!AO526</f>
        <v>740.99</v>
      </c>
      <c r="H771" s="20" t="str">
        <f>Source!DG526</f>
        <v/>
      </c>
      <c r="I771" s="9">
        <f>Source!AV526</f>
        <v>1</v>
      </c>
      <c r="J771" s="9">
        <f>IF(Source!BA526&lt;&gt; 0, Source!BA526, 1)</f>
        <v>1</v>
      </c>
      <c r="K771" s="21">
        <f>Source!S526</f>
        <v>10373.86</v>
      </c>
      <c r="L771" s="21"/>
    </row>
    <row r="772" spans="1:22" ht="14.25" x14ac:dyDescent="0.2">
      <c r="A772" s="18"/>
      <c r="B772" s="18"/>
      <c r="C772" s="18"/>
      <c r="D772" s="18" t="s">
        <v>752</v>
      </c>
      <c r="E772" s="19"/>
      <c r="F772" s="9"/>
      <c r="G772" s="21">
        <f>Source!AL526</f>
        <v>1.7</v>
      </c>
      <c r="H772" s="20" t="str">
        <f>Source!DD526</f>
        <v/>
      </c>
      <c r="I772" s="9">
        <f>Source!AW526</f>
        <v>1</v>
      </c>
      <c r="J772" s="9">
        <f>IF(Source!BC526&lt;&gt; 0, Source!BC526, 1)</f>
        <v>1</v>
      </c>
      <c r="K772" s="21">
        <f>Source!P526</f>
        <v>23.8</v>
      </c>
      <c r="L772" s="21"/>
    </row>
    <row r="773" spans="1:22" ht="14.25" x14ac:dyDescent="0.2">
      <c r="A773" s="18"/>
      <c r="B773" s="18"/>
      <c r="C773" s="18"/>
      <c r="D773" s="18" t="s">
        <v>747</v>
      </c>
      <c r="E773" s="19" t="s">
        <v>748</v>
      </c>
      <c r="F773" s="9">
        <f>Source!AT526</f>
        <v>70</v>
      </c>
      <c r="G773" s="21"/>
      <c r="H773" s="20"/>
      <c r="I773" s="9"/>
      <c r="J773" s="9"/>
      <c r="K773" s="21">
        <f>SUM(R770:R772)</f>
        <v>7261.7</v>
      </c>
      <c r="L773" s="21"/>
    </row>
    <row r="774" spans="1:22" ht="14.25" x14ac:dyDescent="0.2">
      <c r="A774" s="18"/>
      <c r="B774" s="18"/>
      <c r="C774" s="18"/>
      <c r="D774" s="18" t="s">
        <v>749</v>
      </c>
      <c r="E774" s="19" t="s">
        <v>748</v>
      </c>
      <c r="F774" s="9">
        <f>Source!AU526</f>
        <v>10</v>
      </c>
      <c r="G774" s="21"/>
      <c r="H774" s="20"/>
      <c r="I774" s="9"/>
      <c r="J774" s="9"/>
      <c r="K774" s="21">
        <f>SUM(T770:T773)</f>
        <v>1037.3900000000001</v>
      </c>
      <c r="L774" s="21"/>
    </row>
    <row r="775" spans="1:22" ht="14.25" x14ac:dyDescent="0.2">
      <c r="A775" s="18"/>
      <c r="B775" s="18"/>
      <c r="C775" s="18"/>
      <c r="D775" s="18" t="s">
        <v>750</v>
      </c>
      <c r="E775" s="19" t="s">
        <v>751</v>
      </c>
      <c r="F775" s="9">
        <f>Source!AQ526</f>
        <v>1.2</v>
      </c>
      <c r="G775" s="21"/>
      <c r="H775" s="20" t="str">
        <f>Source!DI526</f>
        <v/>
      </c>
      <c r="I775" s="9">
        <f>Source!AV526</f>
        <v>1</v>
      </c>
      <c r="J775" s="9"/>
      <c r="K775" s="21"/>
      <c r="L775" s="21">
        <f>Source!U526</f>
        <v>16.8</v>
      </c>
    </row>
    <row r="776" spans="1:22" ht="15" x14ac:dyDescent="0.25">
      <c r="A776" s="24"/>
      <c r="B776" s="24"/>
      <c r="C776" s="24"/>
      <c r="D776" s="24"/>
      <c r="E776" s="24"/>
      <c r="F776" s="24"/>
      <c r="G776" s="24"/>
      <c r="H776" s="24"/>
      <c r="I776" s="24"/>
      <c r="J776" s="51">
        <f>K771+K772+K773+K774</f>
        <v>18696.75</v>
      </c>
      <c r="K776" s="51"/>
      <c r="L776" s="25">
        <f>IF(Source!I526&lt;&gt;0, ROUND(J776/Source!I526, 2), 0)</f>
        <v>1335.48</v>
      </c>
      <c r="P776" s="23">
        <f>J776</f>
        <v>18696.75</v>
      </c>
    </row>
    <row r="778" spans="1:22" ht="15" x14ac:dyDescent="0.25">
      <c r="A778" s="52" t="str">
        <f>CONCATENATE("Итого по подразделу: ",IF(Source!G529&lt;&gt;"Новый подраздел", Source!G529, ""))</f>
        <v>Итого по подразделу: 4.2 Оборудование</v>
      </c>
      <c r="B778" s="52"/>
      <c r="C778" s="52"/>
      <c r="D778" s="52"/>
      <c r="E778" s="52"/>
      <c r="F778" s="52"/>
      <c r="G778" s="52"/>
      <c r="H778" s="52"/>
      <c r="I778" s="52"/>
      <c r="J778" s="53">
        <f>SUM(P498:P777)</f>
        <v>187355.35000000003</v>
      </c>
      <c r="K778" s="54"/>
      <c r="L778" s="27"/>
    </row>
    <row r="781" spans="1:22" ht="16.5" x14ac:dyDescent="0.25">
      <c r="A781" s="50" t="str">
        <f>CONCATENATE("Подраздел: ",IF(Source!G559&lt;&gt;"Новый подраздел", Source!G559, ""))</f>
        <v>Подраздел: 4.3 Осветительная арматура</v>
      </c>
      <c r="B781" s="50"/>
      <c r="C781" s="50"/>
      <c r="D781" s="50"/>
      <c r="E781" s="50"/>
      <c r="F781" s="50"/>
      <c r="G781" s="50"/>
      <c r="H781" s="50"/>
      <c r="I781" s="50"/>
      <c r="J781" s="50"/>
      <c r="K781" s="50"/>
      <c r="L781" s="50"/>
    </row>
    <row r="782" spans="1:22" ht="250.5" x14ac:dyDescent="0.2">
      <c r="A782" s="18">
        <v>88</v>
      </c>
      <c r="B782" s="18">
        <v>88</v>
      </c>
      <c r="C782" s="18" t="s">
        <v>756</v>
      </c>
      <c r="D782" s="18" t="s">
        <v>757</v>
      </c>
      <c r="E782" s="19" t="str">
        <f>Source!H563</f>
        <v>шт.</v>
      </c>
      <c r="F782" s="9">
        <f>Source!I563</f>
        <v>237</v>
      </c>
      <c r="G782" s="21"/>
      <c r="H782" s="20"/>
      <c r="I782" s="9"/>
      <c r="J782" s="9"/>
      <c r="K782" s="21"/>
      <c r="L782" s="21"/>
      <c r="Q782">
        <f>ROUND((Source!BZ563/100)*ROUND((Source!AF563*Source!AV563)*Source!I563, 2), 2)</f>
        <v>17458.919999999998</v>
      </c>
      <c r="R782">
        <f>Source!X563</f>
        <v>17458.919999999998</v>
      </c>
      <c r="S782">
        <f>ROUND((Source!CA563/100)*ROUND((Source!AF563*Source!AV563)*Source!I563, 2), 2)</f>
        <v>2494.13</v>
      </c>
      <c r="T782">
        <f>Source!Y563</f>
        <v>2494.13</v>
      </c>
      <c r="U782">
        <f>ROUND((175/100)*ROUND((Source!AE563*Source!AV563)*Source!I563, 2), 2)</f>
        <v>0</v>
      </c>
      <c r="V782">
        <f>ROUND((108/100)*ROUND(Source!CS563*Source!I563, 2), 2)</f>
        <v>0</v>
      </c>
    </row>
    <row r="783" spans="1:22" x14ac:dyDescent="0.2">
      <c r="D783" s="22" t="str">
        <f>"Объем: "&amp;Source!I563&amp;"=11+"&amp;"144+"&amp;"70+"&amp;"12"</f>
        <v>Объем: 237=11+144+70+12</v>
      </c>
    </row>
    <row r="784" spans="1:22" ht="14.25" x14ac:dyDescent="0.2">
      <c r="A784" s="18"/>
      <c r="B784" s="18"/>
      <c r="C784" s="18"/>
      <c r="D784" s="18" t="s">
        <v>746</v>
      </c>
      <c r="E784" s="19"/>
      <c r="F784" s="9"/>
      <c r="G784" s="21">
        <f>Source!AO563</f>
        <v>101.19</v>
      </c>
      <c r="H784" s="20" t="str">
        <f>Source!DG563</f>
        <v>*1,04</v>
      </c>
      <c r="I784" s="9">
        <f>Source!AV563</f>
        <v>1</v>
      </c>
      <c r="J784" s="9">
        <f>IF(Source!BA563&lt;&gt; 0, Source!BA563, 1)</f>
        <v>1</v>
      </c>
      <c r="K784" s="21">
        <f>Source!S563</f>
        <v>24941.31</v>
      </c>
      <c r="L784" s="21"/>
    </row>
    <row r="785" spans="1:22" ht="14.25" x14ac:dyDescent="0.2">
      <c r="A785" s="18"/>
      <c r="B785" s="18"/>
      <c r="C785" s="18"/>
      <c r="D785" s="18" t="s">
        <v>752</v>
      </c>
      <c r="E785" s="19"/>
      <c r="F785" s="9"/>
      <c r="G785" s="21">
        <f>Source!AL563</f>
        <v>1.26</v>
      </c>
      <c r="H785" s="20" t="str">
        <f>Source!DD563</f>
        <v/>
      </c>
      <c r="I785" s="9">
        <f>Source!AW563</f>
        <v>1</v>
      </c>
      <c r="J785" s="9">
        <f>IF(Source!BC563&lt;&gt; 0, Source!BC563, 1)</f>
        <v>1</v>
      </c>
      <c r="K785" s="21">
        <f>Source!P563</f>
        <v>298.62</v>
      </c>
      <c r="L785" s="21"/>
    </row>
    <row r="786" spans="1:22" ht="14.25" x14ac:dyDescent="0.2">
      <c r="A786" s="18"/>
      <c r="B786" s="18"/>
      <c r="C786" s="18"/>
      <c r="D786" s="18" t="s">
        <v>747</v>
      </c>
      <c r="E786" s="19" t="s">
        <v>748</v>
      </c>
      <c r="F786" s="9">
        <f>Source!AT563</f>
        <v>70</v>
      </c>
      <c r="G786" s="21"/>
      <c r="H786" s="20"/>
      <c r="I786" s="9"/>
      <c r="J786" s="9"/>
      <c r="K786" s="21">
        <f>SUM(R782:R785)</f>
        <v>17458.919999999998</v>
      </c>
      <c r="L786" s="21"/>
    </row>
    <row r="787" spans="1:22" ht="14.25" x14ac:dyDescent="0.2">
      <c r="A787" s="18"/>
      <c r="B787" s="18"/>
      <c r="C787" s="18"/>
      <c r="D787" s="18" t="s">
        <v>749</v>
      </c>
      <c r="E787" s="19" t="s">
        <v>748</v>
      </c>
      <c r="F787" s="9">
        <f>Source!AU563</f>
        <v>10</v>
      </c>
      <c r="G787" s="21"/>
      <c r="H787" s="20"/>
      <c r="I787" s="9"/>
      <c r="J787" s="9"/>
      <c r="K787" s="21">
        <f>SUM(T782:T786)</f>
        <v>2494.13</v>
      </c>
      <c r="L787" s="21"/>
    </row>
    <row r="788" spans="1:22" ht="14.25" x14ac:dyDescent="0.2">
      <c r="A788" s="18"/>
      <c r="B788" s="18"/>
      <c r="C788" s="18"/>
      <c r="D788" s="18" t="s">
        <v>750</v>
      </c>
      <c r="E788" s="19" t="s">
        <v>751</v>
      </c>
      <c r="F788" s="9">
        <f>Source!AQ563</f>
        <v>0.18</v>
      </c>
      <c r="G788" s="21"/>
      <c r="H788" s="20" t="str">
        <f>Source!DI563</f>
        <v>*1,04</v>
      </c>
      <c r="I788" s="9">
        <f>Source!AV563</f>
        <v>1</v>
      </c>
      <c r="J788" s="9"/>
      <c r="K788" s="21"/>
      <c r="L788" s="21">
        <f>Source!U563</f>
        <v>44.366399999999999</v>
      </c>
    </row>
    <row r="789" spans="1:22" ht="15" x14ac:dyDescent="0.25">
      <c r="A789" s="24"/>
      <c r="B789" s="24"/>
      <c r="C789" s="24"/>
      <c r="D789" s="24"/>
      <c r="E789" s="24"/>
      <c r="F789" s="24"/>
      <c r="G789" s="24"/>
      <c r="H789" s="24"/>
      <c r="I789" s="24"/>
      <c r="J789" s="51">
        <f>K784+K785+K786+K787</f>
        <v>45192.979999999996</v>
      </c>
      <c r="K789" s="51"/>
      <c r="L789" s="25">
        <f>IF(Source!I563&lt;&gt;0, ROUND(J789/Source!I563, 2), 0)</f>
        <v>190.69</v>
      </c>
      <c r="P789" s="23">
        <f>J789</f>
        <v>45192.979999999996</v>
      </c>
    </row>
    <row r="791" spans="1:22" ht="15" x14ac:dyDescent="0.25">
      <c r="A791" s="52" t="str">
        <f>CONCATENATE("Итого по подразделу: ",IF(Source!G565&lt;&gt;"Новый подраздел", Source!G565, ""))</f>
        <v>Итого по подразделу: 4.3 Осветительная арматура</v>
      </c>
      <c r="B791" s="52"/>
      <c r="C791" s="52"/>
      <c r="D791" s="52"/>
      <c r="E791" s="52"/>
      <c r="F791" s="52"/>
      <c r="G791" s="52"/>
      <c r="H791" s="52"/>
      <c r="I791" s="52"/>
      <c r="J791" s="53">
        <f>SUM(P781:P790)</f>
        <v>45192.979999999996</v>
      </c>
      <c r="K791" s="54"/>
      <c r="L791" s="27"/>
    </row>
    <row r="794" spans="1:22" ht="16.5" x14ac:dyDescent="0.25">
      <c r="A794" s="50" t="str">
        <f>CONCATENATE("Подраздел: ",IF(Source!G595&lt;&gt;"Новый подраздел", Source!G595, ""))</f>
        <v>Подраздел: 4.4 Электроустановочные изделия</v>
      </c>
      <c r="B794" s="50"/>
      <c r="C794" s="50"/>
      <c r="D794" s="50"/>
      <c r="E794" s="50"/>
      <c r="F794" s="50"/>
      <c r="G794" s="50"/>
      <c r="H794" s="50"/>
      <c r="I794" s="50"/>
      <c r="J794" s="50"/>
      <c r="K794" s="50"/>
      <c r="L794" s="50"/>
    </row>
    <row r="795" spans="1:22" ht="28.5" x14ac:dyDescent="0.2">
      <c r="A795" s="18">
        <v>89</v>
      </c>
      <c r="B795" s="18">
        <v>89</v>
      </c>
      <c r="C795" s="18" t="str">
        <f>Source!F599</f>
        <v>1.23-2103-6-1/1</v>
      </c>
      <c r="D795" s="18" t="str">
        <f>Source!G599</f>
        <v>Техническое обслуживание выключателей поплавковых</v>
      </c>
      <c r="E795" s="19" t="str">
        <f>Source!H599</f>
        <v>100 шт.</v>
      </c>
      <c r="F795" s="9">
        <f>Source!I599</f>
        <v>0.55000000000000004</v>
      </c>
      <c r="G795" s="21"/>
      <c r="H795" s="20"/>
      <c r="I795" s="9"/>
      <c r="J795" s="9"/>
      <c r="K795" s="21"/>
      <c r="L795" s="21"/>
      <c r="Q795">
        <f>ROUND((Source!BZ599/100)*ROUND((Source!AF599*Source!AV599)*Source!I599, 2), 2)</f>
        <v>4946.3100000000004</v>
      </c>
      <c r="R795">
        <f>Source!X599</f>
        <v>4946.3100000000004</v>
      </c>
      <c r="S795">
        <f>ROUND((Source!CA599/100)*ROUND((Source!AF599*Source!AV599)*Source!I599, 2), 2)</f>
        <v>706.62</v>
      </c>
      <c r="T795">
        <f>Source!Y599</f>
        <v>706.62</v>
      </c>
      <c r="U795">
        <f>ROUND((175/100)*ROUND((Source!AE599*Source!AV599)*Source!I599, 2), 2)</f>
        <v>2226.61</v>
      </c>
      <c r="V795">
        <f>ROUND((108/100)*ROUND(Source!CS599*Source!I599, 2), 2)</f>
        <v>1374.14</v>
      </c>
    </row>
    <row r="796" spans="1:22" x14ac:dyDescent="0.2">
      <c r="D796" s="22" t="str">
        <f>"Объем: "&amp;Source!I599&amp;"=(43+"&amp;"12)/"&amp;"100"</f>
        <v>Объем: 0,55=(43+12)/100</v>
      </c>
    </row>
    <row r="797" spans="1:22" ht="14.25" x14ac:dyDescent="0.2">
      <c r="A797" s="18"/>
      <c r="B797" s="18"/>
      <c r="C797" s="18"/>
      <c r="D797" s="18" t="s">
        <v>746</v>
      </c>
      <c r="E797" s="19"/>
      <c r="F797" s="9"/>
      <c r="G797" s="21">
        <f>Source!AO599</f>
        <v>3211.89</v>
      </c>
      <c r="H797" s="20" t="str">
        <f>Source!DG599</f>
        <v>*4</v>
      </c>
      <c r="I797" s="9">
        <f>Source!AV599</f>
        <v>1</v>
      </c>
      <c r="J797" s="9">
        <f>IF(Source!BA599&lt;&gt; 0, Source!BA599, 1)</f>
        <v>1</v>
      </c>
      <c r="K797" s="21">
        <f>Source!S599</f>
        <v>7066.16</v>
      </c>
      <c r="L797" s="21"/>
    </row>
    <row r="798" spans="1:22" ht="14.25" x14ac:dyDescent="0.2">
      <c r="A798" s="18"/>
      <c r="B798" s="18"/>
      <c r="C798" s="18"/>
      <c r="D798" s="18" t="s">
        <v>753</v>
      </c>
      <c r="E798" s="19"/>
      <c r="F798" s="9"/>
      <c r="G798" s="21">
        <f>Source!AM599</f>
        <v>912.11</v>
      </c>
      <c r="H798" s="20" t="str">
        <f>Source!DE599</f>
        <v>*4</v>
      </c>
      <c r="I798" s="9">
        <f>Source!AV599</f>
        <v>1</v>
      </c>
      <c r="J798" s="9">
        <f>IF(Source!BB599&lt;&gt; 0, Source!BB599, 1)</f>
        <v>1</v>
      </c>
      <c r="K798" s="21">
        <f>Source!Q599</f>
        <v>2006.64</v>
      </c>
      <c r="L798" s="21"/>
    </row>
    <row r="799" spans="1:22" ht="14.25" x14ac:dyDescent="0.2">
      <c r="A799" s="18"/>
      <c r="B799" s="18"/>
      <c r="C799" s="18"/>
      <c r="D799" s="18" t="s">
        <v>754</v>
      </c>
      <c r="E799" s="19"/>
      <c r="F799" s="9"/>
      <c r="G799" s="21">
        <f>Source!AN599</f>
        <v>578.34</v>
      </c>
      <c r="H799" s="20" t="str">
        <f>Source!DF599</f>
        <v>*4</v>
      </c>
      <c r="I799" s="9">
        <f>Source!AV599</f>
        <v>1</v>
      </c>
      <c r="J799" s="9">
        <f>IF(Source!BS599&lt;&gt; 0, Source!BS599, 1)</f>
        <v>1</v>
      </c>
      <c r="K799" s="26">
        <f>Source!R599</f>
        <v>1272.3499999999999</v>
      </c>
      <c r="L799" s="21"/>
    </row>
    <row r="800" spans="1:22" ht="14.25" x14ac:dyDescent="0.2">
      <c r="A800" s="18"/>
      <c r="B800" s="18"/>
      <c r="C800" s="18"/>
      <c r="D800" s="18" t="s">
        <v>752</v>
      </c>
      <c r="E800" s="19"/>
      <c r="F800" s="9"/>
      <c r="G800" s="21">
        <f>Source!AL599</f>
        <v>0.94</v>
      </c>
      <c r="H800" s="20" t="str">
        <f>Source!DD599</f>
        <v>*4</v>
      </c>
      <c r="I800" s="9">
        <f>Source!AW599</f>
        <v>1</v>
      </c>
      <c r="J800" s="9">
        <f>IF(Source!BC599&lt;&gt; 0, Source!BC599, 1)</f>
        <v>1</v>
      </c>
      <c r="K800" s="21">
        <f>Source!P599</f>
        <v>2.0699999999999998</v>
      </c>
      <c r="L800" s="21"/>
    </row>
    <row r="801" spans="1:22" ht="14.25" x14ac:dyDescent="0.2">
      <c r="A801" s="18"/>
      <c r="B801" s="18"/>
      <c r="C801" s="18"/>
      <c r="D801" s="18" t="s">
        <v>747</v>
      </c>
      <c r="E801" s="19" t="s">
        <v>748</v>
      </c>
      <c r="F801" s="9">
        <f>Source!AT599</f>
        <v>70</v>
      </c>
      <c r="G801" s="21"/>
      <c r="H801" s="20"/>
      <c r="I801" s="9"/>
      <c r="J801" s="9"/>
      <c r="K801" s="21">
        <f>SUM(R795:R800)</f>
        <v>4946.3100000000004</v>
      </c>
      <c r="L801" s="21"/>
    </row>
    <row r="802" spans="1:22" ht="14.25" x14ac:dyDescent="0.2">
      <c r="A802" s="18"/>
      <c r="B802" s="18"/>
      <c r="C802" s="18"/>
      <c r="D802" s="18" t="s">
        <v>749</v>
      </c>
      <c r="E802" s="19" t="s">
        <v>748</v>
      </c>
      <c r="F802" s="9">
        <f>Source!AU599</f>
        <v>10</v>
      </c>
      <c r="G802" s="21"/>
      <c r="H802" s="20"/>
      <c r="I802" s="9"/>
      <c r="J802" s="9"/>
      <c r="K802" s="21">
        <f>SUM(T795:T801)</f>
        <v>706.62</v>
      </c>
      <c r="L802" s="21"/>
    </row>
    <row r="803" spans="1:22" ht="14.25" x14ac:dyDescent="0.2">
      <c r="A803" s="18"/>
      <c r="B803" s="18"/>
      <c r="C803" s="18"/>
      <c r="D803" s="18" t="s">
        <v>755</v>
      </c>
      <c r="E803" s="19" t="s">
        <v>748</v>
      </c>
      <c r="F803" s="9">
        <f>108</f>
        <v>108</v>
      </c>
      <c r="G803" s="21"/>
      <c r="H803" s="20"/>
      <c r="I803" s="9"/>
      <c r="J803" s="9"/>
      <c r="K803" s="21">
        <f>SUM(V795:V802)</f>
        <v>1374.14</v>
      </c>
      <c r="L803" s="21"/>
    </row>
    <row r="804" spans="1:22" ht="14.25" x14ac:dyDescent="0.2">
      <c r="A804" s="18"/>
      <c r="B804" s="18"/>
      <c r="C804" s="18"/>
      <c r="D804" s="18" t="s">
        <v>750</v>
      </c>
      <c r="E804" s="19" t="s">
        <v>751</v>
      </c>
      <c r="F804" s="9">
        <f>Source!AQ599</f>
        <v>6</v>
      </c>
      <c r="G804" s="21"/>
      <c r="H804" s="20" t="str">
        <f>Source!DI599</f>
        <v>*4</v>
      </c>
      <c r="I804" s="9">
        <f>Source!AV599</f>
        <v>1</v>
      </c>
      <c r="J804" s="9"/>
      <c r="K804" s="21"/>
      <c r="L804" s="21">
        <f>Source!U599</f>
        <v>13.200000000000001</v>
      </c>
    </row>
    <row r="805" spans="1:22" ht="15" x14ac:dyDescent="0.25">
      <c r="A805" s="24"/>
      <c r="B805" s="24"/>
      <c r="C805" s="24"/>
      <c r="D805" s="24"/>
      <c r="E805" s="24"/>
      <c r="F805" s="24"/>
      <c r="G805" s="24"/>
      <c r="H805" s="24"/>
      <c r="I805" s="24"/>
      <c r="J805" s="51">
        <f>K797+K798+K800+K801+K802+K803</f>
        <v>16101.94</v>
      </c>
      <c r="K805" s="51"/>
      <c r="L805" s="25">
        <f>IF(Source!I599&lt;&gt;0, ROUND(J805/Source!I599, 2), 0)</f>
        <v>29276.25</v>
      </c>
      <c r="P805" s="23">
        <f>J805</f>
        <v>16101.94</v>
      </c>
    </row>
    <row r="806" spans="1:22" ht="71.25" x14ac:dyDescent="0.2">
      <c r="A806" s="18">
        <v>90</v>
      </c>
      <c r="B806" s="18">
        <v>90</v>
      </c>
      <c r="C806" s="18" t="str">
        <f>Source!F602</f>
        <v>1.21-2303-37-1/1</v>
      </c>
      <c r="D806" s="18" t="str">
        <f>Source!G602</f>
        <v>Техническое обслуживание накладной штепсельной силовой розетки с винтовыми зажимами, заземляющим контактом, степень защиты IP20, IP21, IP22 - полугодовое</v>
      </c>
      <c r="E806" s="19" t="str">
        <f>Source!H602</f>
        <v>10 шт.</v>
      </c>
      <c r="F806" s="9">
        <f>Source!I602</f>
        <v>21.6</v>
      </c>
      <c r="G806" s="21"/>
      <c r="H806" s="20"/>
      <c r="I806" s="9"/>
      <c r="J806" s="9"/>
      <c r="K806" s="21"/>
      <c r="L806" s="21"/>
      <c r="Q806">
        <f>ROUND((Source!BZ602/100)*ROUND((Source!AF602*Source!AV602)*Source!I602, 2), 2)</f>
        <v>1680.59</v>
      </c>
      <c r="R806">
        <f>Source!X602</f>
        <v>1680.59</v>
      </c>
      <c r="S806">
        <f>ROUND((Source!CA602/100)*ROUND((Source!AF602*Source!AV602)*Source!I602, 2), 2)</f>
        <v>240.08</v>
      </c>
      <c r="T806">
        <f>Source!Y602</f>
        <v>240.08</v>
      </c>
      <c r="U806">
        <f>ROUND((175/100)*ROUND((Source!AE602*Source!AV602)*Source!I602, 2), 2)</f>
        <v>0</v>
      </c>
      <c r="V806">
        <f>ROUND((108/100)*ROUND(Source!CS602*Source!I602, 2), 2)</f>
        <v>0</v>
      </c>
    </row>
    <row r="807" spans="1:22" x14ac:dyDescent="0.2">
      <c r="D807" s="22" t="str">
        <f>"Объем: "&amp;Source!I602&amp;"=(140+"&amp;"76)/"&amp;"10"</f>
        <v>Объем: 21,6=(140+76)/10</v>
      </c>
    </row>
    <row r="808" spans="1:22" ht="14.25" x14ac:dyDescent="0.2">
      <c r="A808" s="18"/>
      <c r="B808" s="18"/>
      <c r="C808" s="18"/>
      <c r="D808" s="18" t="s">
        <v>746</v>
      </c>
      <c r="E808" s="19"/>
      <c r="F808" s="9"/>
      <c r="G808" s="21">
        <f>Source!AO602</f>
        <v>111.15</v>
      </c>
      <c r="H808" s="20" t="str">
        <f>Source!DG602</f>
        <v/>
      </c>
      <c r="I808" s="9">
        <f>Source!AV602</f>
        <v>1</v>
      </c>
      <c r="J808" s="9">
        <f>IF(Source!BA602&lt;&gt; 0, Source!BA602, 1)</f>
        <v>1</v>
      </c>
      <c r="K808" s="21">
        <f>Source!S602</f>
        <v>2400.84</v>
      </c>
      <c r="L808" s="21"/>
    </row>
    <row r="809" spans="1:22" ht="14.25" x14ac:dyDescent="0.2">
      <c r="A809" s="18"/>
      <c r="B809" s="18"/>
      <c r="C809" s="18"/>
      <c r="D809" s="18" t="s">
        <v>752</v>
      </c>
      <c r="E809" s="19"/>
      <c r="F809" s="9"/>
      <c r="G809" s="21">
        <f>Source!AL602</f>
        <v>6.3</v>
      </c>
      <c r="H809" s="20" t="str">
        <f>Source!DD602</f>
        <v/>
      </c>
      <c r="I809" s="9">
        <f>Source!AW602</f>
        <v>1</v>
      </c>
      <c r="J809" s="9">
        <f>IF(Source!BC602&lt;&gt; 0, Source!BC602, 1)</f>
        <v>1</v>
      </c>
      <c r="K809" s="21">
        <f>Source!P602</f>
        <v>136.08000000000001</v>
      </c>
      <c r="L809" s="21"/>
    </row>
    <row r="810" spans="1:22" ht="14.25" x14ac:dyDescent="0.2">
      <c r="A810" s="18"/>
      <c r="B810" s="18"/>
      <c r="C810" s="18"/>
      <c r="D810" s="18" t="s">
        <v>747</v>
      </c>
      <c r="E810" s="19" t="s">
        <v>748</v>
      </c>
      <c r="F810" s="9">
        <f>Source!AT602</f>
        <v>70</v>
      </c>
      <c r="G810" s="21"/>
      <c r="H810" s="20"/>
      <c r="I810" s="9"/>
      <c r="J810" s="9"/>
      <c r="K810" s="21">
        <f>SUM(R806:R809)</f>
        <v>1680.59</v>
      </c>
      <c r="L810" s="21"/>
    </row>
    <row r="811" spans="1:22" ht="14.25" x14ac:dyDescent="0.2">
      <c r="A811" s="18"/>
      <c r="B811" s="18"/>
      <c r="C811" s="18"/>
      <c r="D811" s="18" t="s">
        <v>749</v>
      </c>
      <c r="E811" s="19" t="s">
        <v>748</v>
      </c>
      <c r="F811" s="9">
        <f>Source!AU602</f>
        <v>10</v>
      </c>
      <c r="G811" s="21"/>
      <c r="H811" s="20"/>
      <c r="I811" s="9"/>
      <c r="J811" s="9"/>
      <c r="K811" s="21">
        <f>SUM(T806:T810)</f>
        <v>240.08</v>
      </c>
      <c r="L811" s="21"/>
    </row>
    <row r="812" spans="1:22" ht="14.25" x14ac:dyDescent="0.2">
      <c r="A812" s="18"/>
      <c r="B812" s="18"/>
      <c r="C812" s="18"/>
      <c r="D812" s="18" t="s">
        <v>750</v>
      </c>
      <c r="E812" s="19" t="s">
        <v>751</v>
      </c>
      <c r="F812" s="9">
        <f>Source!AQ602</f>
        <v>0.18</v>
      </c>
      <c r="G812" s="21"/>
      <c r="H812" s="20" t="str">
        <f>Source!DI602</f>
        <v/>
      </c>
      <c r="I812" s="9">
        <f>Source!AV602</f>
        <v>1</v>
      </c>
      <c r="J812" s="9"/>
      <c r="K812" s="21"/>
      <c r="L812" s="21">
        <f>Source!U602</f>
        <v>3.8879999999999999</v>
      </c>
    </row>
    <row r="813" spans="1:22" ht="15" x14ac:dyDescent="0.25">
      <c r="A813" s="24"/>
      <c r="B813" s="24"/>
      <c r="C813" s="24"/>
      <c r="D813" s="24"/>
      <c r="E813" s="24"/>
      <c r="F813" s="24"/>
      <c r="G813" s="24"/>
      <c r="H813" s="24"/>
      <c r="I813" s="24"/>
      <c r="J813" s="51">
        <f>K808+K809+K810+K811</f>
        <v>4457.59</v>
      </c>
      <c r="K813" s="51"/>
      <c r="L813" s="25">
        <f>IF(Source!I602&lt;&gt;0, ROUND(J813/Source!I602, 2), 0)</f>
        <v>206.37</v>
      </c>
      <c r="P813" s="23">
        <f>J813</f>
        <v>4457.59</v>
      </c>
    </row>
    <row r="815" spans="1:22" ht="15" x14ac:dyDescent="0.25">
      <c r="A815" s="52" t="str">
        <f>CONCATENATE("Итого по подразделу: ",IF(Source!G606&lt;&gt;"Новый подраздел", Source!G606, ""))</f>
        <v>Итого по подразделу: 4.4 Электроустановочные изделия</v>
      </c>
      <c r="B815" s="52"/>
      <c r="C815" s="52"/>
      <c r="D815" s="52"/>
      <c r="E815" s="52"/>
      <c r="F815" s="52"/>
      <c r="G815" s="52"/>
      <c r="H815" s="52"/>
      <c r="I815" s="52"/>
      <c r="J815" s="53">
        <f>SUM(P794:P814)</f>
        <v>20559.53</v>
      </c>
      <c r="K815" s="54"/>
      <c r="L815" s="27"/>
    </row>
    <row r="818" spans="1:22" ht="16.5" x14ac:dyDescent="0.25">
      <c r="A818" s="50" t="str">
        <f>CONCATENATE("Подраздел: ",IF(Source!G636&lt;&gt;"Новый подраздел", Source!G636, ""))</f>
        <v>Подраздел: 4.5 Кабели и провода</v>
      </c>
      <c r="B818" s="50"/>
      <c r="C818" s="50"/>
      <c r="D818" s="50"/>
      <c r="E818" s="50"/>
      <c r="F818" s="50"/>
      <c r="G818" s="50"/>
      <c r="H818" s="50"/>
      <c r="I818" s="50"/>
      <c r="J818" s="50"/>
      <c r="K818" s="50"/>
      <c r="L818" s="50"/>
    </row>
    <row r="819" spans="1:22" ht="71.25" x14ac:dyDescent="0.2">
      <c r="A819" s="18">
        <v>91</v>
      </c>
      <c r="B819" s="18">
        <v>91</v>
      </c>
      <c r="C819" s="18" t="str">
        <f>Source!F640</f>
        <v>1.21-2103-9-2/1</v>
      </c>
      <c r="D819" s="18" t="str">
        <f>Source!G640</f>
        <v>Техническое обслуживание силовых сетей, проложенных по кирпичным и бетонным основаниям, провод сечением 3х1,5-6 мм2 ( 3х1,5 ; 3х2,5 ; 3х4 )</v>
      </c>
      <c r="E819" s="19" t="str">
        <f>Source!H640</f>
        <v>100 м</v>
      </c>
      <c r="F819" s="9">
        <f>Source!I640</f>
        <v>1.734</v>
      </c>
      <c r="G819" s="21"/>
      <c r="H819" s="20"/>
      <c r="I819" s="9"/>
      <c r="J819" s="9"/>
      <c r="K819" s="21"/>
      <c r="L819" s="21"/>
      <c r="Q819">
        <f>ROUND((Source!BZ640/100)*ROUND((Source!AF640*Source!AV640)*Source!I640, 2), 2)</f>
        <v>6497.65</v>
      </c>
      <c r="R819">
        <f>Source!X640</f>
        <v>6497.65</v>
      </c>
      <c r="S819">
        <f>ROUND((Source!CA640/100)*ROUND((Source!AF640*Source!AV640)*Source!I640, 2), 2)</f>
        <v>928.24</v>
      </c>
      <c r="T819">
        <f>Source!Y640</f>
        <v>928.24</v>
      </c>
      <c r="U819">
        <f>ROUND((175/100)*ROUND((Source!AE640*Source!AV640)*Source!I640, 2), 2)</f>
        <v>0</v>
      </c>
      <c r="V819">
        <f>ROUND((108/100)*ROUND(Source!CS640*Source!I640, 2), 2)</f>
        <v>0</v>
      </c>
    </row>
    <row r="820" spans="1:22" ht="25.5" x14ac:dyDescent="0.2">
      <c r="D820" s="22" t="str">
        <f>"Объем: "&amp;Source!I640&amp;"=(3000+"&amp;"1250+"&amp;"3550+"&amp;"850+"&amp;"20)*"&amp;"0,2*"&amp;"0,1/"&amp;"100"</f>
        <v>Объем: 1,734=(3000+1250+3550+850+20)*0,2*0,1/100</v>
      </c>
    </row>
    <row r="821" spans="1:22" ht="14.25" x14ac:dyDescent="0.2">
      <c r="A821" s="18"/>
      <c r="B821" s="18"/>
      <c r="C821" s="18"/>
      <c r="D821" s="18" t="s">
        <v>746</v>
      </c>
      <c r="E821" s="19"/>
      <c r="F821" s="9"/>
      <c r="G821" s="21">
        <f>Source!AO640</f>
        <v>5353.15</v>
      </c>
      <c r="H821" s="20" t="str">
        <f>Source!DG640</f>
        <v/>
      </c>
      <c r="I821" s="9">
        <f>Source!AV640</f>
        <v>1</v>
      </c>
      <c r="J821" s="9">
        <f>IF(Source!BA640&lt;&gt; 0, Source!BA640, 1)</f>
        <v>1</v>
      </c>
      <c r="K821" s="21">
        <f>Source!S640</f>
        <v>9282.36</v>
      </c>
      <c r="L821" s="21"/>
    </row>
    <row r="822" spans="1:22" ht="14.25" x14ac:dyDescent="0.2">
      <c r="A822" s="18"/>
      <c r="B822" s="18"/>
      <c r="C822" s="18"/>
      <c r="D822" s="18" t="s">
        <v>752</v>
      </c>
      <c r="E822" s="19"/>
      <c r="F822" s="9"/>
      <c r="G822" s="21">
        <f>Source!AL640</f>
        <v>22.51</v>
      </c>
      <c r="H822" s="20" t="str">
        <f>Source!DD640</f>
        <v/>
      </c>
      <c r="I822" s="9">
        <f>Source!AW640</f>
        <v>1</v>
      </c>
      <c r="J822" s="9">
        <f>IF(Source!BC640&lt;&gt; 0, Source!BC640, 1)</f>
        <v>1</v>
      </c>
      <c r="K822" s="21">
        <f>Source!P640</f>
        <v>39.03</v>
      </c>
      <c r="L822" s="21"/>
    </row>
    <row r="823" spans="1:22" ht="14.25" x14ac:dyDescent="0.2">
      <c r="A823" s="18"/>
      <c r="B823" s="18"/>
      <c r="C823" s="18"/>
      <c r="D823" s="18" t="s">
        <v>747</v>
      </c>
      <c r="E823" s="19" t="s">
        <v>748</v>
      </c>
      <c r="F823" s="9">
        <f>Source!AT640</f>
        <v>70</v>
      </c>
      <c r="G823" s="21"/>
      <c r="H823" s="20"/>
      <c r="I823" s="9"/>
      <c r="J823" s="9"/>
      <c r="K823" s="21">
        <f>SUM(R819:R822)</f>
        <v>6497.65</v>
      </c>
      <c r="L823" s="21"/>
    </row>
    <row r="824" spans="1:22" ht="14.25" x14ac:dyDescent="0.2">
      <c r="A824" s="18"/>
      <c r="B824" s="18"/>
      <c r="C824" s="18"/>
      <c r="D824" s="18" t="s">
        <v>749</v>
      </c>
      <c r="E824" s="19" t="s">
        <v>748</v>
      </c>
      <c r="F824" s="9">
        <f>Source!AU640</f>
        <v>10</v>
      </c>
      <c r="G824" s="21"/>
      <c r="H824" s="20"/>
      <c r="I824" s="9"/>
      <c r="J824" s="9"/>
      <c r="K824" s="21">
        <f>SUM(T819:T823)</f>
        <v>928.24</v>
      </c>
      <c r="L824" s="21"/>
    </row>
    <row r="825" spans="1:22" ht="14.25" x14ac:dyDescent="0.2">
      <c r="A825" s="18"/>
      <c r="B825" s="18"/>
      <c r="C825" s="18"/>
      <c r="D825" s="18" t="s">
        <v>750</v>
      </c>
      <c r="E825" s="19" t="s">
        <v>751</v>
      </c>
      <c r="F825" s="9">
        <f>Source!AQ640</f>
        <v>10</v>
      </c>
      <c r="G825" s="21"/>
      <c r="H825" s="20" t="str">
        <f>Source!DI640</f>
        <v/>
      </c>
      <c r="I825" s="9">
        <f>Source!AV640</f>
        <v>1</v>
      </c>
      <c r="J825" s="9"/>
      <c r="K825" s="21"/>
      <c r="L825" s="21">
        <f>Source!U640</f>
        <v>17.34</v>
      </c>
    </row>
    <row r="826" spans="1:22" ht="15" x14ac:dyDescent="0.25">
      <c r="A826" s="24"/>
      <c r="B826" s="24"/>
      <c r="C826" s="24"/>
      <c r="D826" s="24"/>
      <c r="E826" s="24"/>
      <c r="F826" s="24"/>
      <c r="G826" s="24"/>
      <c r="H826" s="24"/>
      <c r="I826" s="24"/>
      <c r="J826" s="51">
        <f>K821+K822+K823+K824</f>
        <v>16747.280000000002</v>
      </c>
      <c r="K826" s="51"/>
      <c r="L826" s="25">
        <f>IF(Source!I640&lt;&gt;0, ROUND(J826/Source!I640, 2), 0)</f>
        <v>9658.18</v>
      </c>
      <c r="P826" s="23">
        <f>J826</f>
        <v>16747.280000000002</v>
      </c>
    </row>
    <row r="827" spans="1:22" ht="71.25" x14ac:dyDescent="0.2">
      <c r="A827" s="18">
        <v>92</v>
      </c>
      <c r="B827" s="18">
        <v>92</v>
      </c>
      <c r="C827" s="18" t="str">
        <f>Source!F642</f>
        <v>1.21-2103-9-3/1</v>
      </c>
      <c r="D827" s="18" t="str">
        <f>Source!G642</f>
        <v>Техническое обслуживание силовых сетей, проложенных по кирпичным и бетонным основаниям, провод сечением 4х1,5-6 мм2 / прим. ( 5х1,5, 5х2,5, 5х4, 5х6)</v>
      </c>
      <c r="E827" s="19" t="str">
        <f>Source!H642</f>
        <v>100 м</v>
      </c>
      <c r="F827" s="9">
        <f>Source!I642</f>
        <v>0.51359999999999995</v>
      </c>
      <c r="G827" s="21"/>
      <c r="H827" s="20"/>
      <c r="I827" s="9"/>
      <c r="J827" s="9"/>
      <c r="K827" s="21"/>
      <c r="L827" s="21"/>
      <c r="Q827">
        <f>ROUND((Source!BZ642/100)*ROUND((Source!AF642*Source!AV642)*Source!I642, 2), 2)</f>
        <v>2159.36</v>
      </c>
      <c r="R827">
        <f>Source!X642</f>
        <v>2159.36</v>
      </c>
      <c r="S827">
        <f>ROUND((Source!CA642/100)*ROUND((Source!AF642*Source!AV642)*Source!I642, 2), 2)</f>
        <v>308.48</v>
      </c>
      <c r="T827">
        <f>Source!Y642</f>
        <v>308.48</v>
      </c>
      <c r="U827">
        <f>ROUND((175/100)*ROUND((Source!AE642*Source!AV642)*Source!I642, 2), 2)</f>
        <v>0</v>
      </c>
      <c r="V827">
        <f>ROUND((108/100)*ROUND(Source!CS642*Source!I642, 2), 2)</f>
        <v>0</v>
      </c>
    </row>
    <row r="828" spans="1:22" ht="25.5" x14ac:dyDescent="0.2">
      <c r="D828" s="22" t="str">
        <f>"Объем: "&amp;Source!I642&amp;"=(173+"&amp;"1105+"&amp;"915+"&amp;"165+"&amp;"210)*"&amp;"0,2*"&amp;"0,1/"&amp;"100"</f>
        <v>Объем: 0,5136=(173+1105+915+165+210)*0,2*0,1/100</v>
      </c>
    </row>
    <row r="829" spans="1:22" ht="14.25" x14ac:dyDescent="0.2">
      <c r="A829" s="18"/>
      <c r="B829" s="18"/>
      <c r="C829" s="18"/>
      <c r="D829" s="18" t="s">
        <v>746</v>
      </c>
      <c r="E829" s="19"/>
      <c r="F829" s="9"/>
      <c r="G829" s="21">
        <f>Source!AO642</f>
        <v>6006.24</v>
      </c>
      <c r="H829" s="20" t="str">
        <f>Source!DG642</f>
        <v/>
      </c>
      <c r="I829" s="9">
        <f>Source!AV642</f>
        <v>1</v>
      </c>
      <c r="J829" s="9">
        <f>IF(Source!BA642&lt;&gt; 0, Source!BA642, 1)</f>
        <v>1</v>
      </c>
      <c r="K829" s="21">
        <f>Source!S642</f>
        <v>3084.8</v>
      </c>
      <c r="L829" s="21"/>
    </row>
    <row r="830" spans="1:22" ht="14.25" x14ac:dyDescent="0.2">
      <c r="A830" s="18"/>
      <c r="B830" s="18"/>
      <c r="C830" s="18"/>
      <c r="D830" s="18" t="s">
        <v>752</v>
      </c>
      <c r="E830" s="19"/>
      <c r="F830" s="9"/>
      <c r="G830" s="21">
        <f>Source!AL642</f>
        <v>14.63</v>
      </c>
      <c r="H830" s="20" t="str">
        <f>Source!DD642</f>
        <v/>
      </c>
      <c r="I830" s="9">
        <f>Source!AW642</f>
        <v>1</v>
      </c>
      <c r="J830" s="9">
        <f>IF(Source!BC642&lt;&gt; 0, Source!BC642, 1)</f>
        <v>1</v>
      </c>
      <c r="K830" s="21">
        <f>Source!P642</f>
        <v>7.51</v>
      </c>
      <c r="L830" s="21"/>
    </row>
    <row r="831" spans="1:22" ht="14.25" x14ac:dyDescent="0.2">
      <c r="A831" s="18"/>
      <c r="B831" s="18"/>
      <c r="C831" s="18"/>
      <c r="D831" s="18" t="s">
        <v>747</v>
      </c>
      <c r="E831" s="19" t="s">
        <v>748</v>
      </c>
      <c r="F831" s="9">
        <f>Source!AT642</f>
        <v>70</v>
      </c>
      <c r="G831" s="21"/>
      <c r="H831" s="20"/>
      <c r="I831" s="9"/>
      <c r="J831" s="9"/>
      <c r="K831" s="21">
        <f>SUM(R827:R830)</f>
        <v>2159.36</v>
      </c>
      <c r="L831" s="21"/>
    </row>
    <row r="832" spans="1:22" ht="14.25" x14ac:dyDescent="0.2">
      <c r="A832" s="18"/>
      <c r="B832" s="18"/>
      <c r="C832" s="18"/>
      <c r="D832" s="18" t="s">
        <v>749</v>
      </c>
      <c r="E832" s="19" t="s">
        <v>748</v>
      </c>
      <c r="F832" s="9">
        <f>Source!AU642</f>
        <v>10</v>
      </c>
      <c r="G832" s="21"/>
      <c r="H832" s="20"/>
      <c r="I832" s="9"/>
      <c r="J832" s="9"/>
      <c r="K832" s="21">
        <f>SUM(T827:T831)</f>
        <v>308.48</v>
      </c>
      <c r="L832" s="21"/>
    </row>
    <row r="833" spans="1:22" ht="14.25" x14ac:dyDescent="0.2">
      <c r="A833" s="18"/>
      <c r="B833" s="18"/>
      <c r="C833" s="18"/>
      <c r="D833" s="18" t="s">
        <v>750</v>
      </c>
      <c r="E833" s="19" t="s">
        <v>751</v>
      </c>
      <c r="F833" s="9">
        <f>Source!AQ642</f>
        <v>11.22</v>
      </c>
      <c r="G833" s="21"/>
      <c r="H833" s="20" t="str">
        <f>Source!DI642</f>
        <v/>
      </c>
      <c r="I833" s="9">
        <f>Source!AV642</f>
        <v>1</v>
      </c>
      <c r="J833" s="9"/>
      <c r="K833" s="21"/>
      <c r="L833" s="21">
        <f>Source!U642</f>
        <v>5.7625919999999997</v>
      </c>
    </row>
    <row r="834" spans="1:22" ht="15" x14ac:dyDescent="0.25">
      <c r="A834" s="24"/>
      <c r="B834" s="24"/>
      <c r="C834" s="24"/>
      <c r="D834" s="24"/>
      <c r="E834" s="24"/>
      <c r="F834" s="24"/>
      <c r="G834" s="24"/>
      <c r="H834" s="24"/>
      <c r="I834" s="24"/>
      <c r="J834" s="51">
        <f>K829+K830+K831+K832</f>
        <v>5560.15</v>
      </c>
      <c r="K834" s="51"/>
      <c r="L834" s="25">
        <f>IF(Source!I642&lt;&gt;0, ROUND(J834/Source!I642, 2), 0)</f>
        <v>10825.84</v>
      </c>
      <c r="P834" s="23">
        <f>J834</f>
        <v>5560.15</v>
      </c>
    </row>
    <row r="835" spans="1:22" ht="71.25" x14ac:dyDescent="0.2">
      <c r="A835" s="18">
        <v>93</v>
      </c>
      <c r="B835" s="18">
        <v>93</v>
      </c>
      <c r="C835" s="18" t="str">
        <f>Source!F643</f>
        <v>1.21-2103-9-4/1</v>
      </c>
      <c r="D835" s="18" t="str">
        <f>Source!G643</f>
        <v>Техническое обслуживание силовых сетей, проложенных по кирпичным и бетонным основаниям, добавлять на каждый следующий провод к поз. 21-2103-9-3 / прим. (5х1,5, 5х2,5, 5х4, 5х6)</v>
      </c>
      <c r="E835" s="19" t="str">
        <f>Source!H643</f>
        <v>100 м</v>
      </c>
      <c r="F835" s="9">
        <f>Source!I643</f>
        <v>0.121</v>
      </c>
      <c r="G835" s="21"/>
      <c r="H835" s="20"/>
      <c r="I835" s="9"/>
      <c r="J835" s="9"/>
      <c r="K835" s="21"/>
      <c r="L835" s="21"/>
      <c r="Q835">
        <f>ROUND((Source!BZ643/100)*ROUND((Source!AF643*Source!AV643)*Source!I643, 2), 2)</f>
        <v>92.5</v>
      </c>
      <c r="R835">
        <f>Source!X643</f>
        <v>92.5</v>
      </c>
      <c r="S835">
        <f>ROUND((Source!CA643/100)*ROUND((Source!AF643*Source!AV643)*Source!I643, 2), 2)</f>
        <v>13.21</v>
      </c>
      <c r="T835">
        <f>Source!Y643</f>
        <v>13.21</v>
      </c>
      <c r="U835">
        <f>ROUND((175/100)*ROUND((Source!AE643*Source!AV643)*Source!I643, 2), 2)</f>
        <v>0</v>
      </c>
      <c r="V835">
        <f>ROUND((108/100)*ROUND(Source!CS643*Source!I643, 2), 2)</f>
        <v>0</v>
      </c>
    </row>
    <row r="836" spans="1:22" ht="25.5" x14ac:dyDescent="0.2">
      <c r="D836" s="22" t="str">
        <f>"Объем: "&amp;Source!I643&amp;"=(150+"&amp;"280+"&amp;"25+"&amp;"40+"&amp;"90+"&amp;"20)*"&amp;"0,2*"&amp;"0,1/"&amp;"100"</f>
        <v>Объем: 0,121=(150+280+25+40+90+20)*0,2*0,1/100</v>
      </c>
    </row>
    <row r="837" spans="1:22" ht="14.25" x14ac:dyDescent="0.2">
      <c r="A837" s="18"/>
      <c r="B837" s="18"/>
      <c r="C837" s="18"/>
      <c r="D837" s="18" t="s">
        <v>746</v>
      </c>
      <c r="E837" s="19"/>
      <c r="F837" s="9"/>
      <c r="G837" s="21">
        <f>Source!AO643</f>
        <v>1092.04</v>
      </c>
      <c r="H837" s="20" t="str">
        <f>Source!DG643</f>
        <v/>
      </c>
      <c r="I837" s="9">
        <f>Source!AV643</f>
        <v>1</v>
      </c>
      <c r="J837" s="9">
        <f>IF(Source!BA643&lt;&gt; 0, Source!BA643, 1)</f>
        <v>1</v>
      </c>
      <c r="K837" s="21">
        <f>Source!S643</f>
        <v>132.13999999999999</v>
      </c>
      <c r="L837" s="21"/>
    </row>
    <row r="838" spans="1:22" ht="14.25" x14ac:dyDescent="0.2">
      <c r="A838" s="18"/>
      <c r="B838" s="18"/>
      <c r="C838" s="18"/>
      <c r="D838" s="18" t="s">
        <v>747</v>
      </c>
      <c r="E838" s="19" t="s">
        <v>748</v>
      </c>
      <c r="F838" s="9">
        <f>Source!AT643</f>
        <v>70</v>
      </c>
      <c r="G838" s="21"/>
      <c r="H838" s="20"/>
      <c r="I838" s="9"/>
      <c r="J838" s="9"/>
      <c r="K838" s="21">
        <f>SUM(R835:R837)</f>
        <v>92.5</v>
      </c>
      <c r="L838" s="21"/>
    </row>
    <row r="839" spans="1:22" ht="14.25" x14ac:dyDescent="0.2">
      <c r="A839" s="18"/>
      <c r="B839" s="18"/>
      <c r="C839" s="18"/>
      <c r="D839" s="18" t="s">
        <v>749</v>
      </c>
      <c r="E839" s="19" t="s">
        <v>748</v>
      </c>
      <c r="F839" s="9">
        <f>Source!AU643</f>
        <v>10</v>
      </c>
      <c r="G839" s="21"/>
      <c r="H839" s="20"/>
      <c r="I839" s="9"/>
      <c r="J839" s="9"/>
      <c r="K839" s="21">
        <f>SUM(T835:T838)</f>
        <v>13.21</v>
      </c>
      <c r="L839" s="21"/>
    </row>
    <row r="840" spans="1:22" ht="14.25" x14ac:dyDescent="0.2">
      <c r="A840" s="18"/>
      <c r="B840" s="18"/>
      <c r="C840" s="18"/>
      <c r="D840" s="18" t="s">
        <v>750</v>
      </c>
      <c r="E840" s="19" t="s">
        <v>751</v>
      </c>
      <c r="F840" s="9">
        <f>Source!AQ643</f>
        <v>2.04</v>
      </c>
      <c r="G840" s="21"/>
      <c r="H840" s="20" t="str">
        <f>Source!DI643</f>
        <v/>
      </c>
      <c r="I840" s="9">
        <f>Source!AV643</f>
        <v>1</v>
      </c>
      <c r="J840" s="9"/>
      <c r="K840" s="21"/>
      <c r="L840" s="21">
        <f>Source!U643</f>
        <v>0.24684</v>
      </c>
    </row>
    <row r="841" spans="1:22" ht="15" x14ac:dyDescent="0.25">
      <c r="A841" s="24"/>
      <c r="B841" s="24"/>
      <c r="C841" s="24"/>
      <c r="D841" s="24"/>
      <c r="E841" s="24"/>
      <c r="F841" s="24"/>
      <c r="G841" s="24"/>
      <c r="H841" s="24"/>
      <c r="I841" s="24"/>
      <c r="J841" s="51">
        <f>K837+K838+K839</f>
        <v>237.85</v>
      </c>
      <c r="K841" s="51"/>
      <c r="L841" s="25">
        <f>IF(Source!I643&lt;&gt;0, ROUND(J841/Source!I643, 2), 0)</f>
        <v>1965.7</v>
      </c>
      <c r="P841" s="23">
        <f>J841</f>
        <v>237.85</v>
      </c>
    </row>
    <row r="842" spans="1:22" ht="57" x14ac:dyDescent="0.2">
      <c r="A842" s="18">
        <v>94</v>
      </c>
      <c r="B842" s="18">
        <v>94</v>
      </c>
      <c r="C842" s="18" t="str">
        <f>Source!F645</f>
        <v>1.21-2103-9-5/1</v>
      </c>
      <c r="D842" s="18" t="str">
        <f>Source!G645</f>
        <v>Техническое обслуживание силовых сетей, проложенных по кирпичным и бетонным основаниям, провод сечением 3х10-16 мм2  / (5х10 ; 5х16 )</v>
      </c>
      <c r="E842" s="19" t="str">
        <f>Source!H645</f>
        <v>100 м</v>
      </c>
      <c r="F842" s="9">
        <f>Source!I645</f>
        <v>3.5999999999999997E-2</v>
      </c>
      <c r="G842" s="21"/>
      <c r="H842" s="20"/>
      <c r="I842" s="9"/>
      <c r="J842" s="9"/>
      <c r="K842" s="21"/>
      <c r="L842" s="21"/>
      <c r="Q842">
        <f>ROUND((Source!BZ645/100)*ROUND((Source!AF645*Source!AV645)*Source!I645, 2), 2)</f>
        <v>160.26</v>
      </c>
      <c r="R842">
        <f>Source!X645</f>
        <v>160.26</v>
      </c>
      <c r="S842">
        <f>ROUND((Source!CA645/100)*ROUND((Source!AF645*Source!AV645)*Source!I645, 2), 2)</f>
        <v>22.89</v>
      </c>
      <c r="T842">
        <f>Source!Y645</f>
        <v>22.89</v>
      </c>
      <c r="U842">
        <f>ROUND((175/100)*ROUND((Source!AE645*Source!AV645)*Source!I645, 2), 2)</f>
        <v>0</v>
      </c>
      <c r="V842">
        <f>ROUND((108/100)*ROUND(Source!CS645*Source!I645, 2), 2)</f>
        <v>0</v>
      </c>
    </row>
    <row r="843" spans="1:22" x14ac:dyDescent="0.2">
      <c r="D843" s="22" t="str">
        <f>"Объем: "&amp;Source!I645&amp;"=(105+"&amp;"75)*"&amp;"0,2*"&amp;"0,1/"&amp;"100"</f>
        <v>Объем: 0,036=(105+75)*0,2*0,1/100</v>
      </c>
    </row>
    <row r="844" spans="1:22" ht="14.25" x14ac:dyDescent="0.2">
      <c r="A844" s="18"/>
      <c r="B844" s="18"/>
      <c r="C844" s="18"/>
      <c r="D844" s="18" t="s">
        <v>746</v>
      </c>
      <c r="E844" s="19"/>
      <c r="F844" s="9"/>
      <c r="G844" s="21">
        <f>Source!AO645</f>
        <v>6359.54</v>
      </c>
      <c r="H844" s="20" t="str">
        <f>Source!DG645</f>
        <v/>
      </c>
      <c r="I844" s="9">
        <f>Source!AV645</f>
        <v>1</v>
      </c>
      <c r="J844" s="9">
        <f>IF(Source!BA645&lt;&gt; 0, Source!BA645, 1)</f>
        <v>1</v>
      </c>
      <c r="K844" s="21">
        <f>Source!S645</f>
        <v>228.94</v>
      </c>
      <c r="L844" s="21"/>
    </row>
    <row r="845" spans="1:22" ht="14.25" x14ac:dyDescent="0.2">
      <c r="A845" s="18"/>
      <c r="B845" s="18"/>
      <c r="C845" s="18"/>
      <c r="D845" s="18" t="s">
        <v>752</v>
      </c>
      <c r="E845" s="19"/>
      <c r="F845" s="9"/>
      <c r="G845" s="21">
        <f>Source!AL645</f>
        <v>15.76</v>
      </c>
      <c r="H845" s="20" t="str">
        <f>Source!DD645</f>
        <v/>
      </c>
      <c r="I845" s="9">
        <f>Source!AW645</f>
        <v>1</v>
      </c>
      <c r="J845" s="9">
        <f>IF(Source!BC645&lt;&gt; 0, Source!BC645, 1)</f>
        <v>1</v>
      </c>
      <c r="K845" s="21">
        <f>Source!P645</f>
        <v>0.56999999999999995</v>
      </c>
      <c r="L845" s="21"/>
    </row>
    <row r="846" spans="1:22" ht="14.25" x14ac:dyDescent="0.2">
      <c r="A846" s="18"/>
      <c r="B846" s="18"/>
      <c r="C846" s="18"/>
      <c r="D846" s="18" t="s">
        <v>747</v>
      </c>
      <c r="E846" s="19" t="s">
        <v>748</v>
      </c>
      <c r="F846" s="9">
        <f>Source!AT645</f>
        <v>70</v>
      </c>
      <c r="G846" s="21"/>
      <c r="H846" s="20"/>
      <c r="I846" s="9"/>
      <c r="J846" s="9"/>
      <c r="K846" s="21">
        <f>SUM(R842:R845)</f>
        <v>160.26</v>
      </c>
      <c r="L846" s="21"/>
    </row>
    <row r="847" spans="1:22" ht="14.25" x14ac:dyDescent="0.2">
      <c r="A847" s="18"/>
      <c r="B847" s="18"/>
      <c r="C847" s="18"/>
      <c r="D847" s="18" t="s">
        <v>749</v>
      </c>
      <c r="E847" s="19" t="s">
        <v>748</v>
      </c>
      <c r="F847" s="9">
        <f>Source!AU645</f>
        <v>10</v>
      </c>
      <c r="G847" s="21"/>
      <c r="H847" s="20"/>
      <c r="I847" s="9"/>
      <c r="J847" s="9"/>
      <c r="K847" s="21">
        <f>SUM(T842:T846)</f>
        <v>22.89</v>
      </c>
      <c r="L847" s="21"/>
    </row>
    <row r="848" spans="1:22" ht="14.25" x14ac:dyDescent="0.2">
      <c r="A848" s="18"/>
      <c r="B848" s="18"/>
      <c r="C848" s="18"/>
      <c r="D848" s="18" t="s">
        <v>750</v>
      </c>
      <c r="E848" s="19" t="s">
        <v>751</v>
      </c>
      <c r="F848" s="9">
        <f>Source!AQ645</f>
        <v>11.88</v>
      </c>
      <c r="G848" s="21"/>
      <c r="H848" s="20" t="str">
        <f>Source!DI645</f>
        <v/>
      </c>
      <c r="I848" s="9">
        <f>Source!AV645</f>
        <v>1</v>
      </c>
      <c r="J848" s="9"/>
      <c r="K848" s="21"/>
      <c r="L848" s="21">
        <f>Source!U645</f>
        <v>0.42768</v>
      </c>
    </row>
    <row r="849" spans="1:22" ht="15" x14ac:dyDescent="0.25">
      <c r="A849" s="24"/>
      <c r="B849" s="24"/>
      <c r="C849" s="24"/>
      <c r="D849" s="24"/>
      <c r="E849" s="24"/>
      <c r="F849" s="24"/>
      <c r="G849" s="24"/>
      <c r="H849" s="24"/>
      <c r="I849" s="24"/>
      <c r="J849" s="51">
        <f>K844+K845+K846+K847</f>
        <v>412.65999999999997</v>
      </c>
      <c r="K849" s="51"/>
      <c r="L849" s="25">
        <f>IF(Source!I645&lt;&gt;0, ROUND(J849/Source!I645, 2), 0)</f>
        <v>11462.78</v>
      </c>
      <c r="P849" s="23">
        <f>J849</f>
        <v>412.65999999999997</v>
      </c>
    </row>
    <row r="850" spans="1:22" ht="71.25" x14ac:dyDescent="0.2">
      <c r="A850" s="18">
        <v>95</v>
      </c>
      <c r="B850" s="18">
        <v>95</v>
      </c>
      <c r="C850" s="18" t="str">
        <f>Source!F646</f>
        <v>1.21-2103-9-6/1</v>
      </c>
      <c r="D850" s="18" t="str">
        <f>Source!G646</f>
        <v>Техническое обслуживание силовых сетей, проложенных по кирпичным и бетонным основаниям, добавлять на каждый последующий провод к поз. 21-2103-9-5 / (5х10 ; 5х16  )</v>
      </c>
      <c r="E850" s="19" t="str">
        <f>Source!H646</f>
        <v>100 м</v>
      </c>
      <c r="F850" s="9">
        <f>Source!I646</f>
        <v>3.5999999999999997E-2</v>
      </c>
      <c r="G850" s="21"/>
      <c r="H850" s="20"/>
      <c r="I850" s="9"/>
      <c r="J850" s="9"/>
      <c r="K850" s="21"/>
      <c r="L850" s="21"/>
      <c r="Q850">
        <f>ROUND((Source!BZ646/100)*ROUND((Source!AF646*Source!AV646)*Source!I646, 2), 2)</f>
        <v>35.619999999999997</v>
      </c>
      <c r="R850">
        <f>Source!X646</f>
        <v>35.619999999999997</v>
      </c>
      <c r="S850">
        <f>ROUND((Source!CA646/100)*ROUND((Source!AF646*Source!AV646)*Source!I646, 2), 2)</f>
        <v>5.09</v>
      </c>
      <c r="T850">
        <f>Source!Y646</f>
        <v>5.09</v>
      </c>
      <c r="U850">
        <f>ROUND((175/100)*ROUND((Source!AE646*Source!AV646)*Source!I646, 2), 2)</f>
        <v>0</v>
      </c>
      <c r="V850">
        <f>ROUND((108/100)*ROUND(Source!CS646*Source!I646, 2), 2)</f>
        <v>0</v>
      </c>
    </row>
    <row r="851" spans="1:22" x14ac:dyDescent="0.2">
      <c r="D851" s="22" t="str">
        <f>"Объем: "&amp;Source!I646&amp;"=(105+"&amp;"75)*"&amp;"0,2*"&amp;"0,1/"&amp;"100"</f>
        <v>Объем: 0,036=(105+75)*0,2*0,1/100</v>
      </c>
    </row>
    <row r="852" spans="1:22" ht="14.25" x14ac:dyDescent="0.2">
      <c r="A852" s="18"/>
      <c r="B852" s="18"/>
      <c r="C852" s="18"/>
      <c r="D852" s="18" t="s">
        <v>746</v>
      </c>
      <c r="E852" s="19"/>
      <c r="F852" s="9"/>
      <c r="G852" s="21">
        <f>Source!AO646</f>
        <v>1413.23</v>
      </c>
      <c r="H852" s="20" t="str">
        <f>Source!DG646</f>
        <v/>
      </c>
      <c r="I852" s="9">
        <f>Source!AV646</f>
        <v>1</v>
      </c>
      <c r="J852" s="9">
        <f>IF(Source!BA646&lt;&gt; 0, Source!BA646, 1)</f>
        <v>1</v>
      </c>
      <c r="K852" s="21">
        <f>Source!S646</f>
        <v>50.88</v>
      </c>
      <c r="L852" s="21"/>
    </row>
    <row r="853" spans="1:22" ht="14.25" x14ac:dyDescent="0.2">
      <c r="A853" s="18"/>
      <c r="B853" s="18"/>
      <c r="C853" s="18"/>
      <c r="D853" s="18" t="s">
        <v>752</v>
      </c>
      <c r="E853" s="19"/>
      <c r="F853" s="9"/>
      <c r="G853" s="21">
        <f>Source!AL646</f>
        <v>3.38</v>
      </c>
      <c r="H853" s="20" t="str">
        <f>Source!DD646</f>
        <v/>
      </c>
      <c r="I853" s="9">
        <f>Source!AW646</f>
        <v>1</v>
      </c>
      <c r="J853" s="9">
        <f>IF(Source!BC646&lt;&gt; 0, Source!BC646, 1)</f>
        <v>1</v>
      </c>
      <c r="K853" s="21">
        <f>Source!P646</f>
        <v>0.12</v>
      </c>
      <c r="L853" s="21"/>
    </row>
    <row r="854" spans="1:22" ht="14.25" x14ac:dyDescent="0.2">
      <c r="A854" s="18"/>
      <c r="B854" s="18"/>
      <c r="C854" s="18"/>
      <c r="D854" s="18" t="s">
        <v>747</v>
      </c>
      <c r="E854" s="19" t="s">
        <v>748</v>
      </c>
      <c r="F854" s="9">
        <f>Source!AT646</f>
        <v>70</v>
      </c>
      <c r="G854" s="21"/>
      <c r="H854" s="20"/>
      <c r="I854" s="9"/>
      <c r="J854" s="9"/>
      <c r="K854" s="21">
        <f>SUM(R850:R853)</f>
        <v>35.619999999999997</v>
      </c>
      <c r="L854" s="21"/>
    </row>
    <row r="855" spans="1:22" ht="14.25" x14ac:dyDescent="0.2">
      <c r="A855" s="18"/>
      <c r="B855" s="18"/>
      <c r="C855" s="18"/>
      <c r="D855" s="18" t="s">
        <v>749</v>
      </c>
      <c r="E855" s="19" t="s">
        <v>748</v>
      </c>
      <c r="F855" s="9">
        <f>Source!AU646</f>
        <v>10</v>
      </c>
      <c r="G855" s="21"/>
      <c r="H855" s="20"/>
      <c r="I855" s="9"/>
      <c r="J855" s="9"/>
      <c r="K855" s="21">
        <f>SUM(T850:T854)</f>
        <v>5.09</v>
      </c>
      <c r="L855" s="21"/>
    </row>
    <row r="856" spans="1:22" ht="14.25" x14ac:dyDescent="0.2">
      <c r="A856" s="18"/>
      <c r="B856" s="18"/>
      <c r="C856" s="18"/>
      <c r="D856" s="18" t="s">
        <v>750</v>
      </c>
      <c r="E856" s="19" t="s">
        <v>751</v>
      </c>
      <c r="F856" s="9">
        <f>Source!AQ646</f>
        <v>2.64</v>
      </c>
      <c r="G856" s="21"/>
      <c r="H856" s="20" t="str">
        <f>Source!DI646</f>
        <v/>
      </c>
      <c r="I856" s="9">
        <f>Source!AV646</f>
        <v>1</v>
      </c>
      <c r="J856" s="9"/>
      <c r="K856" s="21"/>
      <c r="L856" s="21">
        <f>Source!U646</f>
        <v>9.5039999999999999E-2</v>
      </c>
    </row>
    <row r="857" spans="1:22" ht="15" x14ac:dyDescent="0.25">
      <c r="A857" s="24"/>
      <c r="B857" s="24"/>
      <c r="C857" s="24"/>
      <c r="D857" s="24"/>
      <c r="E857" s="24"/>
      <c r="F857" s="24"/>
      <c r="G857" s="24"/>
      <c r="H857" s="24"/>
      <c r="I857" s="24"/>
      <c r="J857" s="51">
        <f>K852+K853+K854+K855</f>
        <v>91.710000000000008</v>
      </c>
      <c r="K857" s="51"/>
      <c r="L857" s="25">
        <f>IF(Source!I646&lt;&gt;0, ROUND(J857/Source!I646, 2), 0)</f>
        <v>2547.5</v>
      </c>
      <c r="P857" s="23">
        <f>J857</f>
        <v>91.710000000000008</v>
      </c>
    </row>
    <row r="858" spans="1:22" ht="57" x14ac:dyDescent="0.2">
      <c r="A858" s="18">
        <v>96</v>
      </c>
      <c r="B858" s="18">
        <v>96</v>
      </c>
      <c r="C858" s="18" t="str">
        <f>Source!F648</f>
        <v>1.21-2103-9-7/1</v>
      </c>
      <c r="D858" s="18" t="str">
        <f>Source!G648</f>
        <v>Техническое обслуживание силовых сетей, проложенных по кирпичным и бетонным основаниям, провод сечением 3х25-35 мм2  / сеч. 5х25</v>
      </c>
      <c r="E858" s="19" t="str">
        <f>Source!H648</f>
        <v>100 м</v>
      </c>
      <c r="F858" s="9">
        <f>Source!I648</f>
        <v>3.0000000000000001E-3</v>
      </c>
      <c r="G858" s="21"/>
      <c r="H858" s="20"/>
      <c r="I858" s="9"/>
      <c r="J858" s="9"/>
      <c r="K858" s="21"/>
      <c r="L858" s="21"/>
      <c r="Q858">
        <f>ROUND((Source!BZ648/100)*ROUND((Source!AF648*Source!AV648)*Source!I648, 2), 2)</f>
        <v>16.39</v>
      </c>
      <c r="R858">
        <f>Source!X648</f>
        <v>16.39</v>
      </c>
      <c r="S858">
        <f>ROUND((Source!CA648/100)*ROUND((Source!AF648*Source!AV648)*Source!I648, 2), 2)</f>
        <v>2.34</v>
      </c>
      <c r="T858">
        <f>Source!Y648</f>
        <v>2.34</v>
      </c>
      <c r="U858">
        <f>ROUND((175/100)*ROUND((Source!AE648*Source!AV648)*Source!I648, 2), 2)</f>
        <v>0</v>
      </c>
      <c r="V858">
        <f>ROUND((108/100)*ROUND(Source!CS648*Source!I648, 2), 2)</f>
        <v>0</v>
      </c>
    </row>
    <row r="859" spans="1:22" x14ac:dyDescent="0.2">
      <c r="D859" s="22" t="str">
        <f>"Объем: "&amp;Source!I648&amp;"=(15)*"&amp;"0,2*"&amp;"0,1/"&amp;"100"</f>
        <v>Объем: 0,003=(15)*0,2*0,1/100</v>
      </c>
    </row>
    <row r="860" spans="1:22" ht="14.25" x14ac:dyDescent="0.2">
      <c r="A860" s="18"/>
      <c r="B860" s="18"/>
      <c r="C860" s="18"/>
      <c r="D860" s="18" t="s">
        <v>746</v>
      </c>
      <c r="E860" s="19"/>
      <c r="F860" s="9"/>
      <c r="G860" s="21">
        <f>Source!AO648</f>
        <v>7804.89</v>
      </c>
      <c r="H860" s="20" t="str">
        <f>Source!DG648</f>
        <v/>
      </c>
      <c r="I860" s="9">
        <f>Source!AV648</f>
        <v>1</v>
      </c>
      <c r="J860" s="9">
        <f>IF(Source!BA648&lt;&gt; 0, Source!BA648, 1)</f>
        <v>1</v>
      </c>
      <c r="K860" s="21">
        <f>Source!S648</f>
        <v>23.41</v>
      </c>
      <c r="L860" s="21"/>
    </row>
    <row r="861" spans="1:22" ht="14.25" x14ac:dyDescent="0.2">
      <c r="A861" s="18"/>
      <c r="B861" s="18"/>
      <c r="C861" s="18"/>
      <c r="D861" s="18" t="s">
        <v>752</v>
      </c>
      <c r="E861" s="19"/>
      <c r="F861" s="9"/>
      <c r="G861" s="21">
        <f>Source!AL648</f>
        <v>19.13</v>
      </c>
      <c r="H861" s="20" t="str">
        <f>Source!DD648</f>
        <v/>
      </c>
      <c r="I861" s="9">
        <f>Source!AW648</f>
        <v>1</v>
      </c>
      <c r="J861" s="9">
        <f>IF(Source!BC648&lt;&gt; 0, Source!BC648, 1)</f>
        <v>1</v>
      </c>
      <c r="K861" s="21">
        <f>Source!P648</f>
        <v>0.06</v>
      </c>
      <c r="L861" s="21"/>
    </row>
    <row r="862" spans="1:22" ht="14.25" x14ac:dyDescent="0.2">
      <c r="A862" s="18"/>
      <c r="B862" s="18"/>
      <c r="C862" s="18"/>
      <c r="D862" s="18" t="s">
        <v>747</v>
      </c>
      <c r="E862" s="19" t="s">
        <v>748</v>
      </c>
      <c r="F862" s="9">
        <f>Source!AT648</f>
        <v>70</v>
      </c>
      <c r="G862" s="21"/>
      <c r="H862" s="20"/>
      <c r="I862" s="9"/>
      <c r="J862" s="9"/>
      <c r="K862" s="21">
        <f>SUM(R858:R861)</f>
        <v>16.39</v>
      </c>
      <c r="L862" s="21"/>
    </row>
    <row r="863" spans="1:22" ht="14.25" x14ac:dyDescent="0.2">
      <c r="A863" s="18"/>
      <c r="B863" s="18"/>
      <c r="C863" s="18"/>
      <c r="D863" s="18" t="s">
        <v>749</v>
      </c>
      <c r="E863" s="19" t="s">
        <v>748</v>
      </c>
      <c r="F863" s="9">
        <f>Source!AU648</f>
        <v>10</v>
      </c>
      <c r="G863" s="21"/>
      <c r="H863" s="20"/>
      <c r="I863" s="9"/>
      <c r="J863" s="9"/>
      <c r="K863" s="21">
        <f>SUM(T858:T862)</f>
        <v>2.34</v>
      </c>
      <c r="L863" s="21"/>
    </row>
    <row r="864" spans="1:22" ht="14.25" x14ac:dyDescent="0.2">
      <c r="A864" s="18"/>
      <c r="B864" s="18"/>
      <c r="C864" s="18"/>
      <c r="D864" s="18" t="s">
        <v>750</v>
      </c>
      <c r="E864" s="19" t="s">
        <v>751</v>
      </c>
      <c r="F864" s="9">
        <f>Source!AQ648</f>
        <v>14.58</v>
      </c>
      <c r="G864" s="21"/>
      <c r="H864" s="20" t="str">
        <f>Source!DI648</f>
        <v/>
      </c>
      <c r="I864" s="9">
        <f>Source!AV648</f>
        <v>1</v>
      </c>
      <c r="J864" s="9"/>
      <c r="K864" s="21"/>
      <c r="L864" s="21">
        <f>Source!U648</f>
        <v>4.3740000000000001E-2</v>
      </c>
    </row>
    <row r="865" spans="1:22" ht="15" x14ac:dyDescent="0.25">
      <c r="A865" s="24"/>
      <c r="B865" s="24"/>
      <c r="C865" s="24"/>
      <c r="D865" s="24"/>
      <c r="E865" s="24"/>
      <c r="F865" s="24"/>
      <c r="G865" s="24"/>
      <c r="H865" s="24"/>
      <c r="I865" s="24"/>
      <c r="J865" s="51">
        <f>K860+K861+K862+K863</f>
        <v>42.2</v>
      </c>
      <c r="K865" s="51"/>
      <c r="L865" s="25">
        <f>IF(Source!I648&lt;&gt;0, ROUND(J865/Source!I648, 2), 0)</f>
        <v>14066.67</v>
      </c>
      <c r="P865" s="23">
        <f>J865</f>
        <v>42.2</v>
      </c>
    </row>
    <row r="866" spans="1:22" ht="57" x14ac:dyDescent="0.2">
      <c r="A866" s="18">
        <v>97</v>
      </c>
      <c r="B866" s="18">
        <v>97</v>
      </c>
      <c r="C866" s="18" t="str">
        <f>Source!F650</f>
        <v>1.21-2103-9-7/1</v>
      </c>
      <c r="D866" s="18" t="str">
        <f>Source!G650</f>
        <v>Техническое обслуживание силовых сетей, проложенных по кирпичным и бетонным основаниям, провод сечением 3х25-35 мм2  /  сеч. 1х35</v>
      </c>
      <c r="E866" s="19" t="str">
        <f>Source!H650</f>
        <v>100 м</v>
      </c>
      <c r="F866" s="9">
        <f>Source!I650</f>
        <v>0.15</v>
      </c>
      <c r="G866" s="21"/>
      <c r="H866" s="20"/>
      <c r="I866" s="9"/>
      <c r="J866" s="9"/>
      <c r="K866" s="21"/>
      <c r="L866" s="21"/>
      <c r="Q866">
        <f>ROUND((Source!BZ650/100)*ROUND((Source!AF650*Source!AV650)*Source!I650, 2), 2)</f>
        <v>819.51</v>
      </c>
      <c r="R866">
        <f>Source!X650</f>
        <v>819.51</v>
      </c>
      <c r="S866">
        <f>ROUND((Source!CA650/100)*ROUND((Source!AF650*Source!AV650)*Source!I650, 2), 2)</f>
        <v>117.07</v>
      </c>
      <c r="T866">
        <f>Source!Y650</f>
        <v>117.07</v>
      </c>
      <c r="U866">
        <f>ROUND((175/100)*ROUND((Source!AE650*Source!AV650)*Source!I650, 2), 2)</f>
        <v>0</v>
      </c>
      <c r="V866">
        <f>ROUND((108/100)*ROUND(Source!CS650*Source!I650, 2), 2)</f>
        <v>0</v>
      </c>
    </row>
    <row r="867" spans="1:22" x14ac:dyDescent="0.2">
      <c r="D867" s="22" t="str">
        <f>"Объем: "&amp;Source!I650&amp;"=750*"&amp;"0,2*"&amp;"0,1/"&amp;"100"</f>
        <v>Объем: 0,15=750*0,2*0,1/100</v>
      </c>
    </row>
    <row r="868" spans="1:22" ht="14.25" x14ac:dyDescent="0.2">
      <c r="A868" s="18"/>
      <c r="B868" s="18"/>
      <c r="C868" s="18"/>
      <c r="D868" s="18" t="s">
        <v>746</v>
      </c>
      <c r="E868" s="19"/>
      <c r="F868" s="9"/>
      <c r="G868" s="21">
        <f>Source!AO650</f>
        <v>7804.89</v>
      </c>
      <c r="H868" s="20" t="str">
        <f>Source!DG650</f>
        <v/>
      </c>
      <c r="I868" s="9">
        <f>Source!AV650</f>
        <v>1</v>
      </c>
      <c r="J868" s="9">
        <f>IF(Source!BA650&lt;&gt; 0, Source!BA650, 1)</f>
        <v>1</v>
      </c>
      <c r="K868" s="21">
        <f>Source!S650</f>
        <v>1170.73</v>
      </c>
      <c r="L868" s="21"/>
    </row>
    <row r="869" spans="1:22" ht="14.25" x14ac:dyDescent="0.2">
      <c r="A869" s="18"/>
      <c r="B869" s="18"/>
      <c r="C869" s="18"/>
      <c r="D869" s="18" t="s">
        <v>752</v>
      </c>
      <c r="E869" s="19"/>
      <c r="F869" s="9"/>
      <c r="G869" s="21">
        <f>Source!AL650</f>
        <v>19.13</v>
      </c>
      <c r="H869" s="20" t="str">
        <f>Source!DD650</f>
        <v/>
      </c>
      <c r="I869" s="9">
        <f>Source!AW650</f>
        <v>1</v>
      </c>
      <c r="J869" s="9">
        <f>IF(Source!BC650&lt;&gt; 0, Source!BC650, 1)</f>
        <v>1</v>
      </c>
      <c r="K869" s="21">
        <f>Source!P650</f>
        <v>2.87</v>
      </c>
      <c r="L869" s="21"/>
    </row>
    <row r="870" spans="1:22" ht="14.25" x14ac:dyDescent="0.2">
      <c r="A870" s="18"/>
      <c r="B870" s="18"/>
      <c r="C870" s="18"/>
      <c r="D870" s="18" t="s">
        <v>747</v>
      </c>
      <c r="E870" s="19" t="s">
        <v>748</v>
      </c>
      <c r="F870" s="9">
        <f>Source!AT650</f>
        <v>70</v>
      </c>
      <c r="G870" s="21"/>
      <c r="H870" s="20"/>
      <c r="I870" s="9"/>
      <c r="J870" s="9"/>
      <c r="K870" s="21">
        <f>SUM(R866:R869)</f>
        <v>819.51</v>
      </c>
      <c r="L870" s="21"/>
    </row>
    <row r="871" spans="1:22" ht="14.25" x14ac:dyDescent="0.2">
      <c r="A871" s="18"/>
      <c r="B871" s="18"/>
      <c r="C871" s="18"/>
      <c r="D871" s="18" t="s">
        <v>749</v>
      </c>
      <c r="E871" s="19" t="s">
        <v>748</v>
      </c>
      <c r="F871" s="9">
        <f>Source!AU650</f>
        <v>10</v>
      </c>
      <c r="G871" s="21"/>
      <c r="H871" s="20"/>
      <c r="I871" s="9"/>
      <c r="J871" s="9"/>
      <c r="K871" s="21">
        <f>SUM(T866:T870)</f>
        <v>117.07</v>
      </c>
      <c r="L871" s="21"/>
    </row>
    <row r="872" spans="1:22" ht="14.25" x14ac:dyDescent="0.2">
      <c r="A872" s="18"/>
      <c r="B872" s="18"/>
      <c r="C872" s="18"/>
      <c r="D872" s="18" t="s">
        <v>750</v>
      </c>
      <c r="E872" s="19" t="s">
        <v>751</v>
      </c>
      <c r="F872" s="9">
        <f>Source!AQ650</f>
        <v>14.58</v>
      </c>
      <c r="G872" s="21"/>
      <c r="H872" s="20" t="str">
        <f>Source!DI650</f>
        <v/>
      </c>
      <c r="I872" s="9">
        <f>Source!AV650</f>
        <v>1</v>
      </c>
      <c r="J872" s="9"/>
      <c r="K872" s="21"/>
      <c r="L872" s="21">
        <f>Source!U650</f>
        <v>2.1869999999999998</v>
      </c>
    </row>
    <row r="873" spans="1:22" ht="15" x14ac:dyDescent="0.25">
      <c r="A873" s="24"/>
      <c r="B873" s="24"/>
      <c r="C873" s="24"/>
      <c r="D873" s="24"/>
      <c r="E873" s="24"/>
      <c r="F873" s="24"/>
      <c r="G873" s="24"/>
      <c r="H873" s="24"/>
      <c r="I873" s="24"/>
      <c r="J873" s="51">
        <f>K868+K869+K870+K871</f>
        <v>2110.1799999999998</v>
      </c>
      <c r="K873" s="51"/>
      <c r="L873" s="25">
        <f>IF(Source!I650&lt;&gt;0, ROUND(J873/Source!I650, 2), 0)</f>
        <v>14067.87</v>
      </c>
      <c r="P873" s="23">
        <f>J873</f>
        <v>2110.1799999999998</v>
      </c>
    </row>
    <row r="874" spans="1:22" ht="71.25" x14ac:dyDescent="0.2">
      <c r="A874" s="18">
        <v>98</v>
      </c>
      <c r="B874" s="18">
        <v>98</v>
      </c>
      <c r="C874" s="18" t="str">
        <f>Source!F652</f>
        <v>1.21-2103-9-7/1</v>
      </c>
      <c r="D874" s="18" t="str">
        <f>Source!G652</f>
        <v>Техническое обслуживание силовых сетей, проложенных по кирпичным и бетонным основаниям, провод сечением 3х25-35 мм2  /  сеч. 1х70, 1х120</v>
      </c>
      <c r="E874" s="19" t="str">
        <f>Source!H652</f>
        <v>100 м</v>
      </c>
      <c r="F874" s="9">
        <f>Source!I652</f>
        <v>3.5999999999999997E-2</v>
      </c>
      <c r="G874" s="21"/>
      <c r="H874" s="20"/>
      <c r="I874" s="9"/>
      <c r="J874" s="9"/>
      <c r="K874" s="21"/>
      <c r="L874" s="21"/>
      <c r="Q874">
        <f>ROUND((Source!BZ652/100)*ROUND((Source!AF652*Source!AV652)*Source!I652, 2), 2)</f>
        <v>196.69</v>
      </c>
      <c r="R874">
        <f>Source!X652</f>
        <v>196.69</v>
      </c>
      <c r="S874">
        <f>ROUND((Source!CA652/100)*ROUND((Source!AF652*Source!AV652)*Source!I652, 2), 2)</f>
        <v>28.1</v>
      </c>
      <c r="T874">
        <f>Source!Y652</f>
        <v>28.1</v>
      </c>
      <c r="U874">
        <f>ROUND((175/100)*ROUND((Source!AE652*Source!AV652)*Source!I652, 2), 2)</f>
        <v>0</v>
      </c>
      <c r="V874">
        <f>ROUND((108/100)*ROUND(Source!CS652*Source!I652, 2), 2)</f>
        <v>0</v>
      </c>
    </row>
    <row r="875" spans="1:22" x14ac:dyDescent="0.2">
      <c r="D875" s="22" t="str">
        <f>"Объем: "&amp;Source!I652&amp;"=(80+"&amp;"100)*"&amp;"0,2*"&amp;"0,1/"&amp;"100"</f>
        <v>Объем: 0,036=(80+100)*0,2*0,1/100</v>
      </c>
    </row>
    <row r="876" spans="1:22" ht="14.25" x14ac:dyDescent="0.2">
      <c r="A876" s="18"/>
      <c r="B876" s="18"/>
      <c r="C876" s="18"/>
      <c r="D876" s="18" t="s">
        <v>746</v>
      </c>
      <c r="E876" s="19"/>
      <c r="F876" s="9"/>
      <c r="G876" s="21">
        <f>Source!AO652</f>
        <v>7804.89</v>
      </c>
      <c r="H876" s="20" t="str">
        <f>Source!DG652</f>
        <v/>
      </c>
      <c r="I876" s="9">
        <f>Source!AV652</f>
        <v>1</v>
      </c>
      <c r="J876" s="9">
        <f>IF(Source!BA652&lt;&gt; 0, Source!BA652, 1)</f>
        <v>1</v>
      </c>
      <c r="K876" s="21">
        <f>Source!S652</f>
        <v>280.98</v>
      </c>
      <c r="L876" s="21"/>
    </row>
    <row r="877" spans="1:22" ht="14.25" x14ac:dyDescent="0.2">
      <c r="A877" s="18"/>
      <c r="B877" s="18"/>
      <c r="C877" s="18"/>
      <c r="D877" s="18" t="s">
        <v>752</v>
      </c>
      <c r="E877" s="19"/>
      <c r="F877" s="9"/>
      <c r="G877" s="21">
        <f>Source!AL652</f>
        <v>19.13</v>
      </c>
      <c r="H877" s="20" t="str">
        <f>Source!DD652</f>
        <v/>
      </c>
      <c r="I877" s="9">
        <f>Source!AW652</f>
        <v>1</v>
      </c>
      <c r="J877" s="9">
        <f>IF(Source!BC652&lt;&gt; 0, Source!BC652, 1)</f>
        <v>1</v>
      </c>
      <c r="K877" s="21">
        <f>Source!P652</f>
        <v>0.69</v>
      </c>
      <c r="L877" s="21"/>
    </row>
    <row r="878" spans="1:22" ht="14.25" x14ac:dyDescent="0.2">
      <c r="A878" s="18"/>
      <c r="B878" s="18"/>
      <c r="C878" s="18"/>
      <c r="D878" s="18" t="s">
        <v>747</v>
      </c>
      <c r="E878" s="19" t="s">
        <v>748</v>
      </c>
      <c r="F878" s="9">
        <f>Source!AT652</f>
        <v>70</v>
      </c>
      <c r="G878" s="21"/>
      <c r="H878" s="20"/>
      <c r="I878" s="9"/>
      <c r="J878" s="9"/>
      <c r="K878" s="21">
        <f>SUM(R874:R877)</f>
        <v>196.69</v>
      </c>
      <c r="L878" s="21"/>
    </row>
    <row r="879" spans="1:22" ht="14.25" x14ac:dyDescent="0.2">
      <c r="A879" s="18"/>
      <c r="B879" s="18"/>
      <c r="C879" s="18"/>
      <c r="D879" s="18" t="s">
        <v>749</v>
      </c>
      <c r="E879" s="19" t="s">
        <v>748</v>
      </c>
      <c r="F879" s="9">
        <f>Source!AU652</f>
        <v>10</v>
      </c>
      <c r="G879" s="21"/>
      <c r="H879" s="20"/>
      <c r="I879" s="9"/>
      <c r="J879" s="9"/>
      <c r="K879" s="21">
        <f>SUM(T874:T878)</f>
        <v>28.1</v>
      </c>
      <c r="L879" s="21"/>
    </row>
    <row r="880" spans="1:22" ht="14.25" x14ac:dyDescent="0.2">
      <c r="A880" s="18"/>
      <c r="B880" s="18"/>
      <c r="C880" s="18"/>
      <c r="D880" s="18" t="s">
        <v>750</v>
      </c>
      <c r="E880" s="19" t="s">
        <v>751</v>
      </c>
      <c r="F880" s="9">
        <f>Source!AQ652</f>
        <v>14.58</v>
      </c>
      <c r="G880" s="21"/>
      <c r="H880" s="20" t="str">
        <f>Source!DI652</f>
        <v/>
      </c>
      <c r="I880" s="9">
        <f>Source!AV652</f>
        <v>1</v>
      </c>
      <c r="J880" s="9"/>
      <c r="K880" s="21"/>
      <c r="L880" s="21">
        <f>Source!U652</f>
        <v>0.52488000000000001</v>
      </c>
    </row>
    <row r="881" spans="1:22" ht="15" x14ac:dyDescent="0.25">
      <c r="A881" s="24"/>
      <c r="B881" s="24"/>
      <c r="C881" s="24"/>
      <c r="D881" s="24"/>
      <c r="E881" s="24"/>
      <c r="F881" s="24"/>
      <c r="G881" s="24"/>
      <c r="H881" s="24"/>
      <c r="I881" s="24"/>
      <c r="J881" s="51">
        <f>K876+K877+K878+K879</f>
        <v>506.46000000000004</v>
      </c>
      <c r="K881" s="51"/>
      <c r="L881" s="25">
        <f>IF(Source!I652&lt;&gt;0, ROUND(J881/Source!I652, 2), 0)</f>
        <v>14068.33</v>
      </c>
      <c r="P881" s="23">
        <f>J881</f>
        <v>506.46000000000004</v>
      </c>
    </row>
    <row r="882" spans="1:22" ht="28.5" x14ac:dyDescent="0.2">
      <c r="A882" s="18">
        <v>99</v>
      </c>
      <c r="B882" s="18">
        <v>99</v>
      </c>
      <c r="C882" s="18" t="str">
        <f>Source!F654</f>
        <v>1.22-2103-2-1/1</v>
      </c>
      <c r="D882" s="18" t="str">
        <f>Source!G654</f>
        <v>Техническое обслуживание сетевой линии связи</v>
      </c>
      <c r="E882" s="19" t="str">
        <f>Source!H654</f>
        <v>100 м</v>
      </c>
      <c r="F882" s="9">
        <f>Source!I654</f>
        <v>4.1500000000000004</v>
      </c>
      <c r="G882" s="21"/>
      <c r="H882" s="20"/>
      <c r="I882" s="9"/>
      <c r="J882" s="9"/>
      <c r="K882" s="21"/>
      <c r="L882" s="21"/>
      <c r="Q882">
        <f>ROUND((Source!BZ654/100)*ROUND((Source!AF654*Source!AV654)*Source!I654, 2), 2)</f>
        <v>1443.09</v>
      </c>
      <c r="R882">
        <f>Source!X654</f>
        <v>1443.09</v>
      </c>
      <c r="S882">
        <f>ROUND((Source!CA654/100)*ROUND((Source!AF654*Source!AV654)*Source!I654, 2), 2)</f>
        <v>206.16</v>
      </c>
      <c r="T882">
        <f>Source!Y654</f>
        <v>206.16</v>
      </c>
      <c r="U882">
        <f>ROUND((175/100)*ROUND((Source!AE654*Source!AV654)*Source!I654, 2), 2)</f>
        <v>0</v>
      </c>
      <c r="V882">
        <f>ROUND((108/100)*ROUND(Source!CS654*Source!I654, 2), 2)</f>
        <v>0</v>
      </c>
    </row>
    <row r="883" spans="1:22" x14ac:dyDescent="0.2">
      <c r="D883" s="22" t="str">
        <f>"Объем: "&amp;Source!I654&amp;"=(3500+"&amp;"650)*"&amp;"0,1/"&amp;"100"</f>
        <v>Объем: 4,15=(3500+650)*0,1/100</v>
      </c>
    </row>
    <row r="884" spans="1:22" ht="14.25" x14ac:dyDescent="0.2">
      <c r="A884" s="18"/>
      <c r="B884" s="18"/>
      <c r="C884" s="18"/>
      <c r="D884" s="18" t="s">
        <v>746</v>
      </c>
      <c r="E884" s="19"/>
      <c r="F884" s="9"/>
      <c r="G884" s="21">
        <f>Source!AO654</f>
        <v>496.76</v>
      </c>
      <c r="H884" s="20" t="str">
        <f>Source!DG654</f>
        <v/>
      </c>
      <c r="I884" s="9">
        <f>Source!AV654</f>
        <v>1</v>
      </c>
      <c r="J884" s="9">
        <f>IF(Source!BA654&lt;&gt; 0, Source!BA654, 1)</f>
        <v>1</v>
      </c>
      <c r="K884" s="21">
        <f>Source!S654</f>
        <v>2061.5500000000002</v>
      </c>
      <c r="L884" s="21"/>
    </row>
    <row r="885" spans="1:22" ht="14.25" x14ac:dyDescent="0.2">
      <c r="A885" s="18"/>
      <c r="B885" s="18"/>
      <c r="C885" s="18"/>
      <c r="D885" s="18" t="s">
        <v>747</v>
      </c>
      <c r="E885" s="19" t="s">
        <v>748</v>
      </c>
      <c r="F885" s="9">
        <f>Source!AT654</f>
        <v>70</v>
      </c>
      <c r="G885" s="21"/>
      <c r="H885" s="20"/>
      <c r="I885" s="9"/>
      <c r="J885" s="9"/>
      <c r="K885" s="21">
        <f>SUM(R882:R884)</f>
        <v>1443.09</v>
      </c>
      <c r="L885" s="21"/>
    </row>
    <row r="886" spans="1:22" ht="14.25" x14ac:dyDescent="0.2">
      <c r="A886" s="18"/>
      <c r="B886" s="18"/>
      <c r="C886" s="18"/>
      <c r="D886" s="18" t="s">
        <v>749</v>
      </c>
      <c r="E886" s="19" t="s">
        <v>748</v>
      </c>
      <c r="F886" s="9">
        <f>Source!AU654</f>
        <v>10</v>
      </c>
      <c r="G886" s="21"/>
      <c r="H886" s="20"/>
      <c r="I886" s="9"/>
      <c r="J886" s="9"/>
      <c r="K886" s="21">
        <f>SUM(T882:T885)</f>
        <v>206.16</v>
      </c>
      <c r="L886" s="21"/>
    </row>
    <row r="887" spans="1:22" ht="14.25" x14ac:dyDescent="0.2">
      <c r="A887" s="18"/>
      <c r="B887" s="18"/>
      <c r="C887" s="18"/>
      <c r="D887" s="18" t="s">
        <v>750</v>
      </c>
      <c r="E887" s="19" t="s">
        <v>751</v>
      </c>
      <c r="F887" s="9">
        <f>Source!AQ654</f>
        <v>0.7</v>
      </c>
      <c r="G887" s="21"/>
      <c r="H887" s="20" t="str">
        <f>Source!DI654</f>
        <v/>
      </c>
      <c r="I887" s="9">
        <f>Source!AV654</f>
        <v>1</v>
      </c>
      <c r="J887" s="9"/>
      <c r="K887" s="21"/>
      <c r="L887" s="21">
        <f>Source!U654</f>
        <v>2.9050000000000002</v>
      </c>
    </row>
    <row r="888" spans="1:22" ht="15" x14ac:dyDescent="0.25">
      <c r="A888" s="24"/>
      <c r="B888" s="24"/>
      <c r="C888" s="24"/>
      <c r="D888" s="24"/>
      <c r="E888" s="24"/>
      <c r="F888" s="24"/>
      <c r="G888" s="24"/>
      <c r="H888" s="24"/>
      <c r="I888" s="24"/>
      <c r="J888" s="51">
        <f>K884+K885+K886</f>
        <v>3710.8</v>
      </c>
      <c r="K888" s="51"/>
      <c r="L888" s="25">
        <f>IF(Source!I654&lt;&gt;0, ROUND(J888/Source!I654, 2), 0)</f>
        <v>894.17</v>
      </c>
      <c r="P888" s="23">
        <f>J888</f>
        <v>3710.8</v>
      </c>
    </row>
    <row r="890" spans="1:22" ht="15" x14ac:dyDescent="0.25">
      <c r="A890" s="52" t="str">
        <f>CONCATENATE("Итого по подразделу: ",IF(Source!G656&lt;&gt;"Новый подраздел", Source!G656, ""))</f>
        <v>Итого по подразделу: 4.5 Кабели и провода</v>
      </c>
      <c r="B890" s="52"/>
      <c r="C890" s="52"/>
      <c r="D890" s="52"/>
      <c r="E890" s="52"/>
      <c r="F890" s="52"/>
      <c r="G890" s="52"/>
      <c r="H890" s="52"/>
      <c r="I890" s="52"/>
      <c r="J890" s="53">
        <f>SUM(P818:P889)</f>
        <v>29419.289999999997</v>
      </c>
      <c r="K890" s="54"/>
      <c r="L890" s="27"/>
    </row>
    <row r="893" spans="1:22" ht="16.5" x14ac:dyDescent="0.25">
      <c r="A893" s="50" t="str">
        <f>CONCATENATE("Подраздел: ",IF(Source!G686&lt;&gt;"Новый подраздел", Source!G686, ""))</f>
        <v>Подраздел: 4.6  Заземление</v>
      </c>
      <c r="B893" s="50"/>
      <c r="C893" s="50"/>
      <c r="D893" s="50"/>
      <c r="E893" s="50"/>
      <c r="F893" s="50"/>
      <c r="G893" s="50"/>
      <c r="H893" s="50"/>
      <c r="I893" s="50"/>
      <c r="J893" s="50"/>
      <c r="K893" s="50"/>
      <c r="L893" s="50"/>
    </row>
    <row r="895" spans="1:22" ht="15" x14ac:dyDescent="0.25">
      <c r="A895" s="52" t="str">
        <f>CONCATENATE("Итого по подразделу: ",IF(Source!G694&lt;&gt;"Новый подраздел", Source!G694, ""))</f>
        <v>Итого по подразделу: 4.6  Заземление</v>
      </c>
      <c r="B895" s="52"/>
      <c r="C895" s="52"/>
      <c r="D895" s="52"/>
      <c r="E895" s="52"/>
      <c r="F895" s="52"/>
      <c r="G895" s="52"/>
      <c r="H895" s="52"/>
      <c r="I895" s="52"/>
      <c r="J895" s="53">
        <f>SUM(P893:P894)</f>
        <v>0</v>
      </c>
      <c r="K895" s="54"/>
      <c r="L895" s="27"/>
    </row>
    <row r="898" spans="1:12" ht="15" x14ac:dyDescent="0.25">
      <c r="A898" s="52" t="str">
        <f>CONCATENATE("Итого по разделу: ",IF(Source!G724&lt;&gt;"Новый раздел", Source!G724, ""))</f>
        <v>Итого по разделу: 4. Электроснабжение и электроосвещение</v>
      </c>
      <c r="B898" s="52"/>
      <c r="C898" s="52"/>
      <c r="D898" s="52"/>
      <c r="E898" s="52"/>
      <c r="F898" s="52"/>
      <c r="G898" s="52"/>
      <c r="H898" s="52"/>
      <c r="I898" s="52"/>
      <c r="J898" s="53">
        <f>SUM(P471:P897)</f>
        <v>287009.47000000003</v>
      </c>
      <c r="K898" s="54"/>
      <c r="L898" s="27"/>
    </row>
    <row r="901" spans="1:12" ht="15" x14ac:dyDescent="0.25">
      <c r="A901" s="52" t="str">
        <f>CONCATENATE("Итого по локальной смете: ",IF(Source!G754&lt;&gt;"Новая локальная смета", Source!G754, ""))</f>
        <v>Итого по локальной смете: Инженерные сети Зимний павильон</v>
      </c>
      <c r="B901" s="52"/>
      <c r="C901" s="52"/>
      <c r="D901" s="52"/>
      <c r="E901" s="52"/>
      <c r="F901" s="52"/>
      <c r="G901" s="52"/>
      <c r="H901" s="52"/>
      <c r="I901" s="52"/>
      <c r="J901" s="53">
        <f>SUM(P38:P900)</f>
        <v>729972.75999999978</v>
      </c>
      <c r="K901" s="54"/>
      <c r="L901" s="27"/>
    </row>
    <row r="904" spans="1:12" ht="15" x14ac:dyDescent="0.25">
      <c r="A904" s="52" t="str">
        <f>CONCATENATE("Итого по смете: ",IF(Source!G784&lt;&gt;"Новый объект", Source!G784, ""))</f>
        <v>Итого по смете: Зимний павильон_на 4 мес. (10%) испр.</v>
      </c>
      <c r="B904" s="52"/>
      <c r="C904" s="52"/>
      <c r="D904" s="52"/>
      <c r="E904" s="52"/>
      <c r="F904" s="52"/>
      <c r="G904" s="52"/>
      <c r="H904" s="52"/>
      <c r="I904" s="52"/>
      <c r="J904" s="53">
        <f>SUM(P1:P903)</f>
        <v>729972.75999999978</v>
      </c>
      <c r="K904" s="54"/>
      <c r="L904" s="27"/>
    </row>
    <row r="905" spans="1:12" ht="14.25" x14ac:dyDescent="0.2">
      <c r="D905" s="37" t="str">
        <f>Source!H813</f>
        <v>Итого</v>
      </c>
      <c r="E905" s="37"/>
      <c r="F905" s="37"/>
      <c r="G905" s="37"/>
      <c r="H905" s="37"/>
      <c r="I905" s="37"/>
      <c r="J905" s="45">
        <f>IF(Source!F813=0, "", Source!F813)</f>
        <v>729972.76</v>
      </c>
      <c r="K905" s="45"/>
    </row>
    <row r="906" spans="1:12" ht="14.25" x14ac:dyDescent="0.2">
      <c r="D906" s="37" t="str">
        <f>Source!H814</f>
        <v>НДС, 22%</v>
      </c>
      <c r="E906" s="37"/>
      <c r="F906" s="37"/>
      <c r="G906" s="37"/>
      <c r="H906" s="37"/>
      <c r="I906" s="37"/>
      <c r="J906" s="45">
        <f>IF(Source!F814=0, "", Source!F814)</f>
        <v>160594.01</v>
      </c>
      <c r="K906" s="45"/>
    </row>
    <row r="907" spans="1:12" ht="14.25" x14ac:dyDescent="0.2">
      <c r="D907" s="37" t="str">
        <f>Source!H815</f>
        <v>Всего с НДС</v>
      </c>
      <c r="E907" s="37"/>
      <c r="F907" s="37"/>
      <c r="G907" s="37"/>
      <c r="H907" s="37"/>
      <c r="I907" s="37"/>
      <c r="J907" s="45">
        <f>IF(Source!F815=0, "", Source!F815)</f>
        <v>890566.77</v>
      </c>
      <c r="K907" s="45"/>
    </row>
    <row r="910" spans="1:12" ht="14.25" x14ac:dyDescent="0.2">
      <c r="A910" s="10"/>
      <c r="B910" s="56" t="s">
        <v>793</v>
      </c>
      <c r="C910" s="56"/>
      <c r="D910" s="28" t="str">
        <f>IF(Source!AM12&lt;&gt;"", Source!AM12," ")</f>
        <v xml:space="preserve"> </v>
      </c>
      <c r="E910" s="28"/>
      <c r="F910" s="28"/>
      <c r="G910" s="28"/>
      <c r="H910" s="28"/>
      <c r="I910" s="10" t="str">
        <f>IF(Source!AL12&lt;&gt;"", Source!AL12," ")</f>
        <v xml:space="preserve"> </v>
      </c>
      <c r="J910" s="10"/>
      <c r="K910" s="10"/>
      <c r="L910" s="10"/>
    </row>
    <row r="911" spans="1:12" ht="14.25" x14ac:dyDescent="0.2">
      <c r="A911" s="10"/>
      <c r="B911" s="10"/>
      <c r="C911" s="10"/>
      <c r="D911" s="57" t="s">
        <v>759</v>
      </c>
      <c r="E911" s="57"/>
      <c r="F911" s="57"/>
      <c r="G911" s="57"/>
      <c r="H911" s="57"/>
      <c r="I911" s="10"/>
      <c r="J911" s="10"/>
      <c r="K911" s="10"/>
      <c r="L911" s="10"/>
    </row>
    <row r="912" spans="1:12" ht="14.25" x14ac:dyDescent="0.2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</row>
    <row r="913" spans="1:12" ht="14.25" x14ac:dyDescent="0.2">
      <c r="A913" s="10"/>
      <c r="B913" s="56" t="s">
        <v>794</v>
      </c>
      <c r="C913" s="56"/>
      <c r="D913" s="28" t="str">
        <f>IF(Source!AI12&lt;&gt;"", Source!AI12," ")</f>
        <v xml:space="preserve"> </v>
      </c>
      <c r="E913" s="28"/>
      <c r="F913" s="28"/>
      <c r="G913" s="28"/>
      <c r="H913" s="28"/>
      <c r="I913" s="10" t="str">
        <f>IF(Source!AH12&lt;&gt;"", Source!AH12," ")</f>
        <v xml:space="preserve"> </v>
      </c>
      <c r="J913" s="10"/>
      <c r="K913" s="10"/>
      <c r="L913" s="10"/>
    </row>
    <row r="914" spans="1:12" ht="14.25" x14ac:dyDescent="0.2">
      <c r="A914" s="10"/>
      <c r="B914" s="10"/>
      <c r="C914" s="10"/>
      <c r="D914" s="57" t="s">
        <v>759</v>
      </c>
      <c r="E914" s="57"/>
      <c r="F914" s="57"/>
      <c r="G914" s="57"/>
      <c r="H914" s="57"/>
      <c r="I914" s="10"/>
      <c r="J914" s="10"/>
      <c r="K914" s="10"/>
      <c r="L914" s="10"/>
    </row>
  </sheetData>
  <mergeCells count="206">
    <mergeCell ref="B913:C913"/>
    <mergeCell ref="D914:H914"/>
    <mergeCell ref="D906:I906"/>
    <mergeCell ref="J906:K906"/>
    <mergeCell ref="D907:I907"/>
    <mergeCell ref="J907:K907"/>
    <mergeCell ref="B910:C910"/>
    <mergeCell ref="D911:H911"/>
    <mergeCell ref="J901:K901"/>
    <mergeCell ref="A901:I901"/>
    <mergeCell ref="J904:K904"/>
    <mergeCell ref="A904:I904"/>
    <mergeCell ref="D905:I905"/>
    <mergeCell ref="J905:K905"/>
    <mergeCell ref="J890:K890"/>
    <mergeCell ref="A890:I890"/>
    <mergeCell ref="A893:L893"/>
    <mergeCell ref="J895:K895"/>
    <mergeCell ref="A895:I895"/>
    <mergeCell ref="J898:K898"/>
    <mergeCell ref="A898:I898"/>
    <mergeCell ref="J849:K849"/>
    <mergeCell ref="J857:K857"/>
    <mergeCell ref="J865:K865"/>
    <mergeCell ref="J873:K873"/>
    <mergeCell ref="J881:K881"/>
    <mergeCell ref="J888:K888"/>
    <mergeCell ref="J815:K815"/>
    <mergeCell ref="A815:I815"/>
    <mergeCell ref="A818:L818"/>
    <mergeCell ref="J826:K826"/>
    <mergeCell ref="J834:K834"/>
    <mergeCell ref="J841:K841"/>
    <mergeCell ref="J789:K789"/>
    <mergeCell ref="J791:K791"/>
    <mergeCell ref="A791:I791"/>
    <mergeCell ref="A794:L794"/>
    <mergeCell ref="J805:K805"/>
    <mergeCell ref="J813:K813"/>
    <mergeCell ref="J762:K762"/>
    <mergeCell ref="J769:K769"/>
    <mergeCell ref="J776:K776"/>
    <mergeCell ref="J778:K778"/>
    <mergeCell ref="A778:I778"/>
    <mergeCell ref="A781:L781"/>
    <mergeCell ref="J718:K718"/>
    <mergeCell ref="J726:K726"/>
    <mergeCell ref="J733:K733"/>
    <mergeCell ref="J741:K741"/>
    <mergeCell ref="J748:K748"/>
    <mergeCell ref="J755:K755"/>
    <mergeCell ref="J676:K676"/>
    <mergeCell ref="J683:K683"/>
    <mergeCell ref="J690:K690"/>
    <mergeCell ref="J697:K697"/>
    <mergeCell ref="J704:K704"/>
    <mergeCell ref="J711:K711"/>
    <mergeCell ref="J630:K630"/>
    <mergeCell ref="J638:K638"/>
    <mergeCell ref="J645:K645"/>
    <mergeCell ref="J655:K655"/>
    <mergeCell ref="J662:K662"/>
    <mergeCell ref="J669:K669"/>
    <mergeCell ref="J587:K587"/>
    <mergeCell ref="J594:K594"/>
    <mergeCell ref="J602:K602"/>
    <mergeCell ref="J609:K609"/>
    <mergeCell ref="J616:K616"/>
    <mergeCell ref="J623:K623"/>
    <mergeCell ref="J542:K542"/>
    <mergeCell ref="J550:K550"/>
    <mergeCell ref="J557:K557"/>
    <mergeCell ref="J564:K564"/>
    <mergeCell ref="J572:K572"/>
    <mergeCell ref="J579:K579"/>
    <mergeCell ref="A498:L498"/>
    <mergeCell ref="J505:K505"/>
    <mergeCell ref="J513:K513"/>
    <mergeCell ref="J520:K520"/>
    <mergeCell ref="J527:K527"/>
    <mergeCell ref="J535:K535"/>
    <mergeCell ref="A471:L471"/>
    <mergeCell ref="A473:L473"/>
    <mergeCell ref="J480:K480"/>
    <mergeCell ref="J487:K487"/>
    <mergeCell ref="J493:K493"/>
    <mergeCell ref="J495:K495"/>
    <mergeCell ref="A495:I495"/>
    <mergeCell ref="J452:K452"/>
    <mergeCell ref="J463:K463"/>
    <mergeCell ref="J465:K465"/>
    <mergeCell ref="A465:I465"/>
    <mergeCell ref="J468:K468"/>
    <mergeCell ref="A468:I468"/>
    <mergeCell ref="J416:K416"/>
    <mergeCell ref="J426:K426"/>
    <mergeCell ref="J428:K428"/>
    <mergeCell ref="A428:I428"/>
    <mergeCell ref="A431:L431"/>
    <mergeCell ref="J442:K442"/>
    <mergeCell ref="C370:K370"/>
    <mergeCell ref="J380:K380"/>
    <mergeCell ref="J387:K387"/>
    <mergeCell ref="J395:K395"/>
    <mergeCell ref="J404:K404"/>
    <mergeCell ref="J410:K410"/>
    <mergeCell ref="J329:K329"/>
    <mergeCell ref="J337:K337"/>
    <mergeCell ref="J346:K346"/>
    <mergeCell ref="J352:K352"/>
    <mergeCell ref="J358:K358"/>
    <mergeCell ref="J368:K368"/>
    <mergeCell ref="J289:K289"/>
    <mergeCell ref="J295:K295"/>
    <mergeCell ref="J301:K301"/>
    <mergeCell ref="J310:K310"/>
    <mergeCell ref="C312:K312"/>
    <mergeCell ref="J322:K322"/>
    <mergeCell ref="A251:L251"/>
    <mergeCell ref="A253:L253"/>
    <mergeCell ref="C255:K255"/>
    <mergeCell ref="J265:K265"/>
    <mergeCell ref="J272:K272"/>
    <mergeCell ref="J280:K280"/>
    <mergeCell ref="J233:K233"/>
    <mergeCell ref="J243:K243"/>
    <mergeCell ref="J245:K245"/>
    <mergeCell ref="A245:I245"/>
    <mergeCell ref="J248:K248"/>
    <mergeCell ref="A248:I248"/>
    <mergeCell ref="J187:K187"/>
    <mergeCell ref="J195:K195"/>
    <mergeCell ref="J203:K203"/>
    <mergeCell ref="J211:K211"/>
    <mergeCell ref="J218:K218"/>
    <mergeCell ref="J225:K225"/>
    <mergeCell ref="J159:K159"/>
    <mergeCell ref="A159:I159"/>
    <mergeCell ref="A162:L162"/>
    <mergeCell ref="A164:L164"/>
    <mergeCell ref="J172:K172"/>
    <mergeCell ref="J179:K179"/>
    <mergeCell ref="J129:K129"/>
    <mergeCell ref="J139:K139"/>
    <mergeCell ref="J146:K146"/>
    <mergeCell ref="J154:K154"/>
    <mergeCell ref="J156:K156"/>
    <mergeCell ref="A156:I156"/>
    <mergeCell ref="J91:K91"/>
    <mergeCell ref="J93:K93"/>
    <mergeCell ref="A93:I93"/>
    <mergeCell ref="A96:L96"/>
    <mergeCell ref="J107:K107"/>
    <mergeCell ref="J118:K118"/>
    <mergeCell ref="A42:L42"/>
    <mergeCell ref="J49:K49"/>
    <mergeCell ref="J56:K56"/>
    <mergeCell ref="J66:K66"/>
    <mergeCell ref="J74:K74"/>
    <mergeCell ref="J84:K84"/>
    <mergeCell ref="J33:J35"/>
    <mergeCell ref="K33:K35"/>
    <mergeCell ref="A34:A35"/>
    <mergeCell ref="B34:B35"/>
    <mergeCell ref="A38:L38"/>
    <mergeCell ref="A40:L40"/>
    <mergeCell ref="H31:I31"/>
    <mergeCell ref="A33:B33"/>
    <mergeCell ref="C33:C35"/>
    <mergeCell ref="D33:D35"/>
    <mergeCell ref="E33:E35"/>
    <mergeCell ref="F33:F35"/>
    <mergeCell ref="G33:G35"/>
    <mergeCell ref="H33:H35"/>
    <mergeCell ref="I33:I35"/>
    <mergeCell ref="J22:L22"/>
    <mergeCell ref="G24:G25"/>
    <mergeCell ref="H24:H25"/>
    <mergeCell ref="I24:J24"/>
    <mergeCell ref="A28:L28"/>
    <mergeCell ref="A29:L29"/>
    <mergeCell ref="C18:H18"/>
    <mergeCell ref="G19:I19"/>
    <mergeCell ref="J19:L19"/>
    <mergeCell ref="G20:H20"/>
    <mergeCell ref="J20:L20"/>
    <mergeCell ref="J21:L21"/>
    <mergeCell ref="C16:H16"/>
    <mergeCell ref="J16:L17"/>
    <mergeCell ref="C17:H17"/>
    <mergeCell ref="C9:H9"/>
    <mergeCell ref="C10:H10"/>
    <mergeCell ref="J10:L11"/>
    <mergeCell ref="C11:H11"/>
    <mergeCell ref="C12:H12"/>
    <mergeCell ref="J12:L13"/>
    <mergeCell ref="C13:H13"/>
    <mergeCell ref="I2:L2"/>
    <mergeCell ref="I3:L3"/>
    <mergeCell ref="I4:L4"/>
    <mergeCell ref="J6:L6"/>
    <mergeCell ref="J7:L7"/>
    <mergeCell ref="J8:L9"/>
    <mergeCell ref="C14:H14"/>
    <mergeCell ref="J14:L15"/>
    <mergeCell ref="C15:H15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827"/>
  <sheetViews>
    <sheetView topLeftCell="A778" workbookViewId="0">
      <selection activeCell="F815" sqref="F815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823</v>
      </c>
      <c r="C12" s="1">
        <v>0</v>
      </c>
      <c r="D12" s="1">
        <f>ROW(A784)</f>
        <v>784</v>
      </c>
      <c r="E12" s="1">
        <v>0</v>
      </c>
      <c r="F12" s="1" t="s">
        <v>3</v>
      </c>
      <c r="G12" s="1" t="s">
        <v>795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0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16777224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B784</f>
        <v>823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Зимний павильон_на 4 мес. (10%) испр.</v>
      </c>
      <c r="H18" s="2"/>
      <c r="I18" s="2"/>
      <c r="J18" s="2"/>
      <c r="K18" s="2"/>
      <c r="L18" s="2"/>
      <c r="M18" s="2"/>
      <c r="N18" s="2"/>
      <c r="O18" s="2">
        <f t="shared" ref="O18:AT18" si="1">O784</f>
        <v>409206.08</v>
      </c>
      <c r="P18" s="2">
        <f t="shared" si="1"/>
        <v>4894.93</v>
      </c>
      <c r="Q18" s="2">
        <f t="shared" si="1"/>
        <v>22793.7</v>
      </c>
      <c r="R18" s="2">
        <f t="shared" si="1"/>
        <v>14400.58</v>
      </c>
      <c r="S18" s="2">
        <f t="shared" si="1"/>
        <v>381517.45</v>
      </c>
      <c r="T18" s="2">
        <f t="shared" si="1"/>
        <v>0</v>
      </c>
      <c r="U18" s="2">
        <f t="shared" si="1"/>
        <v>652.27487199999996</v>
      </c>
      <c r="V18" s="2">
        <f t="shared" si="1"/>
        <v>0</v>
      </c>
      <c r="W18" s="2">
        <f t="shared" si="1"/>
        <v>0</v>
      </c>
      <c r="X18" s="2">
        <f t="shared" si="1"/>
        <v>267062.28999999998</v>
      </c>
      <c r="Y18" s="2">
        <f t="shared" si="1"/>
        <v>38151.78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729972.76</v>
      </c>
      <c r="AS18" s="2">
        <f t="shared" si="1"/>
        <v>0</v>
      </c>
      <c r="AT18" s="2">
        <f t="shared" si="1"/>
        <v>0</v>
      </c>
      <c r="AU18" s="2">
        <f t="shared" ref="AU18:BZ18" si="2">AU784</f>
        <v>729972.76</v>
      </c>
      <c r="AV18" s="2">
        <f t="shared" si="2"/>
        <v>4894.93</v>
      </c>
      <c r="AW18" s="2">
        <f t="shared" si="2"/>
        <v>4894.93</v>
      </c>
      <c r="AX18" s="2">
        <f t="shared" si="2"/>
        <v>0</v>
      </c>
      <c r="AY18" s="2">
        <f t="shared" si="2"/>
        <v>4894.93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CA784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DG784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EM784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FS784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ROW(A754)</f>
        <v>754</v>
      </c>
      <c r="E20" s="1"/>
      <c r="F20" s="1" t="s">
        <v>11</v>
      </c>
      <c r="G20" s="1" t="s">
        <v>796</v>
      </c>
      <c r="H20" s="1" t="s">
        <v>3</v>
      </c>
      <c r="I20" s="1">
        <v>0</v>
      </c>
      <c r="J20" s="1" t="s">
        <v>3</v>
      </c>
      <c r="K20" s="1">
        <v>-1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B754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Инженерные сети Зимний павильон</v>
      </c>
      <c r="H22" s="2"/>
      <c r="I22" s="2"/>
      <c r="J22" s="2"/>
      <c r="K22" s="2"/>
      <c r="L22" s="2"/>
      <c r="M22" s="2"/>
      <c r="N22" s="2"/>
      <c r="O22" s="2">
        <f t="shared" ref="O22:AT22" si="8">O754</f>
        <v>409206.08</v>
      </c>
      <c r="P22" s="2">
        <f t="shared" si="8"/>
        <v>4894.93</v>
      </c>
      <c r="Q22" s="2">
        <f t="shared" si="8"/>
        <v>22793.7</v>
      </c>
      <c r="R22" s="2">
        <f t="shared" si="8"/>
        <v>14400.58</v>
      </c>
      <c r="S22" s="2">
        <f t="shared" si="8"/>
        <v>381517.45</v>
      </c>
      <c r="T22" s="2">
        <f t="shared" si="8"/>
        <v>0</v>
      </c>
      <c r="U22" s="2">
        <f t="shared" si="8"/>
        <v>652.27487199999996</v>
      </c>
      <c r="V22" s="2">
        <f t="shared" si="8"/>
        <v>0</v>
      </c>
      <c r="W22" s="2">
        <f t="shared" si="8"/>
        <v>0</v>
      </c>
      <c r="X22" s="2">
        <f t="shared" si="8"/>
        <v>267062.28999999998</v>
      </c>
      <c r="Y22" s="2">
        <f t="shared" si="8"/>
        <v>38151.78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729972.76</v>
      </c>
      <c r="AS22" s="2">
        <f t="shared" si="8"/>
        <v>0</v>
      </c>
      <c r="AT22" s="2">
        <f t="shared" si="8"/>
        <v>0</v>
      </c>
      <c r="AU22" s="2">
        <f t="shared" ref="AU22:BZ22" si="9">AU754</f>
        <v>729972.76</v>
      </c>
      <c r="AV22" s="2">
        <f t="shared" si="9"/>
        <v>4894.93</v>
      </c>
      <c r="AW22" s="2">
        <f t="shared" si="9"/>
        <v>4894.93</v>
      </c>
      <c r="AX22" s="2">
        <f t="shared" si="9"/>
        <v>0</v>
      </c>
      <c r="AY22" s="2">
        <f t="shared" si="9"/>
        <v>4894.93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CA754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DG754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EM754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FS754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ROW(A119)</f>
        <v>119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B119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1 Водоснабжение и водоотведение</v>
      </c>
      <c r="H26" s="2"/>
      <c r="I26" s="2"/>
      <c r="J26" s="2"/>
      <c r="K26" s="2"/>
      <c r="L26" s="2"/>
      <c r="M26" s="2"/>
      <c r="N26" s="2"/>
      <c r="O26" s="2">
        <f t="shared" ref="O26:AT26" si="15">O119</f>
        <v>135359.53</v>
      </c>
      <c r="P26" s="2">
        <f t="shared" si="15"/>
        <v>1249.4000000000001</v>
      </c>
      <c r="Q26" s="2">
        <f t="shared" si="15"/>
        <v>13252.83</v>
      </c>
      <c r="R26" s="2">
        <f t="shared" si="15"/>
        <v>8380.25</v>
      </c>
      <c r="S26" s="2">
        <f t="shared" si="15"/>
        <v>120857.3</v>
      </c>
      <c r="T26" s="2">
        <f t="shared" si="15"/>
        <v>0</v>
      </c>
      <c r="U26" s="2">
        <f t="shared" si="15"/>
        <v>230.21769999999998</v>
      </c>
      <c r="V26" s="2">
        <f t="shared" si="15"/>
        <v>0</v>
      </c>
      <c r="W26" s="2">
        <f t="shared" si="15"/>
        <v>0</v>
      </c>
      <c r="X26" s="2">
        <f t="shared" si="15"/>
        <v>84600.11</v>
      </c>
      <c r="Y26" s="2">
        <f t="shared" si="15"/>
        <v>12085.72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241096.02</v>
      </c>
      <c r="AS26" s="2">
        <f t="shared" si="15"/>
        <v>0</v>
      </c>
      <c r="AT26" s="2">
        <f t="shared" si="15"/>
        <v>0</v>
      </c>
      <c r="AU26" s="2">
        <f t="shared" ref="AU26:BZ26" si="16">AU119</f>
        <v>241096.02</v>
      </c>
      <c r="AV26" s="2">
        <f t="shared" si="16"/>
        <v>1249.4000000000001</v>
      </c>
      <c r="AW26" s="2">
        <f t="shared" si="16"/>
        <v>1249.4000000000001</v>
      </c>
      <c r="AX26" s="2">
        <f t="shared" si="16"/>
        <v>0</v>
      </c>
      <c r="AY26" s="2">
        <f t="shared" si="16"/>
        <v>1249.4000000000001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CA119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DG119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EM119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FS119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ROW(A43)</f>
        <v>43</v>
      </c>
      <c r="E28" s="1"/>
      <c r="F28" s="1" t="s">
        <v>15</v>
      </c>
      <c r="G28" s="1" t="s">
        <v>16</v>
      </c>
      <c r="H28" s="1" t="s">
        <v>3</v>
      </c>
      <c r="I28" s="1">
        <v>0</v>
      </c>
      <c r="J28" s="1"/>
      <c r="K28" s="1">
        <v>-1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B43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1.1 Хозяйственно-бытовая канализация К1</v>
      </c>
      <c r="H30" s="2"/>
      <c r="I30" s="2"/>
      <c r="J30" s="2"/>
      <c r="K30" s="2"/>
      <c r="L30" s="2"/>
      <c r="M30" s="2"/>
      <c r="N30" s="2"/>
      <c r="O30" s="2">
        <f t="shared" ref="O30:AT30" si="22">O43</f>
        <v>33878.31</v>
      </c>
      <c r="P30" s="2">
        <f t="shared" si="22"/>
        <v>2.06</v>
      </c>
      <c r="Q30" s="2">
        <f t="shared" si="22"/>
        <v>9698.24</v>
      </c>
      <c r="R30" s="2">
        <f t="shared" si="22"/>
        <v>6149.19</v>
      </c>
      <c r="S30" s="2">
        <f t="shared" si="22"/>
        <v>24178.01</v>
      </c>
      <c r="T30" s="2">
        <f t="shared" si="22"/>
        <v>0</v>
      </c>
      <c r="U30" s="2">
        <f t="shared" si="22"/>
        <v>42.454999999999998</v>
      </c>
      <c r="V30" s="2">
        <f t="shared" si="22"/>
        <v>0</v>
      </c>
      <c r="W30" s="2">
        <f t="shared" si="22"/>
        <v>0</v>
      </c>
      <c r="X30" s="2">
        <f t="shared" si="22"/>
        <v>16924.61</v>
      </c>
      <c r="Y30" s="2">
        <f t="shared" si="22"/>
        <v>2417.8000000000002</v>
      </c>
      <c r="Z30" s="2">
        <f t="shared" si="22"/>
        <v>0</v>
      </c>
      <c r="AA30" s="2">
        <f t="shared" si="22"/>
        <v>0</v>
      </c>
      <c r="AB30" s="2">
        <f t="shared" si="22"/>
        <v>33878.31</v>
      </c>
      <c r="AC30" s="2">
        <f t="shared" si="22"/>
        <v>2.06</v>
      </c>
      <c r="AD30" s="2">
        <f t="shared" si="22"/>
        <v>9698.24</v>
      </c>
      <c r="AE30" s="2">
        <f t="shared" si="22"/>
        <v>6149.19</v>
      </c>
      <c r="AF30" s="2">
        <f t="shared" si="22"/>
        <v>24178.01</v>
      </c>
      <c r="AG30" s="2">
        <f t="shared" si="22"/>
        <v>0</v>
      </c>
      <c r="AH30" s="2">
        <f t="shared" si="22"/>
        <v>42.454999999999998</v>
      </c>
      <c r="AI30" s="2">
        <f t="shared" si="22"/>
        <v>0</v>
      </c>
      <c r="AJ30" s="2">
        <f t="shared" si="22"/>
        <v>0</v>
      </c>
      <c r="AK30" s="2">
        <f t="shared" si="22"/>
        <v>16924.61</v>
      </c>
      <c r="AL30" s="2">
        <f t="shared" si="22"/>
        <v>2417.8000000000002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59861.84</v>
      </c>
      <c r="AS30" s="2">
        <f t="shared" si="22"/>
        <v>0</v>
      </c>
      <c r="AT30" s="2">
        <f t="shared" si="22"/>
        <v>0</v>
      </c>
      <c r="AU30" s="2">
        <f t="shared" ref="AU30:BZ30" si="23">AU43</f>
        <v>59861.84</v>
      </c>
      <c r="AV30" s="2">
        <f t="shared" si="23"/>
        <v>2.06</v>
      </c>
      <c r="AW30" s="2">
        <f t="shared" si="23"/>
        <v>2.06</v>
      </c>
      <c r="AX30" s="2">
        <f t="shared" si="23"/>
        <v>0</v>
      </c>
      <c r="AY30" s="2">
        <f t="shared" si="23"/>
        <v>2.06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CA43</f>
        <v>59861.84</v>
      </c>
      <c r="CB30" s="2">
        <f t="shared" si="24"/>
        <v>0</v>
      </c>
      <c r="CC30" s="2">
        <f t="shared" si="24"/>
        <v>0</v>
      </c>
      <c r="CD30" s="2">
        <f t="shared" si="24"/>
        <v>59861.84</v>
      </c>
      <c r="CE30" s="2">
        <f t="shared" si="24"/>
        <v>2.06</v>
      </c>
      <c r="CF30" s="2">
        <f t="shared" si="24"/>
        <v>2.06</v>
      </c>
      <c r="CG30" s="2">
        <f t="shared" si="24"/>
        <v>0</v>
      </c>
      <c r="CH30" s="2">
        <f t="shared" si="24"/>
        <v>2.06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DG43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EM43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FS43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D32">
        <f>ROW(EtalonRes!A1)</f>
        <v>1</v>
      </c>
      <c r="E32" t="s">
        <v>3</v>
      </c>
      <c r="F32" t="s">
        <v>17</v>
      </c>
      <c r="G32" t="s">
        <v>18</v>
      </c>
      <c r="H32" t="s">
        <v>19</v>
      </c>
      <c r="I32">
        <v>1</v>
      </c>
      <c r="J32">
        <v>0</v>
      </c>
      <c r="K32">
        <v>1</v>
      </c>
      <c r="O32">
        <f t="shared" ref="O32:O41" si="28">ROUND(CP32,2)</f>
        <v>6076.08</v>
      </c>
      <c r="P32">
        <f t="shared" ref="P32:P41" si="29">ROUND(CQ32*I32,2)</f>
        <v>0</v>
      </c>
      <c r="Q32">
        <f t="shared" ref="Q32:Q41" si="30">ROUND(CR32*I32,2)</f>
        <v>0</v>
      </c>
      <c r="R32">
        <f t="shared" ref="R32:R41" si="31">ROUND(CS32*I32,2)</f>
        <v>0</v>
      </c>
      <c r="S32">
        <f t="shared" ref="S32:S41" si="32">ROUND(CT32*I32,2)</f>
        <v>6076.08</v>
      </c>
      <c r="T32">
        <f t="shared" ref="T32:T41" si="33">ROUND(CU32*I32,2)</f>
        <v>0</v>
      </c>
      <c r="U32">
        <f t="shared" ref="U32:U41" si="34">CV32*I32</f>
        <v>9.84</v>
      </c>
      <c r="V32">
        <f t="shared" ref="V32:V41" si="35">CW32*I32</f>
        <v>0</v>
      </c>
      <c r="W32">
        <f t="shared" ref="W32:W41" si="36">ROUND(CX32*I32,2)</f>
        <v>0</v>
      </c>
      <c r="X32">
        <f t="shared" ref="X32:X41" si="37">ROUND(CY32,2)</f>
        <v>4253.26</v>
      </c>
      <c r="Y32">
        <f t="shared" ref="Y32:Y41" si="38">ROUND(CZ32,2)</f>
        <v>607.61</v>
      </c>
      <c r="AA32">
        <v>-1</v>
      </c>
      <c r="AB32">
        <f t="shared" ref="AB32:AB41" si="39">ROUND((AC32+AD32+AF32),6)</f>
        <v>6076.08</v>
      </c>
      <c r="AC32">
        <f>ROUND(((ES32*12)),6)</f>
        <v>0</v>
      </c>
      <c r="AD32">
        <f>ROUND(((((ET32*12))-((EU32*12)))+AE32),6)</f>
        <v>0</v>
      </c>
      <c r="AE32">
        <f>ROUND(((EU32*12)),6)</f>
        <v>0</v>
      </c>
      <c r="AF32">
        <f>ROUND(((EV32*12)),6)</f>
        <v>6076.08</v>
      </c>
      <c r="AG32">
        <f t="shared" ref="AG32:AG41" si="40">ROUND((AP32),6)</f>
        <v>0</v>
      </c>
      <c r="AH32">
        <f>((EW32*12))</f>
        <v>9.84</v>
      </c>
      <c r="AI32">
        <f>((EX32*12))</f>
        <v>0</v>
      </c>
      <c r="AJ32">
        <f t="shared" ref="AJ32:AJ41" si="41">(AS32)</f>
        <v>0</v>
      </c>
      <c r="AK32">
        <v>506.34</v>
      </c>
      <c r="AL32">
        <v>0</v>
      </c>
      <c r="AM32">
        <v>0</v>
      </c>
      <c r="AN32">
        <v>0</v>
      </c>
      <c r="AO32">
        <v>506.34</v>
      </c>
      <c r="AP32">
        <v>0</v>
      </c>
      <c r="AQ32">
        <v>0.82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20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41" si="42">(P32+Q32+S32)</f>
        <v>6076.08</v>
      </c>
      <c r="CQ32">
        <f t="shared" ref="CQ32:CQ41" si="43">(AC32*BC32*AW32)</f>
        <v>0</v>
      </c>
      <c r="CR32">
        <f>(((((ET32*12))*BB32-((EU32*12))*BS32)+AE32*BS32)*AV32)</f>
        <v>0</v>
      </c>
      <c r="CS32">
        <f t="shared" ref="CS32:CS41" si="44">(AE32*BS32*AV32)</f>
        <v>0</v>
      </c>
      <c r="CT32">
        <f t="shared" ref="CT32:CT41" si="45">(AF32*BA32*AV32)</f>
        <v>6076.08</v>
      </c>
      <c r="CU32">
        <f t="shared" ref="CU32:CU41" si="46">AG32</f>
        <v>0</v>
      </c>
      <c r="CV32">
        <f t="shared" ref="CV32:CV41" si="47">(AH32*AV32)</f>
        <v>9.84</v>
      </c>
      <c r="CW32">
        <f t="shared" ref="CW32:CW41" si="48">AI32</f>
        <v>0</v>
      </c>
      <c r="CX32">
        <f t="shared" ref="CX32:CX41" si="49">AJ32</f>
        <v>0</v>
      </c>
      <c r="CY32">
        <f t="shared" ref="CY32:CY41" si="50">((S32*BZ32)/100)</f>
        <v>4253.2559999999994</v>
      </c>
      <c r="CZ32">
        <f t="shared" ref="CZ32:CZ41" si="51">((S32*CA32)/100)</f>
        <v>607.60800000000006</v>
      </c>
      <c r="DC32" t="s">
        <v>3</v>
      </c>
      <c r="DD32" t="s">
        <v>21</v>
      </c>
      <c r="DE32" t="s">
        <v>21</v>
      </c>
      <c r="DF32" t="s">
        <v>21</v>
      </c>
      <c r="DG32" t="s">
        <v>21</v>
      </c>
      <c r="DH32" t="s">
        <v>3</v>
      </c>
      <c r="DI32" t="s">
        <v>21</v>
      </c>
      <c r="DJ32" t="s">
        <v>21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16987630</v>
      </c>
      <c r="DV32" t="s">
        <v>19</v>
      </c>
      <c r="DW32" t="s">
        <v>19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1441815344</v>
      </c>
      <c r="EF32">
        <v>1</v>
      </c>
      <c r="EG32" t="s">
        <v>22</v>
      </c>
      <c r="EH32">
        <v>0</v>
      </c>
      <c r="EI32" t="s">
        <v>3</v>
      </c>
      <c r="EJ32">
        <v>4</v>
      </c>
      <c r="EK32">
        <v>0</v>
      </c>
      <c r="EL32" t="s">
        <v>23</v>
      </c>
      <c r="EM32" t="s">
        <v>24</v>
      </c>
      <c r="EO32" t="s">
        <v>3</v>
      </c>
      <c r="EQ32">
        <v>1311744</v>
      </c>
      <c r="ER32">
        <v>506.34</v>
      </c>
      <c r="ES32">
        <v>0</v>
      </c>
      <c r="ET32">
        <v>0</v>
      </c>
      <c r="EU32">
        <v>0</v>
      </c>
      <c r="EV32">
        <v>506.34</v>
      </c>
      <c r="EW32">
        <v>0.82</v>
      </c>
      <c r="EX32">
        <v>0</v>
      </c>
      <c r="EY32">
        <v>0</v>
      </c>
      <c r="FQ32">
        <v>0</v>
      </c>
      <c r="FR32">
        <f t="shared" ref="FR32:FR41" si="52"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1354931498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ref="GL32:GL41" si="53">ROUND(IF(AND(BH32=3,BI32=3,FS32&lt;&gt;0),P32,0),2)</f>
        <v>0</v>
      </c>
      <c r="GM32">
        <f t="shared" ref="GM32:GM41" si="54">ROUND(O32+X32+Y32+GK32,2)+GX32</f>
        <v>10936.95</v>
      </c>
      <c r="GN32">
        <f t="shared" ref="GN32:GN41" si="55">IF(OR(BI32=0,BI32=1),GM32-GX32,0)</f>
        <v>0</v>
      </c>
      <c r="GO32">
        <f t="shared" ref="GO32:GO41" si="56">IF(BI32=2,GM32-GX32,0)</f>
        <v>0</v>
      </c>
      <c r="GP32">
        <f t="shared" ref="GP32:GP41" si="57">IF(BI32=4,GM32-GX32,0)</f>
        <v>10936.95</v>
      </c>
      <c r="GR32">
        <v>0</v>
      </c>
      <c r="GS32">
        <v>3</v>
      </c>
      <c r="GT32">
        <v>0</v>
      </c>
      <c r="GU32" t="s">
        <v>3</v>
      </c>
      <c r="GV32">
        <f t="shared" ref="GV32:GV41" si="58">ROUND((GT32),6)</f>
        <v>0</v>
      </c>
      <c r="GW32">
        <v>1</v>
      </c>
      <c r="GX32">
        <f t="shared" ref="GX32:GX41" si="59">ROUND(HC32*I32,2)</f>
        <v>0</v>
      </c>
      <c r="HA32">
        <v>0</v>
      </c>
      <c r="HB32">
        <v>0</v>
      </c>
      <c r="HC32">
        <f t="shared" ref="HC32:HC41" si="60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D33">
        <f>ROW(EtalonRes!A5)</f>
        <v>5</v>
      </c>
      <c r="E33" t="s">
        <v>3</v>
      </c>
      <c r="F33" t="s">
        <v>25</v>
      </c>
      <c r="G33" t="s">
        <v>26</v>
      </c>
      <c r="H33" t="s">
        <v>27</v>
      </c>
      <c r="I33">
        <f>ROUND((48+62)/100,9)</f>
        <v>1.1000000000000001</v>
      </c>
      <c r="J33">
        <v>0</v>
      </c>
      <c r="K33">
        <f>ROUND((48+62)/100,9)</f>
        <v>1.1000000000000001</v>
      </c>
      <c r="O33">
        <f t="shared" si="28"/>
        <v>18598.16</v>
      </c>
      <c r="P33">
        <f t="shared" si="29"/>
        <v>3001.04</v>
      </c>
      <c r="Q33">
        <f t="shared" si="30"/>
        <v>0</v>
      </c>
      <c r="R33">
        <f t="shared" si="31"/>
        <v>0</v>
      </c>
      <c r="S33">
        <f t="shared" si="32"/>
        <v>15597.12</v>
      </c>
      <c r="T33">
        <f t="shared" si="33"/>
        <v>0</v>
      </c>
      <c r="U33">
        <f t="shared" si="34"/>
        <v>32.494</v>
      </c>
      <c r="V33">
        <f t="shared" si="35"/>
        <v>0</v>
      </c>
      <c r="W33">
        <f t="shared" si="36"/>
        <v>0</v>
      </c>
      <c r="X33">
        <f t="shared" si="37"/>
        <v>10917.98</v>
      </c>
      <c r="Y33">
        <f t="shared" si="38"/>
        <v>1559.71</v>
      </c>
      <c r="AA33">
        <v>-1</v>
      </c>
      <c r="AB33">
        <f t="shared" si="39"/>
        <v>16907.419999999998</v>
      </c>
      <c r="AC33">
        <f>ROUND((ES33),6)</f>
        <v>2728.22</v>
      </c>
      <c r="AD33">
        <f>ROUND((((ET33)-(EU33))+AE33),6)</f>
        <v>0</v>
      </c>
      <c r="AE33">
        <f>ROUND((EU33),6)</f>
        <v>0</v>
      </c>
      <c r="AF33">
        <f>ROUND((EV33),6)</f>
        <v>14179.2</v>
      </c>
      <c r="AG33">
        <f t="shared" si="40"/>
        <v>0</v>
      </c>
      <c r="AH33">
        <f>(EW33)</f>
        <v>29.54</v>
      </c>
      <c r="AI33">
        <f>(EX33)</f>
        <v>0</v>
      </c>
      <c r="AJ33">
        <f t="shared" si="41"/>
        <v>0</v>
      </c>
      <c r="AK33">
        <v>16907.419999999998</v>
      </c>
      <c r="AL33">
        <v>2728.22</v>
      </c>
      <c r="AM33">
        <v>0</v>
      </c>
      <c r="AN33">
        <v>0</v>
      </c>
      <c r="AO33">
        <v>14179.2</v>
      </c>
      <c r="AP33">
        <v>0</v>
      </c>
      <c r="AQ33">
        <v>29.54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28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2"/>
        <v>18598.16</v>
      </c>
      <c r="CQ33">
        <f t="shared" si="43"/>
        <v>2728.22</v>
      </c>
      <c r="CR33">
        <f>((((ET33)*BB33-(EU33)*BS33)+AE33*BS33)*AV33)</f>
        <v>0</v>
      </c>
      <c r="CS33">
        <f t="shared" si="44"/>
        <v>0</v>
      </c>
      <c r="CT33">
        <f t="shared" si="45"/>
        <v>14179.2</v>
      </c>
      <c r="CU33">
        <f t="shared" si="46"/>
        <v>0</v>
      </c>
      <c r="CV33">
        <f t="shared" si="47"/>
        <v>29.54</v>
      </c>
      <c r="CW33">
        <f t="shared" si="48"/>
        <v>0</v>
      </c>
      <c r="CX33">
        <f t="shared" si="49"/>
        <v>0</v>
      </c>
      <c r="CY33">
        <f t="shared" si="50"/>
        <v>10917.984000000002</v>
      </c>
      <c r="CZ33">
        <f t="shared" si="51"/>
        <v>1559.7120000000002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1003</v>
      </c>
      <c r="DV33" t="s">
        <v>27</v>
      </c>
      <c r="DW33" t="s">
        <v>27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1441815344</v>
      </c>
      <c r="EF33">
        <v>1</v>
      </c>
      <c r="EG33" t="s">
        <v>22</v>
      </c>
      <c r="EH33">
        <v>0</v>
      </c>
      <c r="EI33" t="s">
        <v>3</v>
      </c>
      <c r="EJ33">
        <v>4</v>
      </c>
      <c r="EK33">
        <v>0</v>
      </c>
      <c r="EL33" t="s">
        <v>23</v>
      </c>
      <c r="EM33" t="s">
        <v>24</v>
      </c>
      <c r="EO33" t="s">
        <v>3</v>
      </c>
      <c r="EQ33">
        <v>1311744</v>
      </c>
      <c r="ER33">
        <v>16907.419999999998</v>
      </c>
      <c r="ES33">
        <v>2728.22</v>
      </c>
      <c r="ET33">
        <v>0</v>
      </c>
      <c r="EU33">
        <v>0</v>
      </c>
      <c r="EV33">
        <v>14179.2</v>
      </c>
      <c r="EW33">
        <v>29.54</v>
      </c>
      <c r="EX33">
        <v>0</v>
      </c>
      <c r="EY33">
        <v>0</v>
      </c>
      <c r="FQ33">
        <v>0</v>
      </c>
      <c r="FR33">
        <f t="shared" si="52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-317825441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3"/>
        <v>0</v>
      </c>
      <c r="GM33">
        <f t="shared" si="54"/>
        <v>31075.85</v>
      </c>
      <c r="GN33">
        <f t="shared" si="55"/>
        <v>0</v>
      </c>
      <c r="GO33">
        <f t="shared" si="56"/>
        <v>0</v>
      </c>
      <c r="GP33">
        <f t="shared" si="57"/>
        <v>31075.85</v>
      </c>
      <c r="GR33">
        <v>0</v>
      </c>
      <c r="GS33">
        <v>3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D34">
        <f>ROW(EtalonRes!A6)</f>
        <v>6</v>
      </c>
      <c r="E34" t="s">
        <v>3</v>
      </c>
      <c r="F34" t="s">
        <v>29</v>
      </c>
      <c r="G34" t="s">
        <v>30</v>
      </c>
      <c r="H34" t="s">
        <v>27</v>
      </c>
      <c r="I34">
        <f>ROUND((48+62)*0.1/100,9)</f>
        <v>0.11</v>
      </c>
      <c r="J34">
        <v>0</v>
      </c>
      <c r="K34">
        <f>ROUND((48+62)*0.1/100,9)</f>
        <v>0.11</v>
      </c>
      <c r="O34">
        <f t="shared" si="28"/>
        <v>222.62</v>
      </c>
      <c r="P34">
        <f t="shared" si="29"/>
        <v>0</v>
      </c>
      <c r="Q34">
        <f t="shared" si="30"/>
        <v>0</v>
      </c>
      <c r="R34">
        <f t="shared" si="31"/>
        <v>0</v>
      </c>
      <c r="S34">
        <f t="shared" si="32"/>
        <v>222.62</v>
      </c>
      <c r="T34">
        <f t="shared" si="33"/>
        <v>0</v>
      </c>
      <c r="U34">
        <f t="shared" si="34"/>
        <v>0.39600000000000002</v>
      </c>
      <c r="V34">
        <f t="shared" si="35"/>
        <v>0</v>
      </c>
      <c r="W34">
        <f t="shared" si="36"/>
        <v>0</v>
      </c>
      <c r="X34">
        <f t="shared" si="37"/>
        <v>155.83000000000001</v>
      </c>
      <c r="Y34">
        <f t="shared" si="38"/>
        <v>22.26</v>
      </c>
      <c r="AA34">
        <v>-1</v>
      </c>
      <c r="AB34">
        <f t="shared" si="39"/>
        <v>2023.8</v>
      </c>
      <c r="AC34">
        <f>ROUND(((ES34*4)),6)</f>
        <v>0</v>
      </c>
      <c r="AD34">
        <f>ROUND(((((ET34*4))-((EU34*4)))+AE34),6)</f>
        <v>0</v>
      </c>
      <c r="AE34">
        <f>ROUND(((EU34*4)),6)</f>
        <v>0</v>
      </c>
      <c r="AF34">
        <f>ROUND(((EV34*4)),6)</f>
        <v>2023.8</v>
      </c>
      <c r="AG34">
        <f t="shared" si="40"/>
        <v>0</v>
      </c>
      <c r="AH34">
        <f>((EW34*4))</f>
        <v>3.6</v>
      </c>
      <c r="AI34">
        <f>((EX34*4))</f>
        <v>0</v>
      </c>
      <c r="AJ34">
        <f t="shared" si="41"/>
        <v>0</v>
      </c>
      <c r="AK34">
        <v>505.95</v>
      </c>
      <c r="AL34">
        <v>0</v>
      </c>
      <c r="AM34">
        <v>0</v>
      </c>
      <c r="AN34">
        <v>0</v>
      </c>
      <c r="AO34">
        <v>505.95</v>
      </c>
      <c r="AP34">
        <v>0</v>
      </c>
      <c r="AQ34">
        <v>0.9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31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2"/>
        <v>222.62</v>
      </c>
      <c r="CQ34">
        <f t="shared" si="43"/>
        <v>0</v>
      </c>
      <c r="CR34">
        <f>(((((ET34*4))*BB34-((EU34*4))*BS34)+AE34*BS34)*AV34)</f>
        <v>0</v>
      </c>
      <c r="CS34">
        <f t="shared" si="44"/>
        <v>0</v>
      </c>
      <c r="CT34">
        <f t="shared" si="45"/>
        <v>2023.8</v>
      </c>
      <c r="CU34">
        <f t="shared" si="46"/>
        <v>0</v>
      </c>
      <c r="CV34">
        <f t="shared" si="47"/>
        <v>3.6</v>
      </c>
      <c r="CW34">
        <f t="shared" si="48"/>
        <v>0</v>
      </c>
      <c r="CX34">
        <f t="shared" si="49"/>
        <v>0</v>
      </c>
      <c r="CY34">
        <f t="shared" si="50"/>
        <v>155.834</v>
      </c>
      <c r="CZ34">
        <f t="shared" si="51"/>
        <v>22.261999999999997</v>
      </c>
      <c r="DC34" t="s">
        <v>3</v>
      </c>
      <c r="DD34" t="s">
        <v>32</v>
      </c>
      <c r="DE34" t="s">
        <v>32</v>
      </c>
      <c r="DF34" t="s">
        <v>32</v>
      </c>
      <c r="DG34" t="s">
        <v>32</v>
      </c>
      <c r="DH34" t="s">
        <v>3</v>
      </c>
      <c r="DI34" t="s">
        <v>32</v>
      </c>
      <c r="DJ34" t="s">
        <v>32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1003</v>
      </c>
      <c r="DV34" t="s">
        <v>27</v>
      </c>
      <c r="DW34" t="s">
        <v>27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1441815344</v>
      </c>
      <c r="EF34">
        <v>1</v>
      </c>
      <c r="EG34" t="s">
        <v>22</v>
      </c>
      <c r="EH34">
        <v>0</v>
      </c>
      <c r="EI34" t="s">
        <v>3</v>
      </c>
      <c r="EJ34">
        <v>4</v>
      </c>
      <c r="EK34">
        <v>0</v>
      </c>
      <c r="EL34" t="s">
        <v>23</v>
      </c>
      <c r="EM34" t="s">
        <v>24</v>
      </c>
      <c r="EO34" t="s">
        <v>3</v>
      </c>
      <c r="EQ34">
        <v>1024</v>
      </c>
      <c r="ER34">
        <v>505.95</v>
      </c>
      <c r="ES34">
        <v>0</v>
      </c>
      <c r="ET34">
        <v>0</v>
      </c>
      <c r="EU34">
        <v>0</v>
      </c>
      <c r="EV34">
        <v>505.95</v>
      </c>
      <c r="EW34">
        <v>0.9</v>
      </c>
      <c r="EX34">
        <v>0</v>
      </c>
      <c r="EY34">
        <v>0</v>
      </c>
      <c r="FQ34">
        <v>0</v>
      </c>
      <c r="FR34">
        <f t="shared" si="52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-341239612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53"/>
        <v>0</v>
      </c>
      <c r="GM34">
        <f t="shared" si="54"/>
        <v>400.71</v>
      </c>
      <c r="GN34">
        <f t="shared" si="55"/>
        <v>0</v>
      </c>
      <c r="GO34">
        <f t="shared" si="56"/>
        <v>0</v>
      </c>
      <c r="GP34">
        <f t="shared" si="57"/>
        <v>400.71</v>
      </c>
      <c r="GR34">
        <v>0</v>
      </c>
      <c r="GS34">
        <v>3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1</v>
      </c>
      <c r="D35">
        <f>ROW(EtalonRes!A7)</f>
        <v>7</v>
      </c>
      <c r="E35" t="s">
        <v>33</v>
      </c>
      <c r="F35" t="s">
        <v>34</v>
      </c>
      <c r="G35" t="s">
        <v>35</v>
      </c>
      <c r="H35" t="s">
        <v>36</v>
      </c>
      <c r="I35">
        <f>ROUND(1/10,9)</f>
        <v>0.1</v>
      </c>
      <c r="J35">
        <v>0</v>
      </c>
      <c r="K35">
        <f>ROUND(1/10,9)</f>
        <v>0.1</v>
      </c>
      <c r="O35">
        <f t="shared" si="28"/>
        <v>37.67</v>
      </c>
      <c r="P35">
        <f t="shared" si="29"/>
        <v>0</v>
      </c>
      <c r="Q35">
        <f t="shared" si="30"/>
        <v>0</v>
      </c>
      <c r="R35">
        <f t="shared" si="31"/>
        <v>0</v>
      </c>
      <c r="S35">
        <f t="shared" si="32"/>
        <v>37.67</v>
      </c>
      <c r="T35">
        <f t="shared" si="33"/>
        <v>0</v>
      </c>
      <c r="U35">
        <f t="shared" si="34"/>
        <v>6.0999999999999999E-2</v>
      </c>
      <c r="V35">
        <f t="shared" si="35"/>
        <v>0</v>
      </c>
      <c r="W35">
        <f t="shared" si="36"/>
        <v>0</v>
      </c>
      <c r="X35">
        <f t="shared" si="37"/>
        <v>26.37</v>
      </c>
      <c r="Y35">
        <f t="shared" si="38"/>
        <v>3.77</v>
      </c>
      <c r="AA35">
        <v>1472751627</v>
      </c>
      <c r="AB35">
        <f t="shared" si="39"/>
        <v>376.67</v>
      </c>
      <c r="AC35">
        <f t="shared" ref="AC35:AC40" si="61">ROUND((ES35),6)</f>
        <v>0</v>
      </c>
      <c r="AD35">
        <f t="shared" ref="AD35:AD40" si="62">ROUND((((ET35)-(EU35))+AE35),6)</f>
        <v>0</v>
      </c>
      <c r="AE35">
        <f t="shared" ref="AE35:AF40" si="63">ROUND((EU35),6)</f>
        <v>0</v>
      </c>
      <c r="AF35">
        <f t="shared" si="63"/>
        <v>376.67</v>
      </c>
      <c r="AG35">
        <f t="shared" si="40"/>
        <v>0</v>
      </c>
      <c r="AH35">
        <f t="shared" ref="AH35:AI40" si="64">(EW35)</f>
        <v>0.61</v>
      </c>
      <c r="AI35">
        <f t="shared" si="64"/>
        <v>0</v>
      </c>
      <c r="AJ35">
        <f t="shared" si="41"/>
        <v>0</v>
      </c>
      <c r="AK35">
        <v>376.67</v>
      </c>
      <c r="AL35">
        <v>0</v>
      </c>
      <c r="AM35">
        <v>0</v>
      </c>
      <c r="AN35">
        <v>0</v>
      </c>
      <c r="AO35">
        <v>376.67</v>
      </c>
      <c r="AP35">
        <v>0</v>
      </c>
      <c r="AQ35">
        <v>0.61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37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2"/>
        <v>37.67</v>
      </c>
      <c r="CQ35">
        <f t="shared" si="43"/>
        <v>0</v>
      </c>
      <c r="CR35">
        <f t="shared" ref="CR35:CR40" si="65">((((ET35)*BB35-(EU35)*BS35)+AE35*BS35)*AV35)</f>
        <v>0</v>
      </c>
      <c r="CS35">
        <f t="shared" si="44"/>
        <v>0</v>
      </c>
      <c r="CT35">
        <f t="shared" si="45"/>
        <v>376.67</v>
      </c>
      <c r="CU35">
        <f t="shared" si="46"/>
        <v>0</v>
      </c>
      <c r="CV35">
        <f t="shared" si="47"/>
        <v>0.61</v>
      </c>
      <c r="CW35">
        <f t="shared" si="48"/>
        <v>0</v>
      </c>
      <c r="CX35">
        <f t="shared" si="49"/>
        <v>0</v>
      </c>
      <c r="CY35">
        <f t="shared" si="50"/>
        <v>26.369</v>
      </c>
      <c r="CZ35">
        <f t="shared" si="51"/>
        <v>3.7670000000000003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16987630</v>
      </c>
      <c r="DV35" t="s">
        <v>36</v>
      </c>
      <c r="DW35" t="s">
        <v>36</v>
      </c>
      <c r="DX35">
        <v>10</v>
      </c>
      <c r="DZ35" t="s">
        <v>3</v>
      </c>
      <c r="EA35" t="s">
        <v>3</v>
      </c>
      <c r="EB35" t="s">
        <v>3</v>
      </c>
      <c r="EC35" t="s">
        <v>3</v>
      </c>
      <c r="EE35">
        <v>1441815344</v>
      </c>
      <c r="EF35">
        <v>1</v>
      </c>
      <c r="EG35" t="s">
        <v>22</v>
      </c>
      <c r="EH35">
        <v>0</v>
      </c>
      <c r="EI35" t="s">
        <v>3</v>
      </c>
      <c r="EJ35">
        <v>4</v>
      </c>
      <c r="EK35">
        <v>0</v>
      </c>
      <c r="EL35" t="s">
        <v>23</v>
      </c>
      <c r="EM35" t="s">
        <v>24</v>
      </c>
      <c r="EO35" t="s">
        <v>3</v>
      </c>
      <c r="EQ35">
        <v>0</v>
      </c>
      <c r="ER35">
        <v>376.67</v>
      </c>
      <c r="ES35">
        <v>0</v>
      </c>
      <c r="ET35">
        <v>0</v>
      </c>
      <c r="EU35">
        <v>0</v>
      </c>
      <c r="EV35">
        <v>376.67</v>
      </c>
      <c r="EW35">
        <v>0.61</v>
      </c>
      <c r="EX35">
        <v>0</v>
      </c>
      <c r="EY35">
        <v>0</v>
      </c>
      <c r="FQ35">
        <v>0</v>
      </c>
      <c r="FR35">
        <f t="shared" si="52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357408898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3"/>
        <v>0</v>
      </c>
      <c r="GM35">
        <f t="shared" si="54"/>
        <v>67.81</v>
      </c>
      <c r="GN35">
        <f t="shared" si="55"/>
        <v>0</v>
      </c>
      <c r="GO35">
        <f t="shared" si="56"/>
        <v>0</v>
      </c>
      <c r="GP35">
        <f t="shared" si="57"/>
        <v>67.81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D36">
        <f>ROW(EtalonRes!A9)</f>
        <v>9</v>
      </c>
      <c r="E36" t="s">
        <v>38</v>
      </c>
      <c r="F36" t="s">
        <v>39</v>
      </c>
      <c r="G36" t="s">
        <v>40</v>
      </c>
      <c r="H36" t="s">
        <v>19</v>
      </c>
      <c r="I36">
        <v>4</v>
      </c>
      <c r="J36">
        <v>0</v>
      </c>
      <c r="K36">
        <v>4</v>
      </c>
      <c r="O36">
        <f t="shared" si="28"/>
        <v>316.04000000000002</v>
      </c>
      <c r="P36">
        <f t="shared" si="29"/>
        <v>1.24</v>
      </c>
      <c r="Q36">
        <f t="shared" si="30"/>
        <v>0</v>
      </c>
      <c r="R36">
        <f t="shared" si="31"/>
        <v>0</v>
      </c>
      <c r="S36">
        <f t="shared" si="32"/>
        <v>314.8</v>
      </c>
      <c r="T36">
        <f t="shared" si="33"/>
        <v>0</v>
      </c>
      <c r="U36">
        <f t="shared" si="34"/>
        <v>0.56000000000000005</v>
      </c>
      <c r="V36">
        <f t="shared" si="35"/>
        <v>0</v>
      </c>
      <c r="W36">
        <f t="shared" si="36"/>
        <v>0</v>
      </c>
      <c r="X36">
        <f t="shared" si="37"/>
        <v>220.36</v>
      </c>
      <c r="Y36">
        <f t="shared" si="38"/>
        <v>31.48</v>
      </c>
      <c r="AA36">
        <v>1472751627</v>
      </c>
      <c r="AB36">
        <f t="shared" si="39"/>
        <v>79.010000000000005</v>
      </c>
      <c r="AC36">
        <f t="shared" si="61"/>
        <v>0.31</v>
      </c>
      <c r="AD36">
        <f t="shared" si="62"/>
        <v>0</v>
      </c>
      <c r="AE36">
        <f t="shared" si="63"/>
        <v>0</v>
      </c>
      <c r="AF36">
        <f t="shared" si="63"/>
        <v>78.7</v>
      </c>
      <c r="AG36">
        <f t="shared" si="40"/>
        <v>0</v>
      </c>
      <c r="AH36">
        <f t="shared" si="64"/>
        <v>0.14000000000000001</v>
      </c>
      <c r="AI36">
        <f t="shared" si="64"/>
        <v>0</v>
      </c>
      <c r="AJ36">
        <f t="shared" si="41"/>
        <v>0</v>
      </c>
      <c r="AK36">
        <v>79.010000000000005</v>
      </c>
      <c r="AL36">
        <v>0.31</v>
      </c>
      <c r="AM36">
        <v>0</v>
      </c>
      <c r="AN36">
        <v>0</v>
      </c>
      <c r="AO36">
        <v>78.7</v>
      </c>
      <c r="AP36">
        <v>0</v>
      </c>
      <c r="AQ36">
        <v>0.14000000000000001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41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2"/>
        <v>316.04000000000002</v>
      </c>
      <c r="CQ36">
        <f t="shared" si="43"/>
        <v>0.31</v>
      </c>
      <c r="CR36">
        <f t="shared" si="65"/>
        <v>0</v>
      </c>
      <c r="CS36">
        <f t="shared" si="44"/>
        <v>0</v>
      </c>
      <c r="CT36">
        <f t="shared" si="45"/>
        <v>78.7</v>
      </c>
      <c r="CU36">
        <f t="shared" si="46"/>
        <v>0</v>
      </c>
      <c r="CV36">
        <f t="shared" si="47"/>
        <v>0.14000000000000001</v>
      </c>
      <c r="CW36">
        <f t="shared" si="48"/>
        <v>0</v>
      </c>
      <c r="CX36">
        <f t="shared" si="49"/>
        <v>0</v>
      </c>
      <c r="CY36">
        <f t="shared" si="50"/>
        <v>220.36</v>
      </c>
      <c r="CZ36">
        <f t="shared" si="51"/>
        <v>31.48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16987630</v>
      </c>
      <c r="DV36" t="s">
        <v>19</v>
      </c>
      <c r="DW36" t="s">
        <v>19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1441815344</v>
      </c>
      <c r="EF36">
        <v>1</v>
      </c>
      <c r="EG36" t="s">
        <v>22</v>
      </c>
      <c r="EH36">
        <v>0</v>
      </c>
      <c r="EI36" t="s">
        <v>3</v>
      </c>
      <c r="EJ36">
        <v>4</v>
      </c>
      <c r="EK36">
        <v>0</v>
      </c>
      <c r="EL36" t="s">
        <v>23</v>
      </c>
      <c r="EM36" t="s">
        <v>24</v>
      </c>
      <c r="EO36" t="s">
        <v>3</v>
      </c>
      <c r="EQ36">
        <v>0</v>
      </c>
      <c r="ER36">
        <v>79.010000000000005</v>
      </c>
      <c r="ES36">
        <v>0.31</v>
      </c>
      <c r="ET36">
        <v>0</v>
      </c>
      <c r="EU36">
        <v>0</v>
      </c>
      <c r="EV36">
        <v>78.7</v>
      </c>
      <c r="EW36">
        <v>0.14000000000000001</v>
      </c>
      <c r="EX36">
        <v>0</v>
      </c>
      <c r="EY36">
        <v>0</v>
      </c>
      <c r="FQ36">
        <v>0</v>
      </c>
      <c r="FR36">
        <f t="shared" si="52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1945538541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53"/>
        <v>0</v>
      </c>
      <c r="GM36">
        <f t="shared" si="54"/>
        <v>567.88</v>
      </c>
      <c r="GN36">
        <f t="shared" si="55"/>
        <v>0</v>
      </c>
      <c r="GO36">
        <f t="shared" si="56"/>
        <v>0</v>
      </c>
      <c r="GP36">
        <f t="shared" si="57"/>
        <v>567.88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C37">
        <f>ROW(SmtRes!A3)</f>
        <v>3</v>
      </c>
      <c r="D37">
        <f>ROW(EtalonRes!A12)</f>
        <v>12</v>
      </c>
      <c r="E37" t="s">
        <v>42</v>
      </c>
      <c r="F37" t="s">
        <v>43</v>
      </c>
      <c r="G37" t="s">
        <v>44</v>
      </c>
      <c r="H37" t="s">
        <v>19</v>
      </c>
      <c r="I37">
        <v>1</v>
      </c>
      <c r="J37">
        <v>0</v>
      </c>
      <c r="K37">
        <v>1</v>
      </c>
      <c r="O37">
        <f t="shared" si="28"/>
        <v>2655.82</v>
      </c>
      <c r="P37">
        <f t="shared" si="29"/>
        <v>0.63</v>
      </c>
      <c r="Q37">
        <f t="shared" si="30"/>
        <v>1411.16</v>
      </c>
      <c r="R37">
        <f t="shared" si="31"/>
        <v>894.77</v>
      </c>
      <c r="S37">
        <f t="shared" si="32"/>
        <v>1244.03</v>
      </c>
      <c r="T37">
        <f t="shared" si="33"/>
        <v>0</v>
      </c>
      <c r="U37">
        <f t="shared" si="34"/>
        <v>1.75</v>
      </c>
      <c r="V37">
        <f t="shared" si="35"/>
        <v>0</v>
      </c>
      <c r="W37">
        <f t="shared" si="36"/>
        <v>0</v>
      </c>
      <c r="X37">
        <f t="shared" si="37"/>
        <v>870.82</v>
      </c>
      <c r="Y37">
        <f t="shared" si="38"/>
        <v>124.4</v>
      </c>
      <c r="AA37">
        <v>1472751627</v>
      </c>
      <c r="AB37">
        <f t="shared" si="39"/>
        <v>2655.82</v>
      </c>
      <c r="AC37">
        <f t="shared" si="61"/>
        <v>0.63</v>
      </c>
      <c r="AD37">
        <f t="shared" si="62"/>
        <v>1411.16</v>
      </c>
      <c r="AE37">
        <f t="shared" si="63"/>
        <v>894.77</v>
      </c>
      <c r="AF37">
        <f t="shared" si="63"/>
        <v>1244.03</v>
      </c>
      <c r="AG37">
        <f t="shared" si="40"/>
        <v>0</v>
      </c>
      <c r="AH37">
        <f t="shared" si="64"/>
        <v>1.75</v>
      </c>
      <c r="AI37">
        <f t="shared" si="64"/>
        <v>0</v>
      </c>
      <c r="AJ37">
        <f t="shared" si="41"/>
        <v>0</v>
      </c>
      <c r="AK37">
        <v>2655.82</v>
      </c>
      <c r="AL37">
        <v>0.63</v>
      </c>
      <c r="AM37">
        <v>1411.16</v>
      </c>
      <c r="AN37">
        <v>894.77</v>
      </c>
      <c r="AO37">
        <v>1244.03</v>
      </c>
      <c r="AP37">
        <v>0</v>
      </c>
      <c r="AQ37">
        <v>1.75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45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2"/>
        <v>2655.82</v>
      </c>
      <c r="CQ37">
        <f t="shared" si="43"/>
        <v>0.63</v>
      </c>
      <c r="CR37">
        <f t="shared" si="65"/>
        <v>1411.16</v>
      </c>
      <c r="CS37">
        <f t="shared" si="44"/>
        <v>894.77</v>
      </c>
      <c r="CT37">
        <f t="shared" si="45"/>
        <v>1244.03</v>
      </c>
      <c r="CU37">
        <f t="shared" si="46"/>
        <v>0</v>
      </c>
      <c r="CV37">
        <f t="shared" si="47"/>
        <v>1.75</v>
      </c>
      <c r="CW37">
        <f t="shared" si="48"/>
        <v>0</v>
      </c>
      <c r="CX37">
        <f t="shared" si="49"/>
        <v>0</v>
      </c>
      <c r="CY37">
        <f t="shared" si="50"/>
        <v>870.82099999999991</v>
      </c>
      <c r="CZ37">
        <f t="shared" si="51"/>
        <v>124.40299999999999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16987630</v>
      </c>
      <c r="DV37" t="s">
        <v>19</v>
      </c>
      <c r="DW37" t="s">
        <v>19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1441815344</v>
      </c>
      <c r="EF37">
        <v>1</v>
      </c>
      <c r="EG37" t="s">
        <v>22</v>
      </c>
      <c r="EH37">
        <v>0</v>
      </c>
      <c r="EI37" t="s">
        <v>3</v>
      </c>
      <c r="EJ37">
        <v>4</v>
      </c>
      <c r="EK37">
        <v>0</v>
      </c>
      <c r="EL37" t="s">
        <v>23</v>
      </c>
      <c r="EM37" t="s">
        <v>24</v>
      </c>
      <c r="EO37" t="s">
        <v>3</v>
      </c>
      <c r="EQ37">
        <v>0</v>
      </c>
      <c r="ER37">
        <v>2655.82</v>
      </c>
      <c r="ES37">
        <v>0.63</v>
      </c>
      <c r="ET37">
        <v>1411.16</v>
      </c>
      <c r="EU37">
        <v>894.77</v>
      </c>
      <c r="EV37">
        <v>1244.03</v>
      </c>
      <c r="EW37">
        <v>1.75</v>
      </c>
      <c r="EX37">
        <v>0</v>
      </c>
      <c r="EY37">
        <v>0</v>
      </c>
      <c r="FQ37">
        <v>0</v>
      </c>
      <c r="FR37">
        <f t="shared" si="52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-1602766855</v>
      </c>
      <c r="GG37">
        <v>2</v>
      </c>
      <c r="GH37">
        <v>1</v>
      </c>
      <c r="GI37">
        <v>-2</v>
      </c>
      <c r="GJ37">
        <v>0</v>
      </c>
      <c r="GK37">
        <f>ROUND(R37*(R12)/100,2)</f>
        <v>966.35</v>
      </c>
      <c r="GL37">
        <f t="shared" si="53"/>
        <v>0</v>
      </c>
      <c r="GM37">
        <f t="shared" si="54"/>
        <v>4617.3900000000003</v>
      </c>
      <c r="GN37">
        <f t="shared" si="55"/>
        <v>0</v>
      </c>
      <c r="GO37">
        <f t="shared" si="56"/>
        <v>0</v>
      </c>
      <c r="GP37">
        <f t="shared" si="57"/>
        <v>4617.3900000000003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1</v>
      </c>
      <c r="C38">
        <f>ROW(SmtRes!A5)</f>
        <v>5</v>
      </c>
      <c r="D38">
        <f>ROW(EtalonRes!A14)</f>
        <v>14</v>
      </c>
      <c r="E38" t="s">
        <v>46</v>
      </c>
      <c r="F38" t="s">
        <v>47</v>
      </c>
      <c r="G38" t="s">
        <v>48</v>
      </c>
      <c r="H38" t="s">
        <v>36</v>
      </c>
      <c r="I38">
        <f>ROUND((3)/10,9)</f>
        <v>0.3</v>
      </c>
      <c r="J38">
        <v>0</v>
      </c>
      <c r="K38">
        <f>ROUND((3)/10,9)</f>
        <v>0.3</v>
      </c>
      <c r="O38">
        <f t="shared" si="28"/>
        <v>281.76</v>
      </c>
      <c r="P38">
        <f t="shared" si="29"/>
        <v>0.19</v>
      </c>
      <c r="Q38">
        <f t="shared" si="30"/>
        <v>0</v>
      </c>
      <c r="R38">
        <f t="shared" si="31"/>
        <v>0</v>
      </c>
      <c r="S38">
        <f t="shared" si="32"/>
        <v>281.57</v>
      </c>
      <c r="T38">
        <f t="shared" si="33"/>
        <v>0</v>
      </c>
      <c r="U38">
        <f t="shared" si="34"/>
        <v>0.45599999999999996</v>
      </c>
      <c r="V38">
        <f t="shared" si="35"/>
        <v>0</v>
      </c>
      <c r="W38">
        <f t="shared" si="36"/>
        <v>0</v>
      </c>
      <c r="X38">
        <f t="shared" si="37"/>
        <v>197.1</v>
      </c>
      <c r="Y38">
        <f t="shared" si="38"/>
        <v>28.16</v>
      </c>
      <c r="AA38">
        <v>1472751627</v>
      </c>
      <c r="AB38">
        <f t="shared" si="39"/>
        <v>939.21</v>
      </c>
      <c r="AC38">
        <f t="shared" si="61"/>
        <v>0.63</v>
      </c>
      <c r="AD38">
        <f t="shared" si="62"/>
        <v>0</v>
      </c>
      <c r="AE38">
        <f t="shared" si="63"/>
        <v>0</v>
      </c>
      <c r="AF38">
        <f t="shared" si="63"/>
        <v>938.58</v>
      </c>
      <c r="AG38">
        <f t="shared" si="40"/>
        <v>0</v>
      </c>
      <c r="AH38">
        <f t="shared" si="64"/>
        <v>1.52</v>
      </c>
      <c r="AI38">
        <f t="shared" si="64"/>
        <v>0</v>
      </c>
      <c r="AJ38">
        <f t="shared" si="41"/>
        <v>0</v>
      </c>
      <c r="AK38">
        <v>939.21</v>
      </c>
      <c r="AL38">
        <v>0.63</v>
      </c>
      <c r="AM38">
        <v>0</v>
      </c>
      <c r="AN38">
        <v>0</v>
      </c>
      <c r="AO38">
        <v>938.58</v>
      </c>
      <c r="AP38">
        <v>0</v>
      </c>
      <c r="AQ38">
        <v>1.52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49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2"/>
        <v>281.76</v>
      </c>
      <c r="CQ38">
        <f t="shared" si="43"/>
        <v>0.63</v>
      </c>
      <c r="CR38">
        <f t="shared" si="65"/>
        <v>0</v>
      </c>
      <c r="CS38">
        <f t="shared" si="44"/>
        <v>0</v>
      </c>
      <c r="CT38">
        <f t="shared" si="45"/>
        <v>938.58</v>
      </c>
      <c r="CU38">
        <f t="shared" si="46"/>
        <v>0</v>
      </c>
      <c r="CV38">
        <f t="shared" si="47"/>
        <v>1.52</v>
      </c>
      <c r="CW38">
        <f t="shared" si="48"/>
        <v>0</v>
      </c>
      <c r="CX38">
        <f t="shared" si="49"/>
        <v>0</v>
      </c>
      <c r="CY38">
        <f t="shared" si="50"/>
        <v>197.09899999999999</v>
      </c>
      <c r="CZ38">
        <f t="shared" si="51"/>
        <v>28.156999999999996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16987630</v>
      </c>
      <c r="DV38" t="s">
        <v>36</v>
      </c>
      <c r="DW38" t="s">
        <v>36</v>
      </c>
      <c r="DX38">
        <v>10</v>
      </c>
      <c r="DZ38" t="s">
        <v>3</v>
      </c>
      <c r="EA38" t="s">
        <v>3</v>
      </c>
      <c r="EB38" t="s">
        <v>3</v>
      </c>
      <c r="EC38" t="s">
        <v>3</v>
      </c>
      <c r="EE38">
        <v>1441815344</v>
      </c>
      <c r="EF38">
        <v>1</v>
      </c>
      <c r="EG38" t="s">
        <v>22</v>
      </c>
      <c r="EH38">
        <v>0</v>
      </c>
      <c r="EI38" t="s">
        <v>3</v>
      </c>
      <c r="EJ38">
        <v>4</v>
      </c>
      <c r="EK38">
        <v>0</v>
      </c>
      <c r="EL38" t="s">
        <v>23</v>
      </c>
      <c r="EM38" t="s">
        <v>24</v>
      </c>
      <c r="EO38" t="s">
        <v>3</v>
      </c>
      <c r="EQ38">
        <v>0</v>
      </c>
      <c r="ER38">
        <v>939.21</v>
      </c>
      <c r="ES38">
        <v>0.63</v>
      </c>
      <c r="ET38">
        <v>0</v>
      </c>
      <c r="EU38">
        <v>0</v>
      </c>
      <c r="EV38">
        <v>938.58</v>
      </c>
      <c r="EW38">
        <v>1.52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923339554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3"/>
        <v>0</v>
      </c>
      <c r="GM38">
        <f t="shared" si="54"/>
        <v>507.02</v>
      </c>
      <c r="GN38">
        <f t="shared" si="55"/>
        <v>0</v>
      </c>
      <c r="GO38">
        <f t="shared" si="56"/>
        <v>0</v>
      </c>
      <c r="GP38">
        <f t="shared" si="57"/>
        <v>507.02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C39">
        <f>ROW(SmtRes!A7)</f>
        <v>7</v>
      </c>
      <c r="D39">
        <f>ROW(EtalonRes!A16)</f>
        <v>16</v>
      </c>
      <c r="E39" t="s">
        <v>50</v>
      </c>
      <c r="F39" t="s">
        <v>51</v>
      </c>
      <c r="G39" t="s">
        <v>52</v>
      </c>
      <c r="H39" t="s">
        <v>19</v>
      </c>
      <c r="I39">
        <f>ROUND(103+1+1+1,9)</f>
        <v>106</v>
      </c>
      <c r="J39">
        <v>0</v>
      </c>
      <c r="K39">
        <f>ROUND(103+1+1+1,9)</f>
        <v>106</v>
      </c>
      <c r="O39">
        <f t="shared" si="28"/>
        <v>30335.08</v>
      </c>
      <c r="P39">
        <f t="shared" si="29"/>
        <v>0</v>
      </c>
      <c r="Q39">
        <f t="shared" si="30"/>
        <v>8287.08</v>
      </c>
      <c r="R39">
        <f t="shared" si="31"/>
        <v>5254.42</v>
      </c>
      <c r="S39">
        <f t="shared" si="32"/>
        <v>22048</v>
      </c>
      <c r="T39">
        <f t="shared" si="33"/>
        <v>0</v>
      </c>
      <c r="U39">
        <f t="shared" si="34"/>
        <v>39.22</v>
      </c>
      <c r="V39">
        <f t="shared" si="35"/>
        <v>0</v>
      </c>
      <c r="W39">
        <f t="shared" si="36"/>
        <v>0</v>
      </c>
      <c r="X39">
        <f t="shared" si="37"/>
        <v>15433.6</v>
      </c>
      <c r="Y39">
        <f t="shared" si="38"/>
        <v>2204.8000000000002</v>
      </c>
      <c r="AA39">
        <v>1472751627</v>
      </c>
      <c r="AB39">
        <f t="shared" si="39"/>
        <v>286.18</v>
      </c>
      <c r="AC39">
        <f t="shared" si="61"/>
        <v>0</v>
      </c>
      <c r="AD39">
        <f t="shared" si="62"/>
        <v>78.180000000000007</v>
      </c>
      <c r="AE39">
        <f t="shared" si="63"/>
        <v>49.57</v>
      </c>
      <c r="AF39">
        <f t="shared" si="63"/>
        <v>208</v>
      </c>
      <c r="AG39">
        <f t="shared" si="40"/>
        <v>0</v>
      </c>
      <c r="AH39">
        <f t="shared" si="64"/>
        <v>0.37</v>
      </c>
      <c r="AI39">
        <f t="shared" si="64"/>
        <v>0</v>
      </c>
      <c r="AJ39">
        <f t="shared" si="41"/>
        <v>0</v>
      </c>
      <c r="AK39">
        <v>286.18</v>
      </c>
      <c r="AL39">
        <v>0</v>
      </c>
      <c r="AM39">
        <v>78.180000000000007</v>
      </c>
      <c r="AN39">
        <v>49.57</v>
      </c>
      <c r="AO39">
        <v>208</v>
      </c>
      <c r="AP39">
        <v>0</v>
      </c>
      <c r="AQ39">
        <v>0.37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53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2"/>
        <v>30335.08</v>
      </c>
      <c r="CQ39">
        <f t="shared" si="43"/>
        <v>0</v>
      </c>
      <c r="CR39">
        <f t="shared" si="65"/>
        <v>78.180000000000007</v>
      </c>
      <c r="CS39">
        <f t="shared" si="44"/>
        <v>49.57</v>
      </c>
      <c r="CT39">
        <f t="shared" si="45"/>
        <v>208</v>
      </c>
      <c r="CU39">
        <f t="shared" si="46"/>
        <v>0</v>
      </c>
      <c r="CV39">
        <f t="shared" si="47"/>
        <v>0.37</v>
      </c>
      <c r="CW39">
        <f t="shared" si="48"/>
        <v>0</v>
      </c>
      <c r="CX39">
        <f t="shared" si="49"/>
        <v>0</v>
      </c>
      <c r="CY39">
        <f t="shared" si="50"/>
        <v>15433.6</v>
      </c>
      <c r="CZ39">
        <f t="shared" si="51"/>
        <v>2204.8000000000002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16987630</v>
      </c>
      <c r="DV39" t="s">
        <v>19</v>
      </c>
      <c r="DW39" t="s">
        <v>19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1441815344</v>
      </c>
      <c r="EF39">
        <v>1</v>
      </c>
      <c r="EG39" t="s">
        <v>22</v>
      </c>
      <c r="EH39">
        <v>0</v>
      </c>
      <c r="EI39" t="s">
        <v>3</v>
      </c>
      <c r="EJ39">
        <v>4</v>
      </c>
      <c r="EK39">
        <v>0</v>
      </c>
      <c r="EL39" t="s">
        <v>23</v>
      </c>
      <c r="EM39" t="s">
        <v>24</v>
      </c>
      <c r="EO39" t="s">
        <v>3</v>
      </c>
      <c r="EQ39">
        <v>0</v>
      </c>
      <c r="ER39">
        <v>286.18</v>
      </c>
      <c r="ES39">
        <v>0</v>
      </c>
      <c r="ET39">
        <v>78.180000000000007</v>
      </c>
      <c r="EU39">
        <v>49.57</v>
      </c>
      <c r="EV39">
        <v>208</v>
      </c>
      <c r="EW39">
        <v>0.37</v>
      </c>
      <c r="EX39">
        <v>0</v>
      </c>
      <c r="EY39">
        <v>0</v>
      </c>
      <c r="FQ39">
        <v>0</v>
      </c>
      <c r="FR39">
        <f t="shared" si="52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891176893</v>
      </c>
      <c r="GG39">
        <v>2</v>
      </c>
      <c r="GH39">
        <v>1</v>
      </c>
      <c r="GI39">
        <v>-2</v>
      </c>
      <c r="GJ39">
        <v>0</v>
      </c>
      <c r="GK39">
        <f>ROUND(R39*(R12)/100,2)</f>
        <v>5674.77</v>
      </c>
      <c r="GL39">
        <f t="shared" si="53"/>
        <v>0</v>
      </c>
      <c r="GM39">
        <f t="shared" si="54"/>
        <v>53648.25</v>
      </c>
      <c r="GN39">
        <f t="shared" si="55"/>
        <v>0</v>
      </c>
      <c r="GO39">
        <f t="shared" si="56"/>
        <v>0</v>
      </c>
      <c r="GP39">
        <f t="shared" si="57"/>
        <v>53648.25</v>
      </c>
      <c r="GR39">
        <v>0</v>
      </c>
      <c r="GS39">
        <v>3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C40">
        <f>ROW(SmtRes!A8)</f>
        <v>8</v>
      </c>
      <c r="D40">
        <f>ROW(EtalonRes!A17)</f>
        <v>17</v>
      </c>
      <c r="E40" t="s">
        <v>54</v>
      </c>
      <c r="F40" t="s">
        <v>55</v>
      </c>
      <c r="G40" t="s">
        <v>56</v>
      </c>
      <c r="H40" t="s">
        <v>36</v>
      </c>
      <c r="I40">
        <f>ROUND(2/10,9)</f>
        <v>0.2</v>
      </c>
      <c r="J40">
        <v>0</v>
      </c>
      <c r="K40">
        <f>ROUND(2/10,9)</f>
        <v>0.2</v>
      </c>
      <c r="O40">
        <f t="shared" si="28"/>
        <v>251.94</v>
      </c>
      <c r="P40">
        <f t="shared" si="29"/>
        <v>0</v>
      </c>
      <c r="Q40">
        <f t="shared" si="30"/>
        <v>0</v>
      </c>
      <c r="R40">
        <f t="shared" si="31"/>
        <v>0</v>
      </c>
      <c r="S40">
        <f t="shared" si="32"/>
        <v>251.94</v>
      </c>
      <c r="T40">
        <f t="shared" si="33"/>
        <v>0</v>
      </c>
      <c r="U40">
        <f t="shared" si="34"/>
        <v>0.40800000000000003</v>
      </c>
      <c r="V40">
        <f t="shared" si="35"/>
        <v>0</v>
      </c>
      <c r="W40">
        <f t="shared" si="36"/>
        <v>0</v>
      </c>
      <c r="X40">
        <f t="shared" si="37"/>
        <v>176.36</v>
      </c>
      <c r="Y40">
        <f t="shared" si="38"/>
        <v>25.19</v>
      </c>
      <c r="AA40">
        <v>1472751627</v>
      </c>
      <c r="AB40">
        <f t="shared" si="39"/>
        <v>1259.68</v>
      </c>
      <c r="AC40">
        <f t="shared" si="61"/>
        <v>0</v>
      </c>
      <c r="AD40">
        <f t="shared" si="62"/>
        <v>0</v>
      </c>
      <c r="AE40">
        <f t="shared" si="63"/>
        <v>0</v>
      </c>
      <c r="AF40">
        <f t="shared" si="63"/>
        <v>1259.68</v>
      </c>
      <c r="AG40">
        <f t="shared" si="40"/>
        <v>0</v>
      </c>
      <c r="AH40">
        <f t="shared" si="64"/>
        <v>2.04</v>
      </c>
      <c r="AI40">
        <f t="shared" si="64"/>
        <v>0</v>
      </c>
      <c r="AJ40">
        <f t="shared" si="41"/>
        <v>0</v>
      </c>
      <c r="AK40">
        <v>1259.68</v>
      </c>
      <c r="AL40">
        <v>0</v>
      </c>
      <c r="AM40">
        <v>0</v>
      </c>
      <c r="AN40">
        <v>0</v>
      </c>
      <c r="AO40">
        <v>1259.68</v>
      </c>
      <c r="AP40">
        <v>0</v>
      </c>
      <c r="AQ40">
        <v>2.04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57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2"/>
        <v>251.94</v>
      </c>
      <c r="CQ40">
        <f t="shared" si="43"/>
        <v>0</v>
      </c>
      <c r="CR40">
        <f t="shared" si="65"/>
        <v>0</v>
      </c>
      <c r="CS40">
        <f t="shared" si="44"/>
        <v>0</v>
      </c>
      <c r="CT40">
        <f t="shared" si="45"/>
        <v>1259.68</v>
      </c>
      <c r="CU40">
        <f t="shared" si="46"/>
        <v>0</v>
      </c>
      <c r="CV40">
        <f t="shared" si="47"/>
        <v>2.04</v>
      </c>
      <c r="CW40">
        <f t="shared" si="48"/>
        <v>0</v>
      </c>
      <c r="CX40">
        <f t="shared" si="49"/>
        <v>0</v>
      </c>
      <c r="CY40">
        <f t="shared" si="50"/>
        <v>176.358</v>
      </c>
      <c r="CZ40">
        <f t="shared" si="51"/>
        <v>25.194000000000003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16987630</v>
      </c>
      <c r="DV40" t="s">
        <v>36</v>
      </c>
      <c r="DW40" t="s">
        <v>36</v>
      </c>
      <c r="DX40">
        <v>10</v>
      </c>
      <c r="DZ40" t="s">
        <v>3</v>
      </c>
      <c r="EA40" t="s">
        <v>3</v>
      </c>
      <c r="EB40" t="s">
        <v>3</v>
      </c>
      <c r="EC40" t="s">
        <v>3</v>
      </c>
      <c r="EE40">
        <v>1441815344</v>
      </c>
      <c r="EF40">
        <v>1</v>
      </c>
      <c r="EG40" t="s">
        <v>22</v>
      </c>
      <c r="EH40">
        <v>0</v>
      </c>
      <c r="EI40" t="s">
        <v>3</v>
      </c>
      <c r="EJ40">
        <v>4</v>
      </c>
      <c r="EK40">
        <v>0</v>
      </c>
      <c r="EL40" t="s">
        <v>23</v>
      </c>
      <c r="EM40" t="s">
        <v>24</v>
      </c>
      <c r="EO40" t="s">
        <v>3</v>
      </c>
      <c r="EQ40">
        <v>0</v>
      </c>
      <c r="ER40">
        <v>1259.68</v>
      </c>
      <c r="ES40">
        <v>0</v>
      </c>
      <c r="ET40">
        <v>0</v>
      </c>
      <c r="EU40">
        <v>0</v>
      </c>
      <c r="EV40">
        <v>1259.68</v>
      </c>
      <c r="EW40">
        <v>2.04</v>
      </c>
      <c r="EX40">
        <v>0</v>
      </c>
      <c r="EY40">
        <v>0</v>
      </c>
      <c r="FQ40">
        <v>0</v>
      </c>
      <c r="FR40">
        <f t="shared" si="52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-675599503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53"/>
        <v>0</v>
      </c>
      <c r="GM40">
        <f t="shared" si="54"/>
        <v>453.49</v>
      </c>
      <c r="GN40">
        <f t="shared" si="55"/>
        <v>0</v>
      </c>
      <c r="GO40">
        <f t="shared" si="56"/>
        <v>0</v>
      </c>
      <c r="GP40">
        <f t="shared" si="57"/>
        <v>453.49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1</v>
      </c>
      <c r="D41">
        <f>ROW(EtalonRes!A18)</f>
        <v>18</v>
      </c>
      <c r="E41" t="s">
        <v>3</v>
      </c>
      <c r="F41" t="s">
        <v>58</v>
      </c>
      <c r="G41" t="s">
        <v>59</v>
      </c>
      <c r="H41" t="s">
        <v>19</v>
      </c>
      <c r="I41">
        <f>ROUND(ROUND(11*3,9),9)</f>
        <v>33</v>
      </c>
      <c r="J41">
        <v>0</v>
      </c>
      <c r="K41">
        <f>ROUND(ROUND(11*3,9),9)</f>
        <v>33</v>
      </c>
      <c r="O41">
        <f t="shared" si="28"/>
        <v>21191.279999999999</v>
      </c>
      <c r="P41">
        <f t="shared" si="29"/>
        <v>0</v>
      </c>
      <c r="Q41">
        <f t="shared" si="30"/>
        <v>0</v>
      </c>
      <c r="R41">
        <f t="shared" si="31"/>
        <v>0</v>
      </c>
      <c r="S41">
        <f t="shared" si="32"/>
        <v>21191.279999999999</v>
      </c>
      <c r="T41">
        <f t="shared" si="33"/>
        <v>0</v>
      </c>
      <c r="U41">
        <f t="shared" si="34"/>
        <v>34.32</v>
      </c>
      <c r="V41">
        <f t="shared" si="35"/>
        <v>0</v>
      </c>
      <c r="W41">
        <f t="shared" si="36"/>
        <v>0</v>
      </c>
      <c r="X41">
        <f t="shared" si="37"/>
        <v>14833.9</v>
      </c>
      <c r="Y41">
        <f t="shared" si="38"/>
        <v>2119.13</v>
      </c>
      <c r="AA41">
        <v>-1</v>
      </c>
      <c r="AB41">
        <f t="shared" si="39"/>
        <v>642.16</v>
      </c>
      <c r="AC41">
        <f>ROUND(((ES41*8)),6)</f>
        <v>0</v>
      </c>
      <c r="AD41">
        <f>ROUND(((((ET41*8))-((EU41*8)))+AE41),6)</f>
        <v>0</v>
      </c>
      <c r="AE41">
        <f>ROUND(((EU41*8)),6)</f>
        <v>0</v>
      </c>
      <c r="AF41">
        <f>ROUND(((EV41*8)),6)</f>
        <v>642.16</v>
      </c>
      <c r="AG41">
        <f t="shared" si="40"/>
        <v>0</v>
      </c>
      <c r="AH41">
        <f>((EW41*8))</f>
        <v>1.04</v>
      </c>
      <c r="AI41">
        <f>((EX41*8))</f>
        <v>0</v>
      </c>
      <c r="AJ41">
        <f t="shared" si="41"/>
        <v>0</v>
      </c>
      <c r="AK41">
        <v>80.27</v>
      </c>
      <c r="AL41">
        <v>0</v>
      </c>
      <c r="AM41">
        <v>0</v>
      </c>
      <c r="AN41">
        <v>0</v>
      </c>
      <c r="AO41">
        <v>80.27</v>
      </c>
      <c r="AP41">
        <v>0</v>
      </c>
      <c r="AQ41">
        <v>0.13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60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2"/>
        <v>21191.279999999999</v>
      </c>
      <c r="CQ41">
        <f t="shared" si="43"/>
        <v>0</v>
      </c>
      <c r="CR41">
        <f>(((((ET41*8))*BB41-((EU41*8))*BS41)+AE41*BS41)*AV41)</f>
        <v>0</v>
      </c>
      <c r="CS41">
        <f t="shared" si="44"/>
        <v>0</v>
      </c>
      <c r="CT41">
        <f t="shared" si="45"/>
        <v>642.16</v>
      </c>
      <c r="CU41">
        <f t="shared" si="46"/>
        <v>0</v>
      </c>
      <c r="CV41">
        <f t="shared" si="47"/>
        <v>1.04</v>
      </c>
      <c r="CW41">
        <f t="shared" si="48"/>
        <v>0</v>
      </c>
      <c r="CX41">
        <f t="shared" si="49"/>
        <v>0</v>
      </c>
      <c r="CY41">
        <f t="shared" si="50"/>
        <v>14833.895999999999</v>
      </c>
      <c r="CZ41">
        <f t="shared" si="51"/>
        <v>2119.1279999999997</v>
      </c>
      <c r="DC41" t="s">
        <v>3</v>
      </c>
      <c r="DD41" t="s">
        <v>61</v>
      </c>
      <c r="DE41" t="s">
        <v>61</v>
      </c>
      <c r="DF41" t="s">
        <v>61</v>
      </c>
      <c r="DG41" t="s">
        <v>61</v>
      </c>
      <c r="DH41" t="s">
        <v>3</v>
      </c>
      <c r="DI41" t="s">
        <v>61</v>
      </c>
      <c r="DJ41" t="s">
        <v>61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16987630</v>
      </c>
      <c r="DV41" t="s">
        <v>19</v>
      </c>
      <c r="DW41" t="s">
        <v>19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1441815344</v>
      </c>
      <c r="EF41">
        <v>1</v>
      </c>
      <c r="EG41" t="s">
        <v>22</v>
      </c>
      <c r="EH41">
        <v>0</v>
      </c>
      <c r="EI41" t="s">
        <v>3</v>
      </c>
      <c r="EJ41">
        <v>4</v>
      </c>
      <c r="EK41">
        <v>0</v>
      </c>
      <c r="EL41" t="s">
        <v>23</v>
      </c>
      <c r="EM41" t="s">
        <v>24</v>
      </c>
      <c r="EO41" t="s">
        <v>3</v>
      </c>
      <c r="EQ41">
        <v>1024</v>
      </c>
      <c r="ER41">
        <v>80.27</v>
      </c>
      <c r="ES41">
        <v>0</v>
      </c>
      <c r="ET41">
        <v>0</v>
      </c>
      <c r="EU41">
        <v>0</v>
      </c>
      <c r="EV41">
        <v>80.27</v>
      </c>
      <c r="EW41">
        <v>0.13</v>
      </c>
      <c r="EX41">
        <v>0</v>
      </c>
      <c r="EY41">
        <v>0</v>
      </c>
      <c r="FQ41">
        <v>0</v>
      </c>
      <c r="FR41">
        <f t="shared" si="52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1384570016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 t="shared" si="53"/>
        <v>0</v>
      </c>
      <c r="GM41">
        <f t="shared" si="54"/>
        <v>38144.31</v>
      </c>
      <c r="GN41">
        <f t="shared" si="55"/>
        <v>0</v>
      </c>
      <c r="GO41">
        <f t="shared" si="56"/>
        <v>0</v>
      </c>
      <c r="GP41">
        <f t="shared" si="57"/>
        <v>38144.31</v>
      </c>
      <c r="GR41">
        <v>0</v>
      </c>
      <c r="GS41">
        <v>3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3" spans="1:245" x14ac:dyDescent="0.2">
      <c r="A43" s="2">
        <v>51</v>
      </c>
      <c r="B43" s="2">
        <f>B28</f>
        <v>1</v>
      </c>
      <c r="C43" s="2">
        <f>A28</f>
        <v>5</v>
      </c>
      <c r="D43" s="2">
        <f>ROW(A28)</f>
        <v>28</v>
      </c>
      <c r="E43" s="2"/>
      <c r="F43" s="2" t="str">
        <f>IF(F28&lt;&gt;"",F28,"")</f>
        <v>Новый подраздел</v>
      </c>
      <c r="G43" s="2" t="str">
        <f>IF(G28&lt;&gt;"",G28,"")</f>
        <v>1.1 Хозяйственно-бытовая канализация К1</v>
      </c>
      <c r="H43" s="2">
        <v>0</v>
      </c>
      <c r="I43" s="2"/>
      <c r="J43" s="2"/>
      <c r="K43" s="2"/>
      <c r="L43" s="2"/>
      <c r="M43" s="2"/>
      <c r="N43" s="2"/>
      <c r="O43" s="2">
        <f t="shared" ref="O43:T43" si="66">ROUND(AB43,2)</f>
        <v>33878.31</v>
      </c>
      <c r="P43" s="2">
        <f t="shared" si="66"/>
        <v>2.06</v>
      </c>
      <c r="Q43" s="2">
        <f t="shared" si="66"/>
        <v>9698.24</v>
      </c>
      <c r="R43" s="2">
        <f t="shared" si="66"/>
        <v>6149.19</v>
      </c>
      <c r="S43" s="2">
        <f t="shared" si="66"/>
        <v>24178.01</v>
      </c>
      <c r="T43" s="2">
        <f t="shared" si="66"/>
        <v>0</v>
      </c>
      <c r="U43" s="2">
        <f>AH43</f>
        <v>42.454999999999998</v>
      </c>
      <c r="V43" s="2">
        <f>AI43</f>
        <v>0</v>
      </c>
      <c r="W43" s="2">
        <f>ROUND(AJ43,2)</f>
        <v>0</v>
      </c>
      <c r="X43" s="2">
        <f>ROUND(AK43,2)</f>
        <v>16924.61</v>
      </c>
      <c r="Y43" s="2">
        <f>ROUND(AL43,2)</f>
        <v>2417.8000000000002</v>
      </c>
      <c r="Z43" s="2"/>
      <c r="AA43" s="2"/>
      <c r="AB43" s="2">
        <f>ROUND(SUMIF(AA32:AA41,"=1472751627",O32:O41),2)</f>
        <v>33878.31</v>
      </c>
      <c r="AC43" s="2">
        <f>ROUND(SUMIF(AA32:AA41,"=1472751627",P32:P41),2)</f>
        <v>2.06</v>
      </c>
      <c r="AD43" s="2">
        <f>ROUND(SUMIF(AA32:AA41,"=1472751627",Q32:Q41),2)</f>
        <v>9698.24</v>
      </c>
      <c r="AE43" s="2">
        <f>ROUND(SUMIF(AA32:AA41,"=1472751627",R32:R41),2)</f>
        <v>6149.19</v>
      </c>
      <c r="AF43" s="2">
        <f>ROUND(SUMIF(AA32:AA41,"=1472751627",S32:S41),2)</f>
        <v>24178.01</v>
      </c>
      <c r="AG43" s="2">
        <f>ROUND(SUMIF(AA32:AA41,"=1472751627",T32:T41),2)</f>
        <v>0</v>
      </c>
      <c r="AH43" s="2">
        <f>SUMIF(AA32:AA41,"=1472751627",U32:U41)</f>
        <v>42.454999999999998</v>
      </c>
      <c r="AI43" s="2">
        <f>SUMIF(AA32:AA41,"=1472751627",V32:V41)</f>
        <v>0</v>
      </c>
      <c r="AJ43" s="2">
        <f>ROUND(SUMIF(AA32:AA41,"=1472751627",W32:W41),2)</f>
        <v>0</v>
      </c>
      <c r="AK43" s="2">
        <f>ROUND(SUMIF(AA32:AA41,"=1472751627",X32:X41),2)</f>
        <v>16924.61</v>
      </c>
      <c r="AL43" s="2">
        <f>ROUND(SUMIF(AA32:AA41,"=1472751627",Y32:Y41),2)</f>
        <v>2417.8000000000002</v>
      </c>
      <c r="AM43" s="2"/>
      <c r="AN43" s="2"/>
      <c r="AO43" s="2">
        <f t="shared" ref="AO43:BD43" si="67">ROUND(BX43,2)</f>
        <v>0</v>
      </c>
      <c r="AP43" s="2">
        <f t="shared" si="67"/>
        <v>0</v>
      </c>
      <c r="AQ43" s="2">
        <f t="shared" si="67"/>
        <v>0</v>
      </c>
      <c r="AR43" s="2">
        <f t="shared" si="67"/>
        <v>59861.84</v>
      </c>
      <c r="AS43" s="2">
        <f t="shared" si="67"/>
        <v>0</v>
      </c>
      <c r="AT43" s="2">
        <f t="shared" si="67"/>
        <v>0</v>
      </c>
      <c r="AU43" s="2">
        <f t="shared" si="67"/>
        <v>59861.84</v>
      </c>
      <c r="AV43" s="2">
        <f t="shared" si="67"/>
        <v>2.06</v>
      </c>
      <c r="AW43" s="2">
        <f t="shared" si="67"/>
        <v>2.06</v>
      </c>
      <c r="AX43" s="2">
        <f t="shared" si="67"/>
        <v>0</v>
      </c>
      <c r="AY43" s="2">
        <f t="shared" si="67"/>
        <v>2.06</v>
      </c>
      <c r="AZ43" s="2">
        <f t="shared" si="67"/>
        <v>0</v>
      </c>
      <c r="BA43" s="2">
        <f t="shared" si="67"/>
        <v>0</v>
      </c>
      <c r="BB43" s="2">
        <f t="shared" si="67"/>
        <v>0</v>
      </c>
      <c r="BC43" s="2">
        <f t="shared" si="67"/>
        <v>0</v>
      </c>
      <c r="BD43" s="2">
        <f t="shared" si="67"/>
        <v>0</v>
      </c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>
        <f>ROUND(SUMIF(AA32:AA41,"=1472751627",FQ32:FQ41),2)</f>
        <v>0</v>
      </c>
      <c r="BY43" s="2">
        <f>ROUND(SUMIF(AA32:AA41,"=1472751627",FR32:FR41),2)</f>
        <v>0</v>
      </c>
      <c r="BZ43" s="2">
        <f>ROUND(SUMIF(AA32:AA41,"=1472751627",GL32:GL41),2)</f>
        <v>0</v>
      </c>
      <c r="CA43" s="2">
        <f>ROUND(SUMIF(AA32:AA41,"=1472751627",GM32:GM41),2)</f>
        <v>59861.84</v>
      </c>
      <c r="CB43" s="2">
        <f>ROUND(SUMIF(AA32:AA41,"=1472751627",GN32:GN41),2)</f>
        <v>0</v>
      </c>
      <c r="CC43" s="2">
        <f>ROUND(SUMIF(AA32:AA41,"=1472751627",GO32:GO41),2)</f>
        <v>0</v>
      </c>
      <c r="CD43" s="2">
        <f>ROUND(SUMIF(AA32:AA41,"=1472751627",GP32:GP41),2)</f>
        <v>59861.84</v>
      </c>
      <c r="CE43" s="2">
        <f>AC43-BX43</f>
        <v>2.06</v>
      </c>
      <c r="CF43" s="2">
        <f>AC43-BY43</f>
        <v>2.06</v>
      </c>
      <c r="CG43" s="2">
        <f>BX43-BZ43</f>
        <v>0</v>
      </c>
      <c r="CH43" s="2">
        <f>AC43-BX43-BY43+BZ43</f>
        <v>2.06</v>
      </c>
      <c r="CI43" s="2">
        <f>BY43-BZ43</f>
        <v>0</v>
      </c>
      <c r="CJ43" s="2">
        <f>ROUND(SUMIF(AA32:AA41,"=1472751627",GX32:GX41),2)</f>
        <v>0</v>
      </c>
      <c r="CK43" s="2">
        <f>ROUND(SUMIF(AA32:AA41,"=1472751627",GY32:GY41),2)</f>
        <v>0</v>
      </c>
      <c r="CL43" s="2">
        <f>ROUND(SUMIF(AA32:AA41,"=1472751627",GZ32:GZ41),2)</f>
        <v>0</v>
      </c>
      <c r="CM43" s="2">
        <f>ROUND(SUMIF(AA32:AA41,"=1472751627",HD32:HD41),2)</f>
        <v>0</v>
      </c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>
        <v>0</v>
      </c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201</v>
      </c>
      <c r="F45" s="4">
        <f>ROUND(Source!O43,O45)</f>
        <v>33878.31</v>
      </c>
      <c r="G45" s="4" t="s">
        <v>62</v>
      </c>
      <c r="H45" s="4" t="s">
        <v>63</v>
      </c>
      <c r="I45" s="4"/>
      <c r="J45" s="4"/>
      <c r="K45" s="4">
        <v>201</v>
      </c>
      <c r="L45" s="4">
        <v>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202</v>
      </c>
      <c r="F46" s="4">
        <f>ROUND(Source!P43,O46)</f>
        <v>2.06</v>
      </c>
      <c r="G46" s="4" t="s">
        <v>64</v>
      </c>
      <c r="H46" s="4" t="s">
        <v>65</v>
      </c>
      <c r="I46" s="4"/>
      <c r="J46" s="4"/>
      <c r="K46" s="4">
        <v>202</v>
      </c>
      <c r="L46" s="4">
        <v>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222</v>
      </c>
      <c r="F47" s="4">
        <f>ROUND(Source!AO43,O47)</f>
        <v>0</v>
      </c>
      <c r="G47" s="4" t="s">
        <v>66</v>
      </c>
      <c r="H47" s="4" t="s">
        <v>67</v>
      </c>
      <c r="I47" s="4"/>
      <c r="J47" s="4"/>
      <c r="K47" s="4">
        <v>222</v>
      </c>
      <c r="L47" s="4">
        <v>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225</v>
      </c>
      <c r="F48" s="4">
        <f>ROUND(Source!AV43,O48)</f>
        <v>2.06</v>
      </c>
      <c r="G48" s="4" t="s">
        <v>68</v>
      </c>
      <c r="H48" s="4" t="s">
        <v>69</v>
      </c>
      <c r="I48" s="4"/>
      <c r="J48" s="4"/>
      <c r="K48" s="4">
        <v>225</v>
      </c>
      <c r="L48" s="4">
        <v>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226</v>
      </c>
      <c r="F49" s="4">
        <f>ROUND(Source!AW43,O49)</f>
        <v>2.06</v>
      </c>
      <c r="G49" s="4" t="s">
        <v>70</v>
      </c>
      <c r="H49" s="4" t="s">
        <v>71</v>
      </c>
      <c r="I49" s="4"/>
      <c r="J49" s="4"/>
      <c r="K49" s="4">
        <v>226</v>
      </c>
      <c r="L49" s="4">
        <v>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227</v>
      </c>
      <c r="F50" s="4">
        <f>ROUND(Source!AX43,O50)</f>
        <v>0</v>
      </c>
      <c r="G50" s="4" t="s">
        <v>72</v>
      </c>
      <c r="H50" s="4" t="s">
        <v>73</v>
      </c>
      <c r="I50" s="4"/>
      <c r="J50" s="4"/>
      <c r="K50" s="4">
        <v>227</v>
      </c>
      <c r="L50" s="4">
        <v>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228</v>
      </c>
      <c r="F51" s="4">
        <f>ROUND(Source!AY43,O51)</f>
        <v>2.06</v>
      </c>
      <c r="G51" s="4" t="s">
        <v>74</v>
      </c>
      <c r="H51" s="4" t="s">
        <v>75</v>
      </c>
      <c r="I51" s="4"/>
      <c r="J51" s="4"/>
      <c r="K51" s="4">
        <v>228</v>
      </c>
      <c r="L51" s="4">
        <v>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216</v>
      </c>
      <c r="F52" s="4">
        <f>ROUND(Source!AP43,O52)</f>
        <v>0</v>
      </c>
      <c r="G52" s="4" t="s">
        <v>76</v>
      </c>
      <c r="H52" s="4" t="s">
        <v>77</v>
      </c>
      <c r="I52" s="4"/>
      <c r="J52" s="4"/>
      <c r="K52" s="4">
        <v>216</v>
      </c>
      <c r="L52" s="4">
        <v>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223</v>
      </c>
      <c r="F53" s="4">
        <f>ROUND(Source!AQ43,O53)</f>
        <v>0</v>
      </c>
      <c r="G53" s="4" t="s">
        <v>78</v>
      </c>
      <c r="H53" s="4" t="s">
        <v>79</v>
      </c>
      <c r="I53" s="4"/>
      <c r="J53" s="4"/>
      <c r="K53" s="4">
        <v>223</v>
      </c>
      <c r="L53" s="4">
        <v>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229</v>
      </c>
      <c r="F54" s="4">
        <f>ROUND(Source!AZ43,O54)</f>
        <v>0</v>
      </c>
      <c r="G54" s="4" t="s">
        <v>80</v>
      </c>
      <c r="H54" s="4" t="s">
        <v>81</v>
      </c>
      <c r="I54" s="4"/>
      <c r="J54" s="4"/>
      <c r="K54" s="4">
        <v>229</v>
      </c>
      <c r="L54" s="4">
        <v>10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203</v>
      </c>
      <c r="F55" s="4">
        <f>ROUND(Source!Q43,O55)</f>
        <v>9698.24</v>
      </c>
      <c r="G55" s="4" t="s">
        <v>82</v>
      </c>
      <c r="H55" s="4" t="s">
        <v>83</v>
      </c>
      <c r="I55" s="4"/>
      <c r="J55" s="4"/>
      <c r="K55" s="4">
        <v>203</v>
      </c>
      <c r="L55" s="4">
        <v>11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231</v>
      </c>
      <c r="F56" s="4">
        <f>ROUND(Source!BB43,O56)</f>
        <v>0</v>
      </c>
      <c r="G56" s="4" t="s">
        <v>84</v>
      </c>
      <c r="H56" s="4" t="s">
        <v>85</v>
      </c>
      <c r="I56" s="4"/>
      <c r="J56" s="4"/>
      <c r="K56" s="4">
        <v>231</v>
      </c>
      <c r="L56" s="4">
        <v>12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204</v>
      </c>
      <c r="F57" s="4">
        <f>ROUND(Source!R43,O57)</f>
        <v>6149.19</v>
      </c>
      <c r="G57" s="4" t="s">
        <v>86</v>
      </c>
      <c r="H57" s="4" t="s">
        <v>87</v>
      </c>
      <c r="I57" s="4"/>
      <c r="J57" s="4"/>
      <c r="K57" s="4">
        <v>204</v>
      </c>
      <c r="L57" s="4">
        <v>13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205</v>
      </c>
      <c r="F58" s="4">
        <f>ROUND(Source!S43,O58)</f>
        <v>24178.01</v>
      </c>
      <c r="G58" s="4" t="s">
        <v>88</v>
      </c>
      <c r="H58" s="4" t="s">
        <v>89</v>
      </c>
      <c r="I58" s="4"/>
      <c r="J58" s="4"/>
      <c r="K58" s="4">
        <v>205</v>
      </c>
      <c r="L58" s="4">
        <v>14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232</v>
      </c>
      <c r="F59" s="4">
        <f>ROUND(Source!BC43,O59)</f>
        <v>0</v>
      </c>
      <c r="G59" s="4" t="s">
        <v>90</v>
      </c>
      <c r="H59" s="4" t="s">
        <v>91</v>
      </c>
      <c r="I59" s="4"/>
      <c r="J59" s="4"/>
      <c r="K59" s="4">
        <v>232</v>
      </c>
      <c r="L59" s="4">
        <v>15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214</v>
      </c>
      <c r="F60" s="4">
        <f>ROUND(Source!AS43,O60)</f>
        <v>0</v>
      </c>
      <c r="G60" s="4" t="s">
        <v>92</v>
      </c>
      <c r="H60" s="4" t="s">
        <v>93</v>
      </c>
      <c r="I60" s="4"/>
      <c r="J60" s="4"/>
      <c r="K60" s="4">
        <v>214</v>
      </c>
      <c r="L60" s="4">
        <v>16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215</v>
      </c>
      <c r="F61" s="4">
        <f>ROUND(Source!AT43,O61)</f>
        <v>0</v>
      </c>
      <c r="G61" s="4" t="s">
        <v>94</v>
      </c>
      <c r="H61" s="4" t="s">
        <v>95</v>
      </c>
      <c r="I61" s="4"/>
      <c r="J61" s="4"/>
      <c r="K61" s="4">
        <v>215</v>
      </c>
      <c r="L61" s="4">
        <v>17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217</v>
      </c>
      <c r="F62" s="4">
        <f>ROUND(Source!AU43,O62)</f>
        <v>59861.84</v>
      </c>
      <c r="G62" s="4" t="s">
        <v>96</v>
      </c>
      <c r="H62" s="4" t="s">
        <v>97</v>
      </c>
      <c r="I62" s="4"/>
      <c r="J62" s="4"/>
      <c r="K62" s="4">
        <v>217</v>
      </c>
      <c r="L62" s="4">
        <v>18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230</v>
      </c>
      <c r="F63" s="4">
        <f>ROUND(Source!BA43,O63)</f>
        <v>0</v>
      </c>
      <c r="G63" s="4" t="s">
        <v>98</v>
      </c>
      <c r="H63" s="4" t="s">
        <v>99</v>
      </c>
      <c r="I63" s="4"/>
      <c r="J63" s="4"/>
      <c r="K63" s="4">
        <v>230</v>
      </c>
      <c r="L63" s="4">
        <v>19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206</v>
      </c>
      <c r="F64" s="4">
        <f>ROUND(Source!T43,O64)</f>
        <v>0</v>
      </c>
      <c r="G64" s="4" t="s">
        <v>100</v>
      </c>
      <c r="H64" s="4" t="s">
        <v>101</v>
      </c>
      <c r="I64" s="4"/>
      <c r="J64" s="4"/>
      <c r="K64" s="4">
        <v>206</v>
      </c>
      <c r="L64" s="4">
        <v>20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207</v>
      </c>
      <c r="F65" s="4">
        <f>Source!U43</f>
        <v>42.454999999999998</v>
      </c>
      <c r="G65" s="4" t="s">
        <v>102</v>
      </c>
      <c r="H65" s="4" t="s">
        <v>103</v>
      </c>
      <c r="I65" s="4"/>
      <c r="J65" s="4"/>
      <c r="K65" s="4">
        <v>207</v>
      </c>
      <c r="L65" s="4">
        <v>21</v>
      </c>
      <c r="M65" s="4">
        <v>3</v>
      </c>
      <c r="N65" s="4" t="s">
        <v>3</v>
      </c>
      <c r="O65" s="4">
        <v>-1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208</v>
      </c>
      <c r="F66" s="4">
        <f>Source!V43</f>
        <v>0</v>
      </c>
      <c r="G66" s="4" t="s">
        <v>104</v>
      </c>
      <c r="H66" s="4" t="s">
        <v>105</v>
      </c>
      <c r="I66" s="4"/>
      <c r="J66" s="4"/>
      <c r="K66" s="4">
        <v>208</v>
      </c>
      <c r="L66" s="4">
        <v>22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209</v>
      </c>
      <c r="F67" s="4">
        <f>ROUND(Source!W43,O67)</f>
        <v>0</v>
      </c>
      <c r="G67" s="4" t="s">
        <v>106</v>
      </c>
      <c r="H67" s="4" t="s">
        <v>107</v>
      </c>
      <c r="I67" s="4"/>
      <c r="J67" s="4"/>
      <c r="K67" s="4">
        <v>209</v>
      </c>
      <c r="L67" s="4">
        <v>23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233</v>
      </c>
      <c r="F68" s="4">
        <f>ROUND(Source!BD43,O68)</f>
        <v>0</v>
      </c>
      <c r="G68" s="4" t="s">
        <v>108</v>
      </c>
      <c r="H68" s="4" t="s">
        <v>109</v>
      </c>
      <c r="I68" s="4"/>
      <c r="J68" s="4"/>
      <c r="K68" s="4">
        <v>233</v>
      </c>
      <c r="L68" s="4">
        <v>24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x14ac:dyDescent="0.2">
      <c r="A69" s="4">
        <v>50</v>
      </c>
      <c r="B69" s="4">
        <v>0</v>
      </c>
      <c r="C69" s="4">
        <v>0</v>
      </c>
      <c r="D69" s="4">
        <v>1</v>
      </c>
      <c r="E69" s="4">
        <v>210</v>
      </c>
      <c r="F69" s="4">
        <f>ROUND(Source!X43,O69)</f>
        <v>16924.61</v>
      </c>
      <c r="G69" s="4" t="s">
        <v>110</v>
      </c>
      <c r="H69" s="4" t="s">
        <v>111</v>
      </c>
      <c r="I69" s="4"/>
      <c r="J69" s="4"/>
      <c r="K69" s="4">
        <v>210</v>
      </c>
      <c r="L69" s="4">
        <v>25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211</v>
      </c>
      <c r="F70" s="4">
        <f>ROUND(Source!Y43,O70)</f>
        <v>2417.8000000000002</v>
      </c>
      <c r="G70" s="4" t="s">
        <v>112</v>
      </c>
      <c r="H70" s="4" t="s">
        <v>113</v>
      </c>
      <c r="I70" s="4"/>
      <c r="J70" s="4"/>
      <c r="K70" s="4">
        <v>211</v>
      </c>
      <c r="L70" s="4">
        <v>26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224</v>
      </c>
      <c r="F71" s="4">
        <f>ROUND(Source!AR43,O71)</f>
        <v>59861.84</v>
      </c>
      <c r="G71" s="4" t="s">
        <v>114</v>
      </c>
      <c r="H71" s="4" t="s">
        <v>115</v>
      </c>
      <c r="I71" s="4"/>
      <c r="J71" s="4"/>
      <c r="K71" s="4">
        <v>224</v>
      </c>
      <c r="L71" s="4">
        <v>27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3" spans="1:245" x14ac:dyDescent="0.2">
      <c r="A73" s="1">
        <v>5</v>
      </c>
      <c r="B73" s="1">
        <v>1</v>
      </c>
      <c r="C73" s="1"/>
      <c r="D73" s="1">
        <f>ROW(A89)</f>
        <v>89</v>
      </c>
      <c r="E73" s="1"/>
      <c r="F73" s="1" t="s">
        <v>15</v>
      </c>
      <c r="G73" s="1" t="s">
        <v>116</v>
      </c>
      <c r="H73" s="1" t="s">
        <v>3</v>
      </c>
      <c r="I73" s="1">
        <v>0</v>
      </c>
      <c r="J73" s="1"/>
      <c r="K73" s="1">
        <v>-1</v>
      </c>
      <c r="L73" s="1"/>
      <c r="M73" s="1" t="s">
        <v>3</v>
      </c>
      <c r="N73" s="1"/>
      <c r="O73" s="1"/>
      <c r="P73" s="1"/>
      <c r="Q73" s="1"/>
      <c r="R73" s="1"/>
      <c r="S73" s="1">
        <v>0</v>
      </c>
      <c r="T73" s="1"/>
      <c r="U73" s="1" t="s">
        <v>3</v>
      </c>
      <c r="V73" s="1">
        <v>0</v>
      </c>
      <c r="W73" s="1"/>
      <c r="X73" s="1"/>
      <c r="Y73" s="1"/>
      <c r="Z73" s="1"/>
      <c r="AA73" s="1"/>
      <c r="AB73" s="1" t="s">
        <v>3</v>
      </c>
      <c r="AC73" s="1" t="s">
        <v>3</v>
      </c>
      <c r="AD73" s="1" t="s">
        <v>3</v>
      </c>
      <c r="AE73" s="1" t="s">
        <v>3</v>
      </c>
      <c r="AF73" s="1" t="s">
        <v>3</v>
      </c>
      <c r="AG73" s="1" t="s">
        <v>3</v>
      </c>
      <c r="AH73" s="1"/>
      <c r="AI73" s="1"/>
      <c r="AJ73" s="1"/>
      <c r="AK73" s="1"/>
      <c r="AL73" s="1"/>
      <c r="AM73" s="1"/>
      <c r="AN73" s="1"/>
      <c r="AO73" s="1"/>
      <c r="AP73" s="1" t="s">
        <v>3</v>
      </c>
      <c r="AQ73" s="1" t="s">
        <v>3</v>
      </c>
      <c r="AR73" s="1" t="s">
        <v>3</v>
      </c>
      <c r="AS73" s="1"/>
      <c r="AT73" s="1"/>
      <c r="AU73" s="1"/>
      <c r="AV73" s="1"/>
      <c r="AW73" s="1"/>
      <c r="AX73" s="1"/>
      <c r="AY73" s="1"/>
      <c r="AZ73" s="1" t="s">
        <v>3</v>
      </c>
      <c r="BA73" s="1"/>
      <c r="BB73" s="1" t="s">
        <v>3</v>
      </c>
      <c r="BC73" s="1" t="s">
        <v>3</v>
      </c>
      <c r="BD73" s="1" t="s">
        <v>3</v>
      </c>
      <c r="BE73" s="1" t="s">
        <v>3</v>
      </c>
      <c r="BF73" s="1" t="s">
        <v>3</v>
      </c>
      <c r="BG73" s="1" t="s">
        <v>3</v>
      </c>
      <c r="BH73" s="1" t="s">
        <v>3</v>
      </c>
      <c r="BI73" s="1" t="s">
        <v>3</v>
      </c>
      <c r="BJ73" s="1" t="s">
        <v>3</v>
      </c>
      <c r="BK73" s="1" t="s">
        <v>3</v>
      </c>
      <c r="BL73" s="1" t="s">
        <v>3</v>
      </c>
      <c r="BM73" s="1" t="s">
        <v>3</v>
      </c>
      <c r="BN73" s="1" t="s">
        <v>3</v>
      </c>
      <c r="BO73" s="1" t="s">
        <v>3</v>
      </c>
      <c r="BP73" s="1" t="s">
        <v>3</v>
      </c>
      <c r="BQ73" s="1"/>
      <c r="BR73" s="1"/>
      <c r="BS73" s="1"/>
      <c r="BT73" s="1"/>
      <c r="BU73" s="1"/>
      <c r="BV73" s="1"/>
      <c r="BW73" s="1"/>
      <c r="BX73" s="1">
        <v>0</v>
      </c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>
        <v>0</v>
      </c>
    </row>
    <row r="75" spans="1:245" x14ac:dyDescent="0.2">
      <c r="A75" s="2">
        <v>52</v>
      </c>
      <c r="B75" s="2">
        <f t="shared" ref="B75:G75" si="68">B89</f>
        <v>1</v>
      </c>
      <c r="C75" s="2">
        <f t="shared" si="68"/>
        <v>5</v>
      </c>
      <c r="D75" s="2">
        <f t="shared" si="68"/>
        <v>73</v>
      </c>
      <c r="E75" s="2">
        <f t="shared" si="68"/>
        <v>0</v>
      </c>
      <c r="F75" s="2" t="str">
        <f t="shared" si="68"/>
        <v>Новый подраздел</v>
      </c>
      <c r="G75" s="2" t="str">
        <f t="shared" si="68"/>
        <v>1.2 Сантехприборы и оборудование</v>
      </c>
      <c r="H75" s="2"/>
      <c r="I75" s="2"/>
      <c r="J75" s="2"/>
      <c r="K75" s="2"/>
      <c r="L75" s="2"/>
      <c r="M75" s="2"/>
      <c r="N75" s="2"/>
      <c r="O75" s="2">
        <f t="shared" ref="O75:AT75" si="69">O89</f>
        <v>101481.22</v>
      </c>
      <c r="P75" s="2">
        <f t="shared" si="69"/>
        <v>1247.3399999999999</v>
      </c>
      <c r="Q75" s="2">
        <f t="shared" si="69"/>
        <v>3554.59</v>
      </c>
      <c r="R75" s="2">
        <f t="shared" si="69"/>
        <v>2231.06</v>
      </c>
      <c r="S75" s="2">
        <f t="shared" si="69"/>
        <v>96679.29</v>
      </c>
      <c r="T75" s="2">
        <f t="shared" si="69"/>
        <v>0</v>
      </c>
      <c r="U75" s="2">
        <f t="shared" si="69"/>
        <v>187.7627</v>
      </c>
      <c r="V75" s="2">
        <f t="shared" si="69"/>
        <v>0</v>
      </c>
      <c r="W75" s="2">
        <f t="shared" si="69"/>
        <v>0</v>
      </c>
      <c r="X75" s="2">
        <f t="shared" si="69"/>
        <v>67675.5</v>
      </c>
      <c r="Y75" s="2">
        <f t="shared" si="69"/>
        <v>9667.92</v>
      </c>
      <c r="Z75" s="2">
        <f t="shared" si="69"/>
        <v>0</v>
      </c>
      <c r="AA75" s="2">
        <f t="shared" si="69"/>
        <v>0</v>
      </c>
      <c r="AB75" s="2">
        <f t="shared" si="69"/>
        <v>101481.22</v>
      </c>
      <c r="AC75" s="2">
        <f t="shared" si="69"/>
        <v>1247.3399999999999</v>
      </c>
      <c r="AD75" s="2">
        <f t="shared" si="69"/>
        <v>3554.59</v>
      </c>
      <c r="AE75" s="2">
        <f t="shared" si="69"/>
        <v>2231.06</v>
      </c>
      <c r="AF75" s="2">
        <f t="shared" si="69"/>
        <v>96679.29</v>
      </c>
      <c r="AG75" s="2">
        <f t="shared" si="69"/>
        <v>0</v>
      </c>
      <c r="AH75" s="2">
        <f t="shared" si="69"/>
        <v>187.7627</v>
      </c>
      <c r="AI75" s="2">
        <f t="shared" si="69"/>
        <v>0</v>
      </c>
      <c r="AJ75" s="2">
        <f t="shared" si="69"/>
        <v>0</v>
      </c>
      <c r="AK75" s="2">
        <f t="shared" si="69"/>
        <v>67675.5</v>
      </c>
      <c r="AL75" s="2">
        <f t="shared" si="69"/>
        <v>9667.92</v>
      </c>
      <c r="AM75" s="2">
        <f t="shared" si="69"/>
        <v>0</v>
      </c>
      <c r="AN75" s="2">
        <f t="shared" si="69"/>
        <v>0</v>
      </c>
      <c r="AO75" s="2">
        <f t="shared" si="69"/>
        <v>0</v>
      </c>
      <c r="AP75" s="2">
        <f t="shared" si="69"/>
        <v>0</v>
      </c>
      <c r="AQ75" s="2">
        <f t="shared" si="69"/>
        <v>0</v>
      </c>
      <c r="AR75" s="2">
        <f t="shared" si="69"/>
        <v>181234.18</v>
      </c>
      <c r="AS75" s="2">
        <f t="shared" si="69"/>
        <v>0</v>
      </c>
      <c r="AT75" s="2">
        <f t="shared" si="69"/>
        <v>0</v>
      </c>
      <c r="AU75" s="2">
        <f t="shared" ref="AU75:BZ75" si="70">AU89</f>
        <v>181234.18</v>
      </c>
      <c r="AV75" s="2">
        <f t="shared" si="70"/>
        <v>1247.3399999999999</v>
      </c>
      <c r="AW75" s="2">
        <f t="shared" si="70"/>
        <v>1247.3399999999999</v>
      </c>
      <c r="AX75" s="2">
        <f t="shared" si="70"/>
        <v>0</v>
      </c>
      <c r="AY75" s="2">
        <f t="shared" si="70"/>
        <v>1247.3399999999999</v>
      </c>
      <c r="AZ75" s="2">
        <f t="shared" si="70"/>
        <v>0</v>
      </c>
      <c r="BA75" s="2">
        <f t="shared" si="70"/>
        <v>0</v>
      </c>
      <c r="BB75" s="2">
        <f t="shared" si="70"/>
        <v>0</v>
      </c>
      <c r="BC75" s="2">
        <f t="shared" si="70"/>
        <v>0</v>
      </c>
      <c r="BD75" s="2">
        <f t="shared" si="70"/>
        <v>0</v>
      </c>
      <c r="BE75" s="2">
        <f t="shared" si="70"/>
        <v>0</v>
      </c>
      <c r="BF75" s="2">
        <f t="shared" si="70"/>
        <v>0</v>
      </c>
      <c r="BG75" s="2">
        <f t="shared" si="70"/>
        <v>0</v>
      </c>
      <c r="BH75" s="2">
        <f t="shared" si="70"/>
        <v>0</v>
      </c>
      <c r="BI75" s="2">
        <f t="shared" si="70"/>
        <v>0</v>
      </c>
      <c r="BJ75" s="2">
        <f t="shared" si="70"/>
        <v>0</v>
      </c>
      <c r="BK75" s="2">
        <f t="shared" si="70"/>
        <v>0</v>
      </c>
      <c r="BL75" s="2">
        <f t="shared" si="70"/>
        <v>0</v>
      </c>
      <c r="BM75" s="2">
        <f t="shared" si="70"/>
        <v>0</v>
      </c>
      <c r="BN75" s="2">
        <f t="shared" si="70"/>
        <v>0</v>
      </c>
      <c r="BO75" s="2">
        <f t="shared" si="70"/>
        <v>0</v>
      </c>
      <c r="BP75" s="2">
        <f t="shared" si="70"/>
        <v>0</v>
      </c>
      <c r="BQ75" s="2">
        <f t="shared" si="70"/>
        <v>0</v>
      </c>
      <c r="BR75" s="2">
        <f t="shared" si="70"/>
        <v>0</v>
      </c>
      <c r="BS75" s="2">
        <f t="shared" si="70"/>
        <v>0</v>
      </c>
      <c r="BT75" s="2">
        <f t="shared" si="70"/>
        <v>0</v>
      </c>
      <c r="BU75" s="2">
        <f t="shared" si="70"/>
        <v>0</v>
      </c>
      <c r="BV75" s="2">
        <f t="shared" si="70"/>
        <v>0</v>
      </c>
      <c r="BW75" s="2">
        <f t="shared" si="70"/>
        <v>0</v>
      </c>
      <c r="BX75" s="2">
        <f t="shared" si="70"/>
        <v>0</v>
      </c>
      <c r="BY75" s="2">
        <f t="shared" si="70"/>
        <v>0</v>
      </c>
      <c r="BZ75" s="2">
        <f t="shared" si="70"/>
        <v>0</v>
      </c>
      <c r="CA75" s="2">
        <f t="shared" ref="CA75:DF75" si="71">CA89</f>
        <v>181234.18</v>
      </c>
      <c r="CB75" s="2">
        <f t="shared" si="71"/>
        <v>0</v>
      </c>
      <c r="CC75" s="2">
        <f t="shared" si="71"/>
        <v>0</v>
      </c>
      <c r="CD75" s="2">
        <f t="shared" si="71"/>
        <v>181234.18</v>
      </c>
      <c r="CE75" s="2">
        <f t="shared" si="71"/>
        <v>1247.3399999999999</v>
      </c>
      <c r="CF75" s="2">
        <f t="shared" si="71"/>
        <v>1247.3399999999999</v>
      </c>
      <c r="CG75" s="2">
        <f t="shared" si="71"/>
        <v>0</v>
      </c>
      <c r="CH75" s="2">
        <f t="shared" si="71"/>
        <v>1247.3399999999999</v>
      </c>
      <c r="CI75" s="2">
        <f t="shared" si="71"/>
        <v>0</v>
      </c>
      <c r="CJ75" s="2">
        <f t="shared" si="71"/>
        <v>0</v>
      </c>
      <c r="CK75" s="2">
        <f t="shared" si="71"/>
        <v>0</v>
      </c>
      <c r="CL75" s="2">
        <f t="shared" si="71"/>
        <v>0</v>
      </c>
      <c r="CM75" s="2">
        <f t="shared" si="71"/>
        <v>0</v>
      </c>
      <c r="CN75" s="2">
        <f t="shared" si="71"/>
        <v>0</v>
      </c>
      <c r="CO75" s="2">
        <f t="shared" si="71"/>
        <v>0</v>
      </c>
      <c r="CP75" s="2">
        <f t="shared" si="71"/>
        <v>0</v>
      </c>
      <c r="CQ75" s="2">
        <f t="shared" si="71"/>
        <v>0</v>
      </c>
      <c r="CR75" s="2">
        <f t="shared" si="71"/>
        <v>0</v>
      </c>
      <c r="CS75" s="2">
        <f t="shared" si="71"/>
        <v>0</v>
      </c>
      <c r="CT75" s="2">
        <f t="shared" si="71"/>
        <v>0</v>
      </c>
      <c r="CU75" s="2">
        <f t="shared" si="71"/>
        <v>0</v>
      </c>
      <c r="CV75" s="2">
        <f t="shared" si="71"/>
        <v>0</v>
      </c>
      <c r="CW75" s="2">
        <f t="shared" si="71"/>
        <v>0</v>
      </c>
      <c r="CX75" s="2">
        <f t="shared" si="71"/>
        <v>0</v>
      </c>
      <c r="CY75" s="2">
        <f t="shared" si="71"/>
        <v>0</v>
      </c>
      <c r="CZ75" s="2">
        <f t="shared" si="71"/>
        <v>0</v>
      </c>
      <c r="DA75" s="2">
        <f t="shared" si="71"/>
        <v>0</v>
      </c>
      <c r="DB75" s="2">
        <f t="shared" si="71"/>
        <v>0</v>
      </c>
      <c r="DC75" s="2">
        <f t="shared" si="71"/>
        <v>0</v>
      </c>
      <c r="DD75" s="2">
        <f t="shared" si="71"/>
        <v>0</v>
      </c>
      <c r="DE75" s="2">
        <f t="shared" si="71"/>
        <v>0</v>
      </c>
      <c r="DF75" s="2">
        <f t="shared" si="71"/>
        <v>0</v>
      </c>
      <c r="DG75" s="3">
        <f t="shared" ref="DG75:EL75" si="72">DG89</f>
        <v>0</v>
      </c>
      <c r="DH75" s="3">
        <f t="shared" si="72"/>
        <v>0</v>
      </c>
      <c r="DI75" s="3">
        <f t="shared" si="72"/>
        <v>0</v>
      </c>
      <c r="DJ75" s="3">
        <f t="shared" si="72"/>
        <v>0</v>
      </c>
      <c r="DK75" s="3">
        <f t="shared" si="72"/>
        <v>0</v>
      </c>
      <c r="DL75" s="3">
        <f t="shared" si="72"/>
        <v>0</v>
      </c>
      <c r="DM75" s="3">
        <f t="shared" si="72"/>
        <v>0</v>
      </c>
      <c r="DN75" s="3">
        <f t="shared" si="72"/>
        <v>0</v>
      </c>
      <c r="DO75" s="3">
        <f t="shared" si="72"/>
        <v>0</v>
      </c>
      <c r="DP75" s="3">
        <f t="shared" si="72"/>
        <v>0</v>
      </c>
      <c r="DQ75" s="3">
        <f t="shared" si="72"/>
        <v>0</v>
      </c>
      <c r="DR75" s="3">
        <f t="shared" si="72"/>
        <v>0</v>
      </c>
      <c r="DS75" s="3">
        <f t="shared" si="72"/>
        <v>0</v>
      </c>
      <c r="DT75" s="3">
        <f t="shared" si="72"/>
        <v>0</v>
      </c>
      <c r="DU75" s="3">
        <f t="shared" si="72"/>
        <v>0</v>
      </c>
      <c r="DV75" s="3">
        <f t="shared" si="72"/>
        <v>0</v>
      </c>
      <c r="DW75" s="3">
        <f t="shared" si="72"/>
        <v>0</v>
      </c>
      <c r="DX75" s="3">
        <f t="shared" si="72"/>
        <v>0</v>
      </c>
      <c r="DY75" s="3">
        <f t="shared" si="72"/>
        <v>0</v>
      </c>
      <c r="DZ75" s="3">
        <f t="shared" si="72"/>
        <v>0</v>
      </c>
      <c r="EA75" s="3">
        <f t="shared" si="72"/>
        <v>0</v>
      </c>
      <c r="EB75" s="3">
        <f t="shared" si="72"/>
        <v>0</v>
      </c>
      <c r="EC75" s="3">
        <f t="shared" si="72"/>
        <v>0</v>
      </c>
      <c r="ED75" s="3">
        <f t="shared" si="72"/>
        <v>0</v>
      </c>
      <c r="EE75" s="3">
        <f t="shared" si="72"/>
        <v>0</v>
      </c>
      <c r="EF75" s="3">
        <f t="shared" si="72"/>
        <v>0</v>
      </c>
      <c r="EG75" s="3">
        <f t="shared" si="72"/>
        <v>0</v>
      </c>
      <c r="EH75" s="3">
        <f t="shared" si="72"/>
        <v>0</v>
      </c>
      <c r="EI75" s="3">
        <f t="shared" si="72"/>
        <v>0</v>
      </c>
      <c r="EJ75" s="3">
        <f t="shared" si="72"/>
        <v>0</v>
      </c>
      <c r="EK75" s="3">
        <f t="shared" si="72"/>
        <v>0</v>
      </c>
      <c r="EL75" s="3">
        <f t="shared" si="72"/>
        <v>0</v>
      </c>
      <c r="EM75" s="3">
        <f t="shared" ref="EM75:FR75" si="73">EM89</f>
        <v>0</v>
      </c>
      <c r="EN75" s="3">
        <f t="shared" si="73"/>
        <v>0</v>
      </c>
      <c r="EO75" s="3">
        <f t="shared" si="73"/>
        <v>0</v>
      </c>
      <c r="EP75" s="3">
        <f t="shared" si="73"/>
        <v>0</v>
      </c>
      <c r="EQ75" s="3">
        <f t="shared" si="73"/>
        <v>0</v>
      </c>
      <c r="ER75" s="3">
        <f t="shared" si="73"/>
        <v>0</v>
      </c>
      <c r="ES75" s="3">
        <f t="shared" si="73"/>
        <v>0</v>
      </c>
      <c r="ET75" s="3">
        <f t="shared" si="73"/>
        <v>0</v>
      </c>
      <c r="EU75" s="3">
        <f t="shared" si="73"/>
        <v>0</v>
      </c>
      <c r="EV75" s="3">
        <f t="shared" si="73"/>
        <v>0</v>
      </c>
      <c r="EW75" s="3">
        <f t="shared" si="73"/>
        <v>0</v>
      </c>
      <c r="EX75" s="3">
        <f t="shared" si="73"/>
        <v>0</v>
      </c>
      <c r="EY75" s="3">
        <f t="shared" si="73"/>
        <v>0</v>
      </c>
      <c r="EZ75" s="3">
        <f t="shared" si="73"/>
        <v>0</v>
      </c>
      <c r="FA75" s="3">
        <f t="shared" si="73"/>
        <v>0</v>
      </c>
      <c r="FB75" s="3">
        <f t="shared" si="73"/>
        <v>0</v>
      </c>
      <c r="FC75" s="3">
        <f t="shared" si="73"/>
        <v>0</v>
      </c>
      <c r="FD75" s="3">
        <f t="shared" si="73"/>
        <v>0</v>
      </c>
      <c r="FE75" s="3">
        <f t="shared" si="73"/>
        <v>0</v>
      </c>
      <c r="FF75" s="3">
        <f t="shared" si="73"/>
        <v>0</v>
      </c>
      <c r="FG75" s="3">
        <f t="shared" si="73"/>
        <v>0</v>
      </c>
      <c r="FH75" s="3">
        <f t="shared" si="73"/>
        <v>0</v>
      </c>
      <c r="FI75" s="3">
        <f t="shared" si="73"/>
        <v>0</v>
      </c>
      <c r="FJ75" s="3">
        <f t="shared" si="73"/>
        <v>0</v>
      </c>
      <c r="FK75" s="3">
        <f t="shared" si="73"/>
        <v>0</v>
      </c>
      <c r="FL75" s="3">
        <f t="shared" si="73"/>
        <v>0</v>
      </c>
      <c r="FM75" s="3">
        <f t="shared" si="73"/>
        <v>0</v>
      </c>
      <c r="FN75" s="3">
        <f t="shared" si="73"/>
        <v>0</v>
      </c>
      <c r="FO75" s="3">
        <f t="shared" si="73"/>
        <v>0</v>
      </c>
      <c r="FP75" s="3">
        <f t="shared" si="73"/>
        <v>0</v>
      </c>
      <c r="FQ75" s="3">
        <f t="shared" si="73"/>
        <v>0</v>
      </c>
      <c r="FR75" s="3">
        <f t="shared" si="73"/>
        <v>0</v>
      </c>
      <c r="FS75" s="3">
        <f t="shared" ref="FS75:GX75" si="74">FS89</f>
        <v>0</v>
      </c>
      <c r="FT75" s="3">
        <f t="shared" si="74"/>
        <v>0</v>
      </c>
      <c r="FU75" s="3">
        <f t="shared" si="74"/>
        <v>0</v>
      </c>
      <c r="FV75" s="3">
        <f t="shared" si="74"/>
        <v>0</v>
      </c>
      <c r="FW75" s="3">
        <f t="shared" si="74"/>
        <v>0</v>
      </c>
      <c r="FX75" s="3">
        <f t="shared" si="74"/>
        <v>0</v>
      </c>
      <c r="FY75" s="3">
        <f t="shared" si="74"/>
        <v>0</v>
      </c>
      <c r="FZ75" s="3">
        <f t="shared" si="74"/>
        <v>0</v>
      </c>
      <c r="GA75" s="3">
        <f t="shared" si="74"/>
        <v>0</v>
      </c>
      <c r="GB75" s="3">
        <f t="shared" si="74"/>
        <v>0</v>
      </c>
      <c r="GC75" s="3">
        <f t="shared" si="74"/>
        <v>0</v>
      </c>
      <c r="GD75" s="3">
        <f t="shared" si="74"/>
        <v>0</v>
      </c>
      <c r="GE75" s="3">
        <f t="shared" si="74"/>
        <v>0</v>
      </c>
      <c r="GF75" s="3">
        <f t="shared" si="74"/>
        <v>0</v>
      </c>
      <c r="GG75" s="3">
        <f t="shared" si="74"/>
        <v>0</v>
      </c>
      <c r="GH75" s="3">
        <f t="shared" si="74"/>
        <v>0</v>
      </c>
      <c r="GI75" s="3">
        <f t="shared" si="74"/>
        <v>0</v>
      </c>
      <c r="GJ75" s="3">
        <f t="shared" si="74"/>
        <v>0</v>
      </c>
      <c r="GK75" s="3">
        <f t="shared" si="74"/>
        <v>0</v>
      </c>
      <c r="GL75" s="3">
        <f t="shared" si="74"/>
        <v>0</v>
      </c>
      <c r="GM75" s="3">
        <f t="shared" si="74"/>
        <v>0</v>
      </c>
      <c r="GN75" s="3">
        <f t="shared" si="74"/>
        <v>0</v>
      </c>
      <c r="GO75" s="3">
        <f t="shared" si="74"/>
        <v>0</v>
      </c>
      <c r="GP75" s="3">
        <f t="shared" si="74"/>
        <v>0</v>
      </c>
      <c r="GQ75" s="3">
        <f t="shared" si="74"/>
        <v>0</v>
      </c>
      <c r="GR75" s="3">
        <f t="shared" si="74"/>
        <v>0</v>
      </c>
      <c r="GS75" s="3">
        <f t="shared" si="74"/>
        <v>0</v>
      </c>
      <c r="GT75" s="3">
        <f t="shared" si="74"/>
        <v>0</v>
      </c>
      <c r="GU75" s="3">
        <f t="shared" si="74"/>
        <v>0</v>
      </c>
      <c r="GV75" s="3">
        <f t="shared" si="74"/>
        <v>0</v>
      </c>
      <c r="GW75" s="3">
        <f t="shared" si="74"/>
        <v>0</v>
      </c>
      <c r="GX75" s="3">
        <f t="shared" si="74"/>
        <v>0</v>
      </c>
    </row>
    <row r="77" spans="1:245" x14ac:dyDescent="0.2">
      <c r="A77">
        <v>17</v>
      </c>
      <c r="B77">
        <v>1</v>
      </c>
      <c r="D77">
        <f>ROW(EtalonRes!A19)</f>
        <v>19</v>
      </c>
      <c r="E77" t="s">
        <v>3</v>
      </c>
      <c r="F77" t="s">
        <v>117</v>
      </c>
      <c r="G77" t="s">
        <v>118</v>
      </c>
      <c r="H77" t="s">
        <v>36</v>
      </c>
      <c r="I77">
        <f>ROUND((25)/10,9)</f>
        <v>2.5</v>
      </c>
      <c r="J77">
        <v>0</v>
      </c>
      <c r="K77">
        <f>ROUND((25)/10,9)</f>
        <v>2.5</v>
      </c>
      <c r="O77">
        <f t="shared" ref="O77:O87" si="75">ROUND(CP77,2)</f>
        <v>33066.699999999997</v>
      </c>
      <c r="P77">
        <f t="shared" ref="P77:P87" si="76">ROUND(CQ77*I77,2)</f>
        <v>0</v>
      </c>
      <c r="Q77">
        <f t="shared" ref="Q77:Q87" si="77">ROUND(CR77*I77,2)</f>
        <v>0</v>
      </c>
      <c r="R77">
        <f t="shared" ref="R77:R87" si="78">ROUND(CS77*I77,2)</f>
        <v>0</v>
      </c>
      <c r="S77">
        <f t="shared" ref="S77:S87" si="79">ROUND(CT77*I77,2)</f>
        <v>33066.699999999997</v>
      </c>
      <c r="T77">
        <f t="shared" ref="T77:T87" si="80">ROUND(CU77*I77,2)</f>
        <v>0</v>
      </c>
      <c r="U77">
        <f t="shared" ref="U77:U87" si="81">CV77*I77</f>
        <v>53.550000000000004</v>
      </c>
      <c r="V77">
        <f t="shared" ref="V77:V87" si="82">CW77*I77</f>
        <v>0</v>
      </c>
      <c r="W77">
        <f t="shared" ref="W77:W87" si="83">ROUND(CX77*I77,2)</f>
        <v>0</v>
      </c>
      <c r="X77">
        <f t="shared" ref="X77:X87" si="84">ROUND(CY77,2)</f>
        <v>23146.69</v>
      </c>
      <c r="Y77">
        <f t="shared" ref="Y77:Y87" si="85">ROUND(CZ77,2)</f>
        <v>3306.67</v>
      </c>
      <c r="AA77">
        <v>-1</v>
      </c>
      <c r="AB77">
        <f t="shared" ref="AB77:AB87" si="86">ROUND((AC77+AD77+AF77),6)</f>
        <v>13226.68</v>
      </c>
      <c r="AC77">
        <f>ROUND(((ES77*17)),6)</f>
        <v>0</v>
      </c>
      <c r="AD77">
        <f>ROUND(((((ET77*17))-((EU77*17)))+AE77),6)</f>
        <v>0</v>
      </c>
      <c r="AE77">
        <f t="shared" ref="AE77:AF80" si="87">ROUND(((EU77*17)),6)</f>
        <v>0</v>
      </c>
      <c r="AF77">
        <f t="shared" si="87"/>
        <v>13226.68</v>
      </c>
      <c r="AG77">
        <f t="shared" ref="AG77:AG87" si="88">ROUND((AP77),6)</f>
        <v>0</v>
      </c>
      <c r="AH77">
        <f t="shared" ref="AH77:AI80" si="89">((EW77*17))</f>
        <v>21.42</v>
      </c>
      <c r="AI77">
        <f t="shared" si="89"/>
        <v>0</v>
      </c>
      <c r="AJ77">
        <f t="shared" ref="AJ77:AJ87" si="90">(AS77)</f>
        <v>0</v>
      </c>
      <c r="AK77">
        <v>778.04</v>
      </c>
      <c r="AL77">
        <v>0</v>
      </c>
      <c r="AM77">
        <v>0</v>
      </c>
      <c r="AN77">
        <v>0</v>
      </c>
      <c r="AO77">
        <v>778.04</v>
      </c>
      <c r="AP77">
        <v>0</v>
      </c>
      <c r="AQ77">
        <v>1.26</v>
      </c>
      <c r="AR77">
        <v>0</v>
      </c>
      <c r="AS77">
        <v>0</v>
      </c>
      <c r="AT77">
        <v>70</v>
      </c>
      <c r="AU77">
        <v>10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4</v>
      </c>
      <c r="BJ77" t="s">
        <v>119</v>
      </c>
      <c r="BM77">
        <v>0</v>
      </c>
      <c r="BN77">
        <v>0</v>
      </c>
      <c r="BO77" t="s">
        <v>3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70</v>
      </c>
      <c r="CA77">
        <v>10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ref="CP77:CP87" si="91">(P77+Q77+S77)</f>
        <v>33066.699999999997</v>
      </c>
      <c r="CQ77">
        <f t="shared" ref="CQ77:CQ87" si="92">(AC77*BC77*AW77)</f>
        <v>0</v>
      </c>
      <c r="CR77">
        <f>(((((ET77*17))*BB77-((EU77*17))*BS77)+AE77*BS77)*AV77)</f>
        <v>0</v>
      </c>
      <c r="CS77">
        <f t="shared" ref="CS77:CS87" si="93">(AE77*BS77*AV77)</f>
        <v>0</v>
      </c>
      <c r="CT77">
        <f t="shared" ref="CT77:CT87" si="94">(AF77*BA77*AV77)</f>
        <v>13226.68</v>
      </c>
      <c r="CU77">
        <f t="shared" ref="CU77:CU87" si="95">AG77</f>
        <v>0</v>
      </c>
      <c r="CV77">
        <f t="shared" ref="CV77:CV87" si="96">(AH77*AV77)</f>
        <v>21.42</v>
      </c>
      <c r="CW77">
        <f t="shared" ref="CW77:CW87" si="97">AI77</f>
        <v>0</v>
      </c>
      <c r="CX77">
        <f t="shared" ref="CX77:CX87" si="98">AJ77</f>
        <v>0</v>
      </c>
      <c r="CY77">
        <f t="shared" ref="CY77:CY87" si="99">((S77*BZ77)/100)</f>
        <v>23146.69</v>
      </c>
      <c r="CZ77">
        <f t="shared" ref="CZ77:CZ87" si="100">((S77*CA77)/100)</f>
        <v>3306.67</v>
      </c>
      <c r="DC77" t="s">
        <v>3</v>
      </c>
      <c r="DD77" t="s">
        <v>120</v>
      </c>
      <c r="DE77" t="s">
        <v>120</v>
      </c>
      <c r="DF77" t="s">
        <v>120</v>
      </c>
      <c r="DG77" t="s">
        <v>120</v>
      </c>
      <c r="DH77" t="s">
        <v>3</v>
      </c>
      <c r="DI77" t="s">
        <v>120</v>
      </c>
      <c r="DJ77" t="s">
        <v>120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16987630</v>
      </c>
      <c r="DV77" t="s">
        <v>36</v>
      </c>
      <c r="DW77" t="s">
        <v>36</v>
      </c>
      <c r="DX77">
        <v>10</v>
      </c>
      <c r="DZ77" t="s">
        <v>3</v>
      </c>
      <c r="EA77" t="s">
        <v>3</v>
      </c>
      <c r="EB77" t="s">
        <v>3</v>
      </c>
      <c r="EC77" t="s">
        <v>3</v>
      </c>
      <c r="EE77">
        <v>1441815344</v>
      </c>
      <c r="EF77">
        <v>1</v>
      </c>
      <c r="EG77" t="s">
        <v>22</v>
      </c>
      <c r="EH77">
        <v>0</v>
      </c>
      <c r="EI77" t="s">
        <v>3</v>
      </c>
      <c r="EJ77">
        <v>4</v>
      </c>
      <c r="EK77">
        <v>0</v>
      </c>
      <c r="EL77" t="s">
        <v>23</v>
      </c>
      <c r="EM77" t="s">
        <v>24</v>
      </c>
      <c r="EO77" t="s">
        <v>3</v>
      </c>
      <c r="EQ77">
        <v>1024</v>
      </c>
      <c r="ER77">
        <v>778.04</v>
      </c>
      <c r="ES77">
        <v>0</v>
      </c>
      <c r="ET77">
        <v>0</v>
      </c>
      <c r="EU77">
        <v>0</v>
      </c>
      <c r="EV77">
        <v>778.04</v>
      </c>
      <c r="EW77">
        <v>1.26</v>
      </c>
      <c r="EX77">
        <v>0</v>
      </c>
      <c r="EY77">
        <v>0</v>
      </c>
      <c r="FQ77">
        <v>0</v>
      </c>
      <c r="FR77">
        <f t="shared" ref="FR77:FR87" si="101">ROUND(IF(BI77=3,GM77,0),2)</f>
        <v>0</v>
      </c>
      <c r="FS77">
        <v>0</v>
      </c>
      <c r="FX77">
        <v>70</v>
      </c>
      <c r="FY77">
        <v>10</v>
      </c>
      <c r="GA77" t="s">
        <v>3</v>
      </c>
      <c r="GD77">
        <v>0</v>
      </c>
      <c r="GF77">
        <v>1084928283</v>
      </c>
      <c r="GG77">
        <v>2</v>
      </c>
      <c r="GH77">
        <v>1</v>
      </c>
      <c r="GI77">
        <v>-2</v>
      </c>
      <c r="GJ77">
        <v>0</v>
      </c>
      <c r="GK77">
        <f>ROUND(R77*(R12)/100,2)</f>
        <v>0</v>
      </c>
      <c r="GL77">
        <f t="shared" ref="GL77:GL87" si="102">ROUND(IF(AND(BH77=3,BI77=3,FS77&lt;&gt;0),P77,0),2)</f>
        <v>0</v>
      </c>
      <c r="GM77">
        <f t="shared" ref="GM77:GM87" si="103">ROUND(O77+X77+Y77+GK77,2)+GX77</f>
        <v>59520.06</v>
      </c>
      <c r="GN77">
        <f t="shared" ref="GN77:GN87" si="104">IF(OR(BI77=0,BI77=1),GM77-GX77,0)</f>
        <v>0</v>
      </c>
      <c r="GO77">
        <f t="shared" ref="GO77:GO87" si="105">IF(BI77=2,GM77-GX77,0)</f>
        <v>0</v>
      </c>
      <c r="GP77">
        <f t="shared" ref="GP77:GP87" si="106">IF(BI77=4,GM77-GX77,0)</f>
        <v>59520.06</v>
      </c>
      <c r="GR77">
        <v>0</v>
      </c>
      <c r="GS77">
        <v>3</v>
      </c>
      <c r="GT77">
        <v>0</v>
      </c>
      <c r="GU77" t="s">
        <v>3</v>
      </c>
      <c r="GV77">
        <f t="shared" ref="GV77:GV87" si="107">ROUND((GT77),6)</f>
        <v>0</v>
      </c>
      <c r="GW77">
        <v>1</v>
      </c>
      <c r="GX77">
        <f t="shared" ref="GX77:GX87" si="108">ROUND(HC77*I77,2)</f>
        <v>0</v>
      </c>
      <c r="HA77">
        <v>0</v>
      </c>
      <c r="HB77">
        <v>0</v>
      </c>
      <c r="HC77">
        <f t="shared" ref="HC77:HC87" si="109">GV77*GW77</f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">
      <c r="A78">
        <v>17</v>
      </c>
      <c r="B78">
        <v>1</v>
      </c>
      <c r="D78">
        <f>ROW(EtalonRes!A20)</f>
        <v>20</v>
      </c>
      <c r="E78" t="s">
        <v>3</v>
      </c>
      <c r="F78" t="s">
        <v>121</v>
      </c>
      <c r="G78" t="s">
        <v>122</v>
      </c>
      <c r="H78" t="s">
        <v>36</v>
      </c>
      <c r="I78">
        <f>ROUND(2/10,9)</f>
        <v>0.2</v>
      </c>
      <c r="J78">
        <v>0</v>
      </c>
      <c r="K78">
        <f>ROUND(2/10,9)</f>
        <v>0.2</v>
      </c>
      <c r="O78">
        <f t="shared" si="75"/>
        <v>566.85</v>
      </c>
      <c r="P78">
        <f t="shared" si="76"/>
        <v>0</v>
      </c>
      <c r="Q78">
        <f t="shared" si="77"/>
        <v>0</v>
      </c>
      <c r="R78">
        <f t="shared" si="78"/>
        <v>0</v>
      </c>
      <c r="S78">
        <f t="shared" si="79"/>
        <v>566.85</v>
      </c>
      <c r="T78">
        <f t="shared" si="80"/>
        <v>0</v>
      </c>
      <c r="U78">
        <f t="shared" si="81"/>
        <v>0.91800000000000004</v>
      </c>
      <c r="V78">
        <f t="shared" si="82"/>
        <v>0</v>
      </c>
      <c r="W78">
        <f t="shared" si="83"/>
        <v>0</v>
      </c>
      <c r="X78">
        <f t="shared" si="84"/>
        <v>396.8</v>
      </c>
      <c r="Y78">
        <f t="shared" si="85"/>
        <v>56.69</v>
      </c>
      <c r="AA78">
        <v>-1</v>
      </c>
      <c r="AB78">
        <f t="shared" si="86"/>
        <v>2834.24</v>
      </c>
      <c r="AC78">
        <f>ROUND(((ES78*17)),6)</f>
        <v>0</v>
      </c>
      <c r="AD78">
        <f>ROUND(((((ET78*17))-((EU78*17)))+AE78),6)</f>
        <v>0</v>
      </c>
      <c r="AE78">
        <f t="shared" si="87"/>
        <v>0</v>
      </c>
      <c r="AF78">
        <f t="shared" si="87"/>
        <v>2834.24</v>
      </c>
      <c r="AG78">
        <f t="shared" si="88"/>
        <v>0</v>
      </c>
      <c r="AH78">
        <f t="shared" si="89"/>
        <v>4.59</v>
      </c>
      <c r="AI78">
        <f t="shared" si="89"/>
        <v>0</v>
      </c>
      <c r="AJ78">
        <f t="shared" si="90"/>
        <v>0</v>
      </c>
      <c r="AK78">
        <v>166.72</v>
      </c>
      <c r="AL78">
        <v>0</v>
      </c>
      <c r="AM78">
        <v>0</v>
      </c>
      <c r="AN78">
        <v>0</v>
      </c>
      <c r="AO78">
        <v>166.72</v>
      </c>
      <c r="AP78">
        <v>0</v>
      </c>
      <c r="AQ78">
        <v>0.27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4</v>
      </c>
      <c r="BJ78" t="s">
        <v>123</v>
      </c>
      <c r="BM78">
        <v>0</v>
      </c>
      <c r="BN78">
        <v>0</v>
      </c>
      <c r="BO78" t="s">
        <v>3</v>
      </c>
      <c r="BP78">
        <v>0</v>
      </c>
      <c r="BQ78">
        <v>1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91"/>
        <v>566.85</v>
      </c>
      <c r="CQ78">
        <f t="shared" si="92"/>
        <v>0</v>
      </c>
      <c r="CR78">
        <f>(((((ET78*17))*BB78-((EU78*17))*BS78)+AE78*BS78)*AV78)</f>
        <v>0</v>
      </c>
      <c r="CS78">
        <f t="shared" si="93"/>
        <v>0</v>
      </c>
      <c r="CT78">
        <f t="shared" si="94"/>
        <v>2834.24</v>
      </c>
      <c r="CU78">
        <f t="shared" si="95"/>
        <v>0</v>
      </c>
      <c r="CV78">
        <f t="shared" si="96"/>
        <v>4.59</v>
      </c>
      <c r="CW78">
        <f t="shared" si="97"/>
        <v>0</v>
      </c>
      <c r="CX78">
        <f t="shared" si="98"/>
        <v>0</v>
      </c>
      <c r="CY78">
        <f t="shared" si="99"/>
        <v>396.79500000000002</v>
      </c>
      <c r="CZ78">
        <f t="shared" si="100"/>
        <v>56.685000000000002</v>
      </c>
      <c r="DC78" t="s">
        <v>3</v>
      </c>
      <c r="DD78" t="s">
        <v>120</v>
      </c>
      <c r="DE78" t="s">
        <v>120</v>
      </c>
      <c r="DF78" t="s">
        <v>120</v>
      </c>
      <c r="DG78" t="s">
        <v>120</v>
      </c>
      <c r="DH78" t="s">
        <v>3</v>
      </c>
      <c r="DI78" t="s">
        <v>120</v>
      </c>
      <c r="DJ78" t="s">
        <v>120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16987630</v>
      </c>
      <c r="DV78" t="s">
        <v>36</v>
      </c>
      <c r="DW78" t="s">
        <v>36</v>
      </c>
      <c r="DX78">
        <v>10</v>
      </c>
      <c r="DZ78" t="s">
        <v>3</v>
      </c>
      <c r="EA78" t="s">
        <v>3</v>
      </c>
      <c r="EB78" t="s">
        <v>3</v>
      </c>
      <c r="EC78" t="s">
        <v>3</v>
      </c>
      <c r="EE78">
        <v>1441815344</v>
      </c>
      <c r="EF78">
        <v>1</v>
      </c>
      <c r="EG78" t="s">
        <v>22</v>
      </c>
      <c r="EH78">
        <v>0</v>
      </c>
      <c r="EI78" t="s">
        <v>3</v>
      </c>
      <c r="EJ78">
        <v>4</v>
      </c>
      <c r="EK78">
        <v>0</v>
      </c>
      <c r="EL78" t="s">
        <v>23</v>
      </c>
      <c r="EM78" t="s">
        <v>24</v>
      </c>
      <c r="EO78" t="s">
        <v>3</v>
      </c>
      <c r="EQ78">
        <v>1024</v>
      </c>
      <c r="ER78">
        <v>166.72</v>
      </c>
      <c r="ES78">
        <v>0</v>
      </c>
      <c r="ET78">
        <v>0</v>
      </c>
      <c r="EU78">
        <v>0</v>
      </c>
      <c r="EV78">
        <v>166.72</v>
      </c>
      <c r="EW78">
        <v>0.27</v>
      </c>
      <c r="EX78">
        <v>0</v>
      </c>
      <c r="EY78">
        <v>0</v>
      </c>
      <c r="FQ78">
        <v>0</v>
      </c>
      <c r="FR78">
        <f t="shared" si="101"/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382017706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 t="shared" si="102"/>
        <v>0</v>
      </c>
      <c r="GM78">
        <f t="shared" si="103"/>
        <v>1020.34</v>
      </c>
      <c r="GN78">
        <f t="shared" si="104"/>
        <v>0</v>
      </c>
      <c r="GO78">
        <f t="shared" si="105"/>
        <v>0</v>
      </c>
      <c r="GP78">
        <f t="shared" si="106"/>
        <v>1020.34</v>
      </c>
      <c r="GR78">
        <v>0</v>
      </c>
      <c r="GS78">
        <v>3</v>
      </c>
      <c r="GT78">
        <v>0</v>
      </c>
      <c r="GU78" t="s">
        <v>3</v>
      </c>
      <c r="GV78">
        <f t="shared" si="107"/>
        <v>0</v>
      </c>
      <c r="GW78">
        <v>1</v>
      </c>
      <c r="GX78">
        <f t="shared" si="108"/>
        <v>0</v>
      </c>
      <c r="HA78">
        <v>0</v>
      </c>
      <c r="HB78">
        <v>0</v>
      </c>
      <c r="HC78">
        <f t="shared" si="109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79" spans="1:245" x14ac:dyDescent="0.2">
      <c r="A79">
        <v>17</v>
      </c>
      <c r="B79">
        <v>1</v>
      </c>
      <c r="D79">
        <f>ROW(EtalonRes!A21)</f>
        <v>21</v>
      </c>
      <c r="E79" t="s">
        <v>3</v>
      </c>
      <c r="F79" t="s">
        <v>124</v>
      </c>
      <c r="G79" t="s">
        <v>125</v>
      </c>
      <c r="H79" t="s">
        <v>36</v>
      </c>
      <c r="I79">
        <f>ROUND(7/10,9)</f>
        <v>0.7</v>
      </c>
      <c r="J79">
        <v>0</v>
      </c>
      <c r="K79">
        <f>ROUND(7/10,9)</f>
        <v>0.7</v>
      </c>
      <c r="O79">
        <f t="shared" si="75"/>
        <v>1690.04</v>
      </c>
      <c r="P79">
        <f t="shared" si="76"/>
        <v>0</v>
      </c>
      <c r="Q79">
        <f t="shared" si="77"/>
        <v>0</v>
      </c>
      <c r="R79">
        <f t="shared" si="78"/>
        <v>0</v>
      </c>
      <c r="S79">
        <f t="shared" si="79"/>
        <v>1690.04</v>
      </c>
      <c r="T79">
        <f t="shared" si="80"/>
        <v>0</v>
      </c>
      <c r="U79">
        <f t="shared" si="81"/>
        <v>2.7370000000000001</v>
      </c>
      <c r="V79">
        <f t="shared" si="82"/>
        <v>0</v>
      </c>
      <c r="W79">
        <f t="shared" si="83"/>
        <v>0</v>
      </c>
      <c r="X79">
        <f t="shared" si="84"/>
        <v>1183.03</v>
      </c>
      <c r="Y79">
        <f t="shared" si="85"/>
        <v>169</v>
      </c>
      <c r="AA79">
        <v>-1</v>
      </c>
      <c r="AB79">
        <f t="shared" si="86"/>
        <v>2414.34</v>
      </c>
      <c r="AC79">
        <f>ROUND(((ES79*17)),6)</f>
        <v>0</v>
      </c>
      <c r="AD79">
        <f>ROUND(((((ET79*17))-((EU79*17)))+AE79),6)</f>
        <v>0</v>
      </c>
      <c r="AE79">
        <f t="shared" si="87"/>
        <v>0</v>
      </c>
      <c r="AF79">
        <f t="shared" si="87"/>
        <v>2414.34</v>
      </c>
      <c r="AG79">
        <f t="shared" si="88"/>
        <v>0</v>
      </c>
      <c r="AH79">
        <f t="shared" si="89"/>
        <v>3.91</v>
      </c>
      <c r="AI79">
        <f t="shared" si="89"/>
        <v>0</v>
      </c>
      <c r="AJ79">
        <f t="shared" si="90"/>
        <v>0</v>
      </c>
      <c r="AK79">
        <v>142.02000000000001</v>
      </c>
      <c r="AL79">
        <v>0</v>
      </c>
      <c r="AM79">
        <v>0</v>
      </c>
      <c r="AN79">
        <v>0</v>
      </c>
      <c r="AO79">
        <v>142.02000000000001</v>
      </c>
      <c r="AP79">
        <v>0</v>
      </c>
      <c r="AQ79">
        <v>0.23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4</v>
      </c>
      <c r="BJ79" t="s">
        <v>126</v>
      </c>
      <c r="BM79">
        <v>0</v>
      </c>
      <c r="BN79">
        <v>0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91"/>
        <v>1690.04</v>
      </c>
      <c r="CQ79">
        <f t="shared" si="92"/>
        <v>0</v>
      </c>
      <c r="CR79">
        <f>(((((ET79*17))*BB79-((EU79*17))*BS79)+AE79*BS79)*AV79)</f>
        <v>0</v>
      </c>
      <c r="CS79">
        <f t="shared" si="93"/>
        <v>0</v>
      </c>
      <c r="CT79">
        <f t="shared" si="94"/>
        <v>2414.34</v>
      </c>
      <c r="CU79">
        <f t="shared" si="95"/>
        <v>0</v>
      </c>
      <c r="CV79">
        <f t="shared" si="96"/>
        <v>3.91</v>
      </c>
      <c r="CW79">
        <f t="shared" si="97"/>
        <v>0</v>
      </c>
      <c r="CX79">
        <f t="shared" si="98"/>
        <v>0</v>
      </c>
      <c r="CY79">
        <f t="shared" si="99"/>
        <v>1183.028</v>
      </c>
      <c r="CZ79">
        <f t="shared" si="100"/>
        <v>169.00400000000002</v>
      </c>
      <c r="DC79" t="s">
        <v>3</v>
      </c>
      <c r="DD79" t="s">
        <v>120</v>
      </c>
      <c r="DE79" t="s">
        <v>120</v>
      </c>
      <c r="DF79" t="s">
        <v>120</v>
      </c>
      <c r="DG79" t="s">
        <v>120</v>
      </c>
      <c r="DH79" t="s">
        <v>3</v>
      </c>
      <c r="DI79" t="s">
        <v>120</v>
      </c>
      <c r="DJ79" t="s">
        <v>120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16987630</v>
      </c>
      <c r="DV79" t="s">
        <v>36</v>
      </c>
      <c r="DW79" t="s">
        <v>36</v>
      </c>
      <c r="DX79">
        <v>10</v>
      </c>
      <c r="DZ79" t="s">
        <v>3</v>
      </c>
      <c r="EA79" t="s">
        <v>3</v>
      </c>
      <c r="EB79" t="s">
        <v>3</v>
      </c>
      <c r="EC79" t="s">
        <v>3</v>
      </c>
      <c r="EE79">
        <v>1441815344</v>
      </c>
      <c r="EF79">
        <v>1</v>
      </c>
      <c r="EG79" t="s">
        <v>22</v>
      </c>
      <c r="EH79">
        <v>0</v>
      </c>
      <c r="EI79" t="s">
        <v>3</v>
      </c>
      <c r="EJ79">
        <v>4</v>
      </c>
      <c r="EK79">
        <v>0</v>
      </c>
      <c r="EL79" t="s">
        <v>23</v>
      </c>
      <c r="EM79" t="s">
        <v>24</v>
      </c>
      <c r="EO79" t="s">
        <v>3</v>
      </c>
      <c r="EQ79">
        <v>1024</v>
      </c>
      <c r="ER79">
        <v>142.02000000000001</v>
      </c>
      <c r="ES79">
        <v>0</v>
      </c>
      <c r="ET79">
        <v>0</v>
      </c>
      <c r="EU79">
        <v>0</v>
      </c>
      <c r="EV79">
        <v>142.02000000000001</v>
      </c>
      <c r="EW79">
        <v>0.23</v>
      </c>
      <c r="EX79">
        <v>0</v>
      </c>
      <c r="EY79">
        <v>0</v>
      </c>
      <c r="FQ79">
        <v>0</v>
      </c>
      <c r="FR79">
        <f t="shared" si="101"/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1349611776</v>
      </c>
      <c r="GG79">
        <v>2</v>
      </c>
      <c r="GH79">
        <v>1</v>
      </c>
      <c r="GI79">
        <v>-2</v>
      </c>
      <c r="GJ79">
        <v>0</v>
      </c>
      <c r="GK79">
        <f>ROUND(R79*(R12)/100,2)</f>
        <v>0</v>
      </c>
      <c r="GL79">
        <f t="shared" si="102"/>
        <v>0</v>
      </c>
      <c r="GM79">
        <f t="shared" si="103"/>
        <v>3042.07</v>
      </c>
      <c r="GN79">
        <f t="shared" si="104"/>
        <v>0</v>
      </c>
      <c r="GO79">
        <f t="shared" si="105"/>
        <v>0</v>
      </c>
      <c r="GP79">
        <f t="shared" si="106"/>
        <v>3042.07</v>
      </c>
      <c r="GR79">
        <v>0</v>
      </c>
      <c r="GS79">
        <v>3</v>
      </c>
      <c r="GT79">
        <v>0</v>
      </c>
      <c r="GU79" t="s">
        <v>3</v>
      </c>
      <c r="GV79">
        <f t="shared" si="107"/>
        <v>0</v>
      </c>
      <c r="GW79">
        <v>1</v>
      </c>
      <c r="GX79">
        <f t="shared" si="108"/>
        <v>0</v>
      </c>
      <c r="HA79">
        <v>0</v>
      </c>
      <c r="HB79">
        <v>0</v>
      </c>
      <c r="HC79">
        <f t="shared" si="109"/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17</v>
      </c>
      <c r="B80">
        <v>1</v>
      </c>
      <c r="D80">
        <f>ROW(EtalonRes!A22)</f>
        <v>22</v>
      </c>
      <c r="E80" t="s">
        <v>3</v>
      </c>
      <c r="F80" t="s">
        <v>124</v>
      </c>
      <c r="G80" t="s">
        <v>127</v>
      </c>
      <c r="H80" t="s">
        <v>36</v>
      </c>
      <c r="I80">
        <f>ROUND(13/10,9)</f>
        <v>1.3</v>
      </c>
      <c r="J80">
        <v>0</v>
      </c>
      <c r="K80">
        <f>ROUND(13/10,9)</f>
        <v>1.3</v>
      </c>
      <c r="O80">
        <f t="shared" si="75"/>
        <v>3138.64</v>
      </c>
      <c r="P80">
        <f t="shared" si="76"/>
        <v>0</v>
      </c>
      <c r="Q80">
        <f t="shared" si="77"/>
        <v>0</v>
      </c>
      <c r="R80">
        <f t="shared" si="78"/>
        <v>0</v>
      </c>
      <c r="S80">
        <f t="shared" si="79"/>
        <v>3138.64</v>
      </c>
      <c r="T80">
        <f t="shared" si="80"/>
        <v>0</v>
      </c>
      <c r="U80">
        <f t="shared" si="81"/>
        <v>5.0830000000000002</v>
      </c>
      <c r="V80">
        <f t="shared" si="82"/>
        <v>0</v>
      </c>
      <c r="W80">
        <f t="shared" si="83"/>
        <v>0</v>
      </c>
      <c r="X80">
        <f t="shared" si="84"/>
        <v>2197.0500000000002</v>
      </c>
      <c r="Y80">
        <f t="shared" si="85"/>
        <v>313.86</v>
      </c>
      <c r="AA80">
        <v>-1</v>
      </c>
      <c r="AB80">
        <f t="shared" si="86"/>
        <v>2414.34</v>
      </c>
      <c r="AC80">
        <f>ROUND(((ES80*17)),6)</f>
        <v>0</v>
      </c>
      <c r="AD80">
        <f>ROUND(((((ET80*17))-((EU80*17)))+AE80),6)</f>
        <v>0</v>
      </c>
      <c r="AE80">
        <f t="shared" si="87"/>
        <v>0</v>
      </c>
      <c r="AF80">
        <f t="shared" si="87"/>
        <v>2414.34</v>
      </c>
      <c r="AG80">
        <f t="shared" si="88"/>
        <v>0</v>
      </c>
      <c r="AH80">
        <f t="shared" si="89"/>
        <v>3.91</v>
      </c>
      <c r="AI80">
        <f t="shared" si="89"/>
        <v>0</v>
      </c>
      <c r="AJ80">
        <f t="shared" si="90"/>
        <v>0</v>
      </c>
      <c r="AK80">
        <v>142.02000000000001</v>
      </c>
      <c r="AL80">
        <v>0</v>
      </c>
      <c r="AM80">
        <v>0</v>
      </c>
      <c r="AN80">
        <v>0</v>
      </c>
      <c r="AO80">
        <v>142.02000000000001</v>
      </c>
      <c r="AP80">
        <v>0</v>
      </c>
      <c r="AQ80">
        <v>0.23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126</v>
      </c>
      <c r="BM80">
        <v>0</v>
      </c>
      <c r="BN80">
        <v>0</v>
      </c>
      <c r="BO80" t="s">
        <v>3</v>
      </c>
      <c r="BP80">
        <v>0</v>
      </c>
      <c r="BQ80">
        <v>1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91"/>
        <v>3138.64</v>
      </c>
      <c r="CQ80">
        <f t="shared" si="92"/>
        <v>0</v>
      </c>
      <c r="CR80">
        <f>(((((ET80*17))*BB80-((EU80*17))*BS80)+AE80*BS80)*AV80)</f>
        <v>0</v>
      </c>
      <c r="CS80">
        <f t="shared" si="93"/>
        <v>0</v>
      </c>
      <c r="CT80">
        <f t="shared" si="94"/>
        <v>2414.34</v>
      </c>
      <c r="CU80">
        <f t="shared" si="95"/>
        <v>0</v>
      </c>
      <c r="CV80">
        <f t="shared" si="96"/>
        <v>3.91</v>
      </c>
      <c r="CW80">
        <f t="shared" si="97"/>
        <v>0</v>
      </c>
      <c r="CX80">
        <f t="shared" si="98"/>
        <v>0</v>
      </c>
      <c r="CY80">
        <f t="shared" si="99"/>
        <v>2197.0479999999998</v>
      </c>
      <c r="CZ80">
        <f t="shared" si="100"/>
        <v>313.86399999999998</v>
      </c>
      <c r="DC80" t="s">
        <v>3</v>
      </c>
      <c r="DD80" t="s">
        <v>120</v>
      </c>
      <c r="DE80" t="s">
        <v>120</v>
      </c>
      <c r="DF80" t="s">
        <v>120</v>
      </c>
      <c r="DG80" t="s">
        <v>120</v>
      </c>
      <c r="DH80" t="s">
        <v>3</v>
      </c>
      <c r="DI80" t="s">
        <v>120</v>
      </c>
      <c r="DJ80" t="s">
        <v>120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16987630</v>
      </c>
      <c r="DV80" t="s">
        <v>36</v>
      </c>
      <c r="DW80" t="s">
        <v>36</v>
      </c>
      <c r="DX80">
        <v>10</v>
      </c>
      <c r="DZ80" t="s">
        <v>3</v>
      </c>
      <c r="EA80" t="s">
        <v>3</v>
      </c>
      <c r="EB80" t="s">
        <v>3</v>
      </c>
      <c r="EC80" t="s">
        <v>3</v>
      </c>
      <c r="EE80">
        <v>1441815344</v>
      </c>
      <c r="EF80">
        <v>1</v>
      </c>
      <c r="EG80" t="s">
        <v>22</v>
      </c>
      <c r="EH80">
        <v>0</v>
      </c>
      <c r="EI80" t="s">
        <v>3</v>
      </c>
      <c r="EJ80">
        <v>4</v>
      </c>
      <c r="EK80">
        <v>0</v>
      </c>
      <c r="EL80" t="s">
        <v>23</v>
      </c>
      <c r="EM80" t="s">
        <v>24</v>
      </c>
      <c r="EO80" t="s">
        <v>3</v>
      </c>
      <c r="EQ80">
        <v>1024</v>
      </c>
      <c r="ER80">
        <v>142.02000000000001</v>
      </c>
      <c r="ES80">
        <v>0</v>
      </c>
      <c r="ET80">
        <v>0</v>
      </c>
      <c r="EU80">
        <v>0</v>
      </c>
      <c r="EV80">
        <v>142.02000000000001</v>
      </c>
      <c r="EW80">
        <v>0.23</v>
      </c>
      <c r="EX80">
        <v>0</v>
      </c>
      <c r="EY80">
        <v>0</v>
      </c>
      <c r="FQ80">
        <v>0</v>
      </c>
      <c r="FR80">
        <f t="shared" si="101"/>
        <v>0</v>
      </c>
      <c r="FS80">
        <v>0</v>
      </c>
      <c r="FX80">
        <v>70</v>
      </c>
      <c r="FY80">
        <v>10</v>
      </c>
      <c r="GA80" t="s">
        <v>3</v>
      </c>
      <c r="GD80">
        <v>0</v>
      </c>
      <c r="GF80">
        <v>1392476374</v>
      </c>
      <c r="GG80">
        <v>2</v>
      </c>
      <c r="GH80">
        <v>1</v>
      </c>
      <c r="GI80">
        <v>-2</v>
      </c>
      <c r="GJ80">
        <v>0</v>
      </c>
      <c r="GK80">
        <f>ROUND(R80*(R12)/100,2)</f>
        <v>0</v>
      </c>
      <c r="GL80">
        <f t="shared" si="102"/>
        <v>0</v>
      </c>
      <c r="GM80">
        <f t="shared" si="103"/>
        <v>5649.55</v>
      </c>
      <c r="GN80">
        <f t="shared" si="104"/>
        <v>0</v>
      </c>
      <c r="GO80">
        <f t="shared" si="105"/>
        <v>0</v>
      </c>
      <c r="GP80">
        <f t="shared" si="106"/>
        <v>5649.55</v>
      </c>
      <c r="GR80">
        <v>0</v>
      </c>
      <c r="GS80">
        <v>3</v>
      </c>
      <c r="GT80">
        <v>0</v>
      </c>
      <c r="GU80" t="s">
        <v>3</v>
      </c>
      <c r="GV80">
        <f t="shared" si="107"/>
        <v>0</v>
      </c>
      <c r="GW80">
        <v>1</v>
      </c>
      <c r="GX80">
        <f t="shared" si="108"/>
        <v>0</v>
      </c>
      <c r="HA80">
        <v>0</v>
      </c>
      <c r="HB80">
        <v>0</v>
      </c>
      <c r="HC80">
        <f t="shared" si="109"/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1</v>
      </c>
      <c r="D81">
        <f>ROW(EtalonRes!A27)</f>
        <v>27</v>
      </c>
      <c r="E81" t="s">
        <v>128</v>
      </c>
      <c r="F81" t="s">
        <v>129</v>
      </c>
      <c r="G81" t="s">
        <v>130</v>
      </c>
      <c r="H81" t="s">
        <v>131</v>
      </c>
      <c r="I81">
        <f>ROUND((32)/100,9)</f>
        <v>0.32</v>
      </c>
      <c r="J81">
        <v>0</v>
      </c>
      <c r="K81">
        <f>ROUND((32)/100,9)</f>
        <v>0.32</v>
      </c>
      <c r="O81">
        <f t="shared" si="75"/>
        <v>17207.62</v>
      </c>
      <c r="P81">
        <f t="shared" si="76"/>
        <v>248.5</v>
      </c>
      <c r="Q81">
        <f t="shared" si="77"/>
        <v>19.79</v>
      </c>
      <c r="R81">
        <f t="shared" si="78"/>
        <v>0.22</v>
      </c>
      <c r="S81">
        <f t="shared" si="79"/>
        <v>16939.330000000002</v>
      </c>
      <c r="T81">
        <f t="shared" si="80"/>
        <v>0</v>
      </c>
      <c r="U81">
        <f t="shared" si="81"/>
        <v>33.4208</v>
      </c>
      <c r="V81">
        <f t="shared" si="82"/>
        <v>0</v>
      </c>
      <c r="W81">
        <f t="shared" si="83"/>
        <v>0</v>
      </c>
      <c r="X81">
        <f t="shared" si="84"/>
        <v>11857.53</v>
      </c>
      <c r="Y81">
        <f t="shared" si="85"/>
        <v>1693.93</v>
      </c>
      <c r="AA81">
        <v>1472751627</v>
      </c>
      <c r="AB81">
        <f t="shared" si="86"/>
        <v>53773.79</v>
      </c>
      <c r="AC81">
        <f>ROUND((ES81),6)</f>
        <v>776.55</v>
      </c>
      <c r="AD81">
        <f>ROUND((((ET81)-(EU81))+AE81),6)</f>
        <v>61.83</v>
      </c>
      <c r="AE81">
        <f t="shared" ref="AE81:AF85" si="110">ROUND((EU81),6)</f>
        <v>0.7</v>
      </c>
      <c r="AF81">
        <f t="shared" si="110"/>
        <v>52935.41</v>
      </c>
      <c r="AG81">
        <f t="shared" si="88"/>
        <v>0</v>
      </c>
      <c r="AH81">
        <f t="shared" ref="AH81:AI85" si="111">(EW81)</f>
        <v>104.44</v>
      </c>
      <c r="AI81">
        <f t="shared" si="111"/>
        <v>0</v>
      </c>
      <c r="AJ81">
        <f t="shared" si="90"/>
        <v>0</v>
      </c>
      <c r="AK81">
        <v>53773.79</v>
      </c>
      <c r="AL81">
        <v>776.55</v>
      </c>
      <c r="AM81">
        <v>61.83</v>
      </c>
      <c r="AN81">
        <v>0.7</v>
      </c>
      <c r="AO81">
        <v>52935.41</v>
      </c>
      <c r="AP81">
        <v>0</v>
      </c>
      <c r="AQ81">
        <v>104.44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132</v>
      </c>
      <c r="BM81">
        <v>0</v>
      </c>
      <c r="BN81">
        <v>0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91"/>
        <v>17207.620000000003</v>
      </c>
      <c r="CQ81">
        <f t="shared" si="92"/>
        <v>776.55</v>
      </c>
      <c r="CR81">
        <f>((((ET81)*BB81-(EU81)*BS81)+AE81*BS81)*AV81)</f>
        <v>61.83</v>
      </c>
      <c r="CS81">
        <f t="shared" si="93"/>
        <v>0.7</v>
      </c>
      <c r="CT81">
        <f t="shared" si="94"/>
        <v>52935.41</v>
      </c>
      <c r="CU81">
        <f t="shared" si="95"/>
        <v>0</v>
      </c>
      <c r="CV81">
        <f t="shared" si="96"/>
        <v>104.44</v>
      </c>
      <c r="CW81">
        <f t="shared" si="97"/>
        <v>0</v>
      </c>
      <c r="CX81">
        <f t="shared" si="98"/>
        <v>0</v>
      </c>
      <c r="CY81">
        <f t="shared" si="99"/>
        <v>11857.531000000001</v>
      </c>
      <c r="CZ81">
        <f t="shared" si="100"/>
        <v>1693.9330000000002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16987630</v>
      </c>
      <c r="DV81" t="s">
        <v>131</v>
      </c>
      <c r="DW81" t="s">
        <v>131</v>
      </c>
      <c r="DX81">
        <v>100</v>
      </c>
      <c r="DZ81" t="s">
        <v>3</v>
      </c>
      <c r="EA81" t="s">
        <v>3</v>
      </c>
      <c r="EB81" t="s">
        <v>3</v>
      </c>
      <c r="EC81" t="s">
        <v>3</v>
      </c>
      <c r="EE81">
        <v>1441815344</v>
      </c>
      <c r="EF81">
        <v>1</v>
      </c>
      <c r="EG81" t="s">
        <v>22</v>
      </c>
      <c r="EH81">
        <v>0</v>
      </c>
      <c r="EI81" t="s">
        <v>3</v>
      </c>
      <c r="EJ81">
        <v>4</v>
      </c>
      <c r="EK81">
        <v>0</v>
      </c>
      <c r="EL81" t="s">
        <v>23</v>
      </c>
      <c r="EM81" t="s">
        <v>24</v>
      </c>
      <c r="EO81" t="s">
        <v>3</v>
      </c>
      <c r="EQ81">
        <v>0</v>
      </c>
      <c r="ER81">
        <v>53773.79</v>
      </c>
      <c r="ES81">
        <v>776.55</v>
      </c>
      <c r="ET81">
        <v>61.83</v>
      </c>
      <c r="EU81">
        <v>0.7</v>
      </c>
      <c r="EV81">
        <v>52935.41</v>
      </c>
      <c r="EW81">
        <v>104.44</v>
      </c>
      <c r="EX81">
        <v>0</v>
      </c>
      <c r="EY81">
        <v>0</v>
      </c>
      <c r="FQ81">
        <v>0</v>
      </c>
      <c r="FR81">
        <f t="shared" si="101"/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-36092940</v>
      </c>
      <c r="GG81">
        <v>2</v>
      </c>
      <c r="GH81">
        <v>1</v>
      </c>
      <c r="GI81">
        <v>-2</v>
      </c>
      <c r="GJ81">
        <v>0</v>
      </c>
      <c r="GK81">
        <f>ROUND(R81*(R12)/100,2)</f>
        <v>0.24</v>
      </c>
      <c r="GL81">
        <f t="shared" si="102"/>
        <v>0</v>
      </c>
      <c r="GM81">
        <f t="shared" si="103"/>
        <v>30759.32</v>
      </c>
      <c r="GN81">
        <f t="shared" si="104"/>
        <v>0</v>
      </c>
      <c r="GO81">
        <f t="shared" si="105"/>
        <v>0</v>
      </c>
      <c r="GP81">
        <f t="shared" si="106"/>
        <v>30759.32</v>
      </c>
      <c r="GR81">
        <v>0</v>
      </c>
      <c r="GS81">
        <v>3</v>
      </c>
      <c r="GT81">
        <v>0</v>
      </c>
      <c r="GU81" t="s">
        <v>3</v>
      </c>
      <c r="GV81">
        <f t="shared" si="107"/>
        <v>0</v>
      </c>
      <c r="GW81">
        <v>1</v>
      </c>
      <c r="GX81">
        <f t="shared" si="108"/>
        <v>0</v>
      </c>
      <c r="HA81">
        <v>0</v>
      </c>
      <c r="HB81">
        <v>0</v>
      </c>
      <c r="HC81">
        <f t="shared" si="109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1</v>
      </c>
      <c r="D82">
        <f>ROW(EtalonRes!A32)</f>
        <v>32</v>
      </c>
      <c r="E82" t="s">
        <v>133</v>
      </c>
      <c r="F82" t="s">
        <v>134</v>
      </c>
      <c r="G82" t="s">
        <v>135</v>
      </c>
      <c r="H82" t="s">
        <v>131</v>
      </c>
      <c r="I82">
        <f>ROUND(25/100,9)</f>
        <v>0.25</v>
      </c>
      <c r="J82">
        <v>0</v>
      </c>
      <c r="K82">
        <f>ROUND(25/100,9)</f>
        <v>0.25</v>
      </c>
      <c r="O82">
        <f t="shared" si="75"/>
        <v>19461.03</v>
      </c>
      <c r="P82">
        <f t="shared" si="76"/>
        <v>194.14</v>
      </c>
      <c r="Q82">
        <f t="shared" si="77"/>
        <v>15.46</v>
      </c>
      <c r="R82">
        <f t="shared" si="78"/>
        <v>0.18</v>
      </c>
      <c r="S82">
        <f t="shared" si="79"/>
        <v>19251.43</v>
      </c>
      <c r="T82">
        <f t="shared" si="80"/>
        <v>0</v>
      </c>
      <c r="U82">
        <f t="shared" si="81"/>
        <v>37.982500000000002</v>
      </c>
      <c r="V82">
        <f t="shared" si="82"/>
        <v>0</v>
      </c>
      <c r="W82">
        <f t="shared" si="83"/>
        <v>0</v>
      </c>
      <c r="X82">
        <f t="shared" si="84"/>
        <v>13476</v>
      </c>
      <c r="Y82">
        <f t="shared" si="85"/>
        <v>1925.14</v>
      </c>
      <c r="AA82">
        <v>1472751627</v>
      </c>
      <c r="AB82">
        <f t="shared" si="86"/>
        <v>77844.100000000006</v>
      </c>
      <c r="AC82">
        <f>ROUND((ES82),6)</f>
        <v>776.55</v>
      </c>
      <c r="AD82">
        <f>ROUND((((ET82)-(EU82))+AE82),6)</f>
        <v>61.83</v>
      </c>
      <c r="AE82">
        <f t="shared" si="110"/>
        <v>0.7</v>
      </c>
      <c r="AF82">
        <f t="shared" si="110"/>
        <v>77005.72</v>
      </c>
      <c r="AG82">
        <f t="shared" si="88"/>
        <v>0</v>
      </c>
      <c r="AH82">
        <f t="shared" si="111"/>
        <v>151.93</v>
      </c>
      <c r="AI82">
        <f t="shared" si="111"/>
        <v>0</v>
      </c>
      <c r="AJ82">
        <f t="shared" si="90"/>
        <v>0</v>
      </c>
      <c r="AK82">
        <v>77844.100000000006</v>
      </c>
      <c r="AL82">
        <v>776.55</v>
      </c>
      <c r="AM82">
        <v>61.83</v>
      </c>
      <c r="AN82">
        <v>0.7</v>
      </c>
      <c r="AO82">
        <v>77005.72</v>
      </c>
      <c r="AP82">
        <v>0</v>
      </c>
      <c r="AQ82">
        <v>151.93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136</v>
      </c>
      <c r="BM82">
        <v>0</v>
      </c>
      <c r="BN82">
        <v>0</v>
      </c>
      <c r="BO82" t="s">
        <v>3</v>
      </c>
      <c r="BP82">
        <v>0</v>
      </c>
      <c r="BQ82">
        <v>1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91"/>
        <v>19461.03</v>
      </c>
      <c r="CQ82">
        <f t="shared" si="92"/>
        <v>776.55</v>
      </c>
      <c r="CR82">
        <f>((((ET82)*BB82-(EU82)*BS82)+AE82*BS82)*AV82)</f>
        <v>61.83</v>
      </c>
      <c r="CS82">
        <f t="shared" si="93"/>
        <v>0.7</v>
      </c>
      <c r="CT82">
        <f t="shared" si="94"/>
        <v>77005.72</v>
      </c>
      <c r="CU82">
        <f t="shared" si="95"/>
        <v>0</v>
      </c>
      <c r="CV82">
        <f t="shared" si="96"/>
        <v>151.93</v>
      </c>
      <c r="CW82">
        <f t="shared" si="97"/>
        <v>0</v>
      </c>
      <c r="CX82">
        <f t="shared" si="98"/>
        <v>0</v>
      </c>
      <c r="CY82">
        <f t="shared" si="99"/>
        <v>13476.001</v>
      </c>
      <c r="CZ82">
        <f t="shared" si="100"/>
        <v>1925.1429999999998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16987630</v>
      </c>
      <c r="DV82" t="s">
        <v>131</v>
      </c>
      <c r="DW82" t="s">
        <v>131</v>
      </c>
      <c r="DX82">
        <v>100</v>
      </c>
      <c r="DZ82" t="s">
        <v>3</v>
      </c>
      <c r="EA82" t="s">
        <v>3</v>
      </c>
      <c r="EB82" t="s">
        <v>3</v>
      </c>
      <c r="EC82" t="s">
        <v>3</v>
      </c>
      <c r="EE82">
        <v>1441815344</v>
      </c>
      <c r="EF82">
        <v>1</v>
      </c>
      <c r="EG82" t="s">
        <v>22</v>
      </c>
      <c r="EH82">
        <v>0</v>
      </c>
      <c r="EI82" t="s">
        <v>3</v>
      </c>
      <c r="EJ82">
        <v>4</v>
      </c>
      <c r="EK82">
        <v>0</v>
      </c>
      <c r="EL82" t="s">
        <v>23</v>
      </c>
      <c r="EM82" t="s">
        <v>24</v>
      </c>
      <c r="EO82" t="s">
        <v>3</v>
      </c>
      <c r="EQ82">
        <v>0</v>
      </c>
      <c r="ER82">
        <v>77844.100000000006</v>
      </c>
      <c r="ES82">
        <v>776.55</v>
      </c>
      <c r="ET82">
        <v>61.83</v>
      </c>
      <c r="EU82">
        <v>0.7</v>
      </c>
      <c r="EV82">
        <v>77005.72</v>
      </c>
      <c r="EW82">
        <v>151.93</v>
      </c>
      <c r="EX82">
        <v>0</v>
      </c>
      <c r="EY82">
        <v>0</v>
      </c>
      <c r="FQ82">
        <v>0</v>
      </c>
      <c r="FR82">
        <f t="shared" si="101"/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1944845796</v>
      </c>
      <c r="GG82">
        <v>2</v>
      </c>
      <c r="GH82">
        <v>1</v>
      </c>
      <c r="GI82">
        <v>-2</v>
      </c>
      <c r="GJ82">
        <v>0</v>
      </c>
      <c r="GK82">
        <f>ROUND(R82*(R12)/100,2)</f>
        <v>0.19</v>
      </c>
      <c r="GL82">
        <f t="shared" si="102"/>
        <v>0</v>
      </c>
      <c r="GM82">
        <f t="shared" si="103"/>
        <v>34862.36</v>
      </c>
      <c r="GN82">
        <f t="shared" si="104"/>
        <v>0</v>
      </c>
      <c r="GO82">
        <f t="shared" si="105"/>
        <v>0</v>
      </c>
      <c r="GP82">
        <f t="shared" si="106"/>
        <v>34862.36</v>
      </c>
      <c r="GR82">
        <v>0</v>
      </c>
      <c r="GS82">
        <v>3</v>
      </c>
      <c r="GT82">
        <v>0</v>
      </c>
      <c r="GU82" t="s">
        <v>3</v>
      </c>
      <c r="GV82">
        <f t="shared" si="107"/>
        <v>0</v>
      </c>
      <c r="GW82">
        <v>1</v>
      </c>
      <c r="GX82">
        <f t="shared" si="108"/>
        <v>0</v>
      </c>
      <c r="HA82">
        <v>0</v>
      </c>
      <c r="HB82">
        <v>0</v>
      </c>
      <c r="HC82">
        <f t="shared" si="109"/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1</v>
      </c>
      <c r="D83">
        <f>ROW(EtalonRes!A37)</f>
        <v>37</v>
      </c>
      <c r="E83" t="s">
        <v>137</v>
      </c>
      <c r="F83" t="s">
        <v>138</v>
      </c>
      <c r="G83" t="s">
        <v>139</v>
      </c>
      <c r="H83" t="s">
        <v>131</v>
      </c>
      <c r="I83">
        <f>ROUND(2/100,9)</f>
        <v>0.02</v>
      </c>
      <c r="J83">
        <v>0</v>
      </c>
      <c r="K83">
        <f>ROUND(2/100,9)</f>
        <v>0.02</v>
      </c>
      <c r="O83">
        <f t="shared" si="75"/>
        <v>1156.98</v>
      </c>
      <c r="P83">
        <f t="shared" si="76"/>
        <v>15.53</v>
      </c>
      <c r="Q83">
        <f t="shared" si="77"/>
        <v>1.24</v>
      </c>
      <c r="R83">
        <f t="shared" si="78"/>
        <v>0.01</v>
      </c>
      <c r="S83">
        <f t="shared" si="79"/>
        <v>1140.21</v>
      </c>
      <c r="T83">
        <f t="shared" si="80"/>
        <v>0</v>
      </c>
      <c r="U83">
        <f t="shared" si="81"/>
        <v>2.2496</v>
      </c>
      <c r="V83">
        <f t="shared" si="82"/>
        <v>0</v>
      </c>
      <c r="W83">
        <f t="shared" si="83"/>
        <v>0</v>
      </c>
      <c r="X83">
        <f t="shared" si="84"/>
        <v>798.15</v>
      </c>
      <c r="Y83">
        <f t="shared" si="85"/>
        <v>114.02</v>
      </c>
      <c r="AA83">
        <v>1472751627</v>
      </c>
      <c r="AB83">
        <f t="shared" si="86"/>
        <v>57848.87</v>
      </c>
      <c r="AC83">
        <f>ROUND((ES83),6)</f>
        <v>776.55</v>
      </c>
      <c r="AD83">
        <f>ROUND((((ET83)-(EU83))+AE83),6)</f>
        <v>61.83</v>
      </c>
      <c r="AE83">
        <f t="shared" si="110"/>
        <v>0.7</v>
      </c>
      <c r="AF83">
        <f t="shared" si="110"/>
        <v>57010.49</v>
      </c>
      <c r="AG83">
        <f t="shared" si="88"/>
        <v>0</v>
      </c>
      <c r="AH83">
        <f t="shared" si="111"/>
        <v>112.48</v>
      </c>
      <c r="AI83">
        <f t="shared" si="111"/>
        <v>0</v>
      </c>
      <c r="AJ83">
        <f t="shared" si="90"/>
        <v>0</v>
      </c>
      <c r="AK83">
        <v>57848.87</v>
      </c>
      <c r="AL83">
        <v>776.55</v>
      </c>
      <c r="AM83">
        <v>61.83</v>
      </c>
      <c r="AN83">
        <v>0.7</v>
      </c>
      <c r="AO83">
        <v>57010.49</v>
      </c>
      <c r="AP83">
        <v>0</v>
      </c>
      <c r="AQ83">
        <v>112.48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140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91"/>
        <v>1156.98</v>
      </c>
      <c r="CQ83">
        <f t="shared" si="92"/>
        <v>776.55</v>
      </c>
      <c r="CR83">
        <f>((((ET83)*BB83-(EU83)*BS83)+AE83*BS83)*AV83)</f>
        <v>61.83</v>
      </c>
      <c r="CS83">
        <f t="shared" si="93"/>
        <v>0.7</v>
      </c>
      <c r="CT83">
        <f t="shared" si="94"/>
        <v>57010.49</v>
      </c>
      <c r="CU83">
        <f t="shared" si="95"/>
        <v>0</v>
      </c>
      <c r="CV83">
        <f t="shared" si="96"/>
        <v>112.48</v>
      </c>
      <c r="CW83">
        <f t="shared" si="97"/>
        <v>0</v>
      </c>
      <c r="CX83">
        <f t="shared" si="98"/>
        <v>0</v>
      </c>
      <c r="CY83">
        <f t="shared" si="99"/>
        <v>798.14699999999993</v>
      </c>
      <c r="CZ83">
        <f t="shared" si="100"/>
        <v>114.021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16987630</v>
      </c>
      <c r="DV83" t="s">
        <v>131</v>
      </c>
      <c r="DW83" t="s">
        <v>131</v>
      </c>
      <c r="DX83">
        <v>100</v>
      </c>
      <c r="DZ83" t="s">
        <v>3</v>
      </c>
      <c r="EA83" t="s">
        <v>3</v>
      </c>
      <c r="EB83" t="s">
        <v>3</v>
      </c>
      <c r="EC83" t="s">
        <v>3</v>
      </c>
      <c r="EE83">
        <v>1441815344</v>
      </c>
      <c r="EF83">
        <v>1</v>
      </c>
      <c r="EG83" t="s">
        <v>22</v>
      </c>
      <c r="EH83">
        <v>0</v>
      </c>
      <c r="EI83" t="s">
        <v>3</v>
      </c>
      <c r="EJ83">
        <v>4</v>
      </c>
      <c r="EK83">
        <v>0</v>
      </c>
      <c r="EL83" t="s">
        <v>23</v>
      </c>
      <c r="EM83" t="s">
        <v>24</v>
      </c>
      <c r="EO83" t="s">
        <v>3</v>
      </c>
      <c r="EQ83">
        <v>0</v>
      </c>
      <c r="ER83">
        <v>57848.87</v>
      </c>
      <c r="ES83">
        <v>776.55</v>
      </c>
      <c r="ET83">
        <v>61.83</v>
      </c>
      <c r="EU83">
        <v>0.7</v>
      </c>
      <c r="EV83">
        <v>57010.49</v>
      </c>
      <c r="EW83">
        <v>112.48</v>
      </c>
      <c r="EX83">
        <v>0</v>
      </c>
      <c r="EY83">
        <v>0</v>
      </c>
      <c r="FQ83">
        <v>0</v>
      </c>
      <c r="FR83">
        <f t="shared" si="101"/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1211882727</v>
      </c>
      <c r="GG83">
        <v>2</v>
      </c>
      <c r="GH83">
        <v>1</v>
      </c>
      <c r="GI83">
        <v>-2</v>
      </c>
      <c r="GJ83">
        <v>0</v>
      </c>
      <c r="GK83">
        <f>ROUND(R83*(R12)/100,2)</f>
        <v>0.01</v>
      </c>
      <c r="GL83">
        <f t="shared" si="102"/>
        <v>0</v>
      </c>
      <c r="GM83">
        <f t="shared" si="103"/>
        <v>2069.16</v>
      </c>
      <c r="GN83">
        <f t="shared" si="104"/>
        <v>0</v>
      </c>
      <c r="GO83">
        <f t="shared" si="105"/>
        <v>0</v>
      </c>
      <c r="GP83">
        <f t="shared" si="106"/>
        <v>2069.16</v>
      </c>
      <c r="GR83">
        <v>0</v>
      </c>
      <c r="GS83">
        <v>3</v>
      </c>
      <c r="GT83">
        <v>0</v>
      </c>
      <c r="GU83" t="s">
        <v>3</v>
      </c>
      <c r="GV83">
        <f t="shared" si="107"/>
        <v>0</v>
      </c>
      <c r="GW83">
        <v>1</v>
      </c>
      <c r="GX83">
        <f t="shared" si="108"/>
        <v>0</v>
      </c>
      <c r="HA83">
        <v>0</v>
      </c>
      <c r="HB83">
        <v>0</v>
      </c>
      <c r="HC83">
        <f t="shared" si="109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1</v>
      </c>
      <c r="D84">
        <f>ROW(EtalonRes!A39)</f>
        <v>39</v>
      </c>
      <c r="E84" t="s">
        <v>141</v>
      </c>
      <c r="F84" t="s">
        <v>51</v>
      </c>
      <c r="G84" t="s">
        <v>142</v>
      </c>
      <c r="H84" t="s">
        <v>19</v>
      </c>
      <c r="I84">
        <f>ROUND(32+13,9)</f>
        <v>45</v>
      </c>
      <c r="J84">
        <v>0</v>
      </c>
      <c r="K84">
        <f>ROUND(32+13,9)</f>
        <v>45</v>
      </c>
      <c r="O84">
        <f t="shared" si="75"/>
        <v>12878.1</v>
      </c>
      <c r="P84">
        <f t="shared" si="76"/>
        <v>0</v>
      </c>
      <c r="Q84">
        <f t="shared" si="77"/>
        <v>3518.1</v>
      </c>
      <c r="R84">
        <f t="shared" si="78"/>
        <v>2230.65</v>
      </c>
      <c r="S84">
        <f t="shared" si="79"/>
        <v>9360</v>
      </c>
      <c r="T84">
        <f t="shared" si="80"/>
        <v>0</v>
      </c>
      <c r="U84">
        <f t="shared" si="81"/>
        <v>16.649999999999999</v>
      </c>
      <c r="V84">
        <f t="shared" si="82"/>
        <v>0</v>
      </c>
      <c r="W84">
        <f t="shared" si="83"/>
        <v>0</v>
      </c>
      <c r="X84">
        <f t="shared" si="84"/>
        <v>6552</v>
      </c>
      <c r="Y84">
        <f t="shared" si="85"/>
        <v>936</v>
      </c>
      <c r="AA84">
        <v>1472751627</v>
      </c>
      <c r="AB84">
        <f t="shared" si="86"/>
        <v>286.18</v>
      </c>
      <c r="AC84">
        <f>ROUND((ES84),6)</f>
        <v>0</v>
      </c>
      <c r="AD84">
        <f>ROUND((((ET84)-(EU84))+AE84),6)</f>
        <v>78.180000000000007</v>
      </c>
      <c r="AE84">
        <f t="shared" si="110"/>
        <v>49.57</v>
      </c>
      <c r="AF84">
        <f t="shared" si="110"/>
        <v>208</v>
      </c>
      <c r="AG84">
        <f t="shared" si="88"/>
        <v>0</v>
      </c>
      <c r="AH84">
        <f t="shared" si="111"/>
        <v>0.37</v>
      </c>
      <c r="AI84">
        <f t="shared" si="111"/>
        <v>0</v>
      </c>
      <c r="AJ84">
        <f t="shared" si="90"/>
        <v>0</v>
      </c>
      <c r="AK84">
        <v>286.18</v>
      </c>
      <c r="AL84">
        <v>0</v>
      </c>
      <c r="AM84">
        <v>78.180000000000007</v>
      </c>
      <c r="AN84">
        <v>49.57</v>
      </c>
      <c r="AO84">
        <v>208</v>
      </c>
      <c r="AP84">
        <v>0</v>
      </c>
      <c r="AQ84">
        <v>0.37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4</v>
      </c>
      <c r="BJ84" t="s">
        <v>53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91"/>
        <v>12878.1</v>
      </c>
      <c r="CQ84">
        <f t="shared" si="92"/>
        <v>0</v>
      </c>
      <c r="CR84">
        <f>((((ET84)*BB84-(EU84)*BS84)+AE84*BS84)*AV84)</f>
        <v>78.180000000000007</v>
      </c>
      <c r="CS84">
        <f t="shared" si="93"/>
        <v>49.57</v>
      </c>
      <c r="CT84">
        <f t="shared" si="94"/>
        <v>208</v>
      </c>
      <c r="CU84">
        <f t="shared" si="95"/>
        <v>0</v>
      </c>
      <c r="CV84">
        <f t="shared" si="96"/>
        <v>0.37</v>
      </c>
      <c r="CW84">
        <f t="shared" si="97"/>
        <v>0</v>
      </c>
      <c r="CX84">
        <f t="shared" si="98"/>
        <v>0</v>
      </c>
      <c r="CY84">
        <f t="shared" si="99"/>
        <v>6552</v>
      </c>
      <c r="CZ84">
        <f t="shared" si="100"/>
        <v>936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16987630</v>
      </c>
      <c r="DV84" t="s">
        <v>19</v>
      </c>
      <c r="DW84" t="s">
        <v>19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1441815344</v>
      </c>
      <c r="EF84">
        <v>1</v>
      </c>
      <c r="EG84" t="s">
        <v>22</v>
      </c>
      <c r="EH84">
        <v>0</v>
      </c>
      <c r="EI84" t="s">
        <v>3</v>
      </c>
      <c r="EJ84">
        <v>4</v>
      </c>
      <c r="EK84">
        <v>0</v>
      </c>
      <c r="EL84" t="s">
        <v>23</v>
      </c>
      <c r="EM84" t="s">
        <v>24</v>
      </c>
      <c r="EO84" t="s">
        <v>3</v>
      </c>
      <c r="EQ84">
        <v>0</v>
      </c>
      <c r="ER84">
        <v>286.18</v>
      </c>
      <c r="ES84">
        <v>0</v>
      </c>
      <c r="ET84">
        <v>78.180000000000007</v>
      </c>
      <c r="EU84">
        <v>49.57</v>
      </c>
      <c r="EV84">
        <v>208</v>
      </c>
      <c r="EW84">
        <v>0.37</v>
      </c>
      <c r="EX84">
        <v>0</v>
      </c>
      <c r="EY84">
        <v>0</v>
      </c>
      <c r="FQ84">
        <v>0</v>
      </c>
      <c r="FR84">
        <f t="shared" si="101"/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-1984578660</v>
      </c>
      <c r="GG84">
        <v>2</v>
      </c>
      <c r="GH84">
        <v>1</v>
      </c>
      <c r="GI84">
        <v>-2</v>
      </c>
      <c r="GJ84">
        <v>0</v>
      </c>
      <c r="GK84">
        <f>ROUND(R84*(R12)/100,2)</f>
        <v>2409.1</v>
      </c>
      <c r="GL84">
        <f t="shared" si="102"/>
        <v>0</v>
      </c>
      <c r="GM84">
        <f t="shared" si="103"/>
        <v>22775.200000000001</v>
      </c>
      <c r="GN84">
        <f t="shared" si="104"/>
        <v>0</v>
      </c>
      <c r="GO84">
        <f t="shared" si="105"/>
        <v>0</v>
      </c>
      <c r="GP84">
        <f t="shared" si="106"/>
        <v>22775.200000000001</v>
      </c>
      <c r="GR84">
        <v>0</v>
      </c>
      <c r="GS84">
        <v>3</v>
      </c>
      <c r="GT84">
        <v>0</v>
      </c>
      <c r="GU84" t="s">
        <v>3</v>
      </c>
      <c r="GV84">
        <f t="shared" si="107"/>
        <v>0</v>
      </c>
      <c r="GW84">
        <v>1</v>
      </c>
      <c r="GX84">
        <f t="shared" si="108"/>
        <v>0</v>
      </c>
      <c r="HA84">
        <v>0</v>
      </c>
      <c r="HB84">
        <v>0</v>
      </c>
      <c r="HC84">
        <f t="shared" si="109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1</v>
      </c>
      <c r="D85">
        <f>ROW(EtalonRes!A40)</f>
        <v>40</v>
      </c>
      <c r="E85" t="s">
        <v>143</v>
      </c>
      <c r="F85" t="s">
        <v>144</v>
      </c>
      <c r="G85" t="s">
        <v>145</v>
      </c>
      <c r="H85" t="s">
        <v>146</v>
      </c>
      <c r="I85">
        <f>ROUND(25/100,9)</f>
        <v>0.25</v>
      </c>
      <c r="J85">
        <v>0</v>
      </c>
      <c r="K85">
        <f>ROUND(25/100,9)</f>
        <v>0.25</v>
      </c>
      <c r="O85">
        <f t="shared" si="75"/>
        <v>3974.03</v>
      </c>
      <c r="P85">
        <f t="shared" si="76"/>
        <v>0</v>
      </c>
      <c r="Q85">
        <f t="shared" si="77"/>
        <v>0</v>
      </c>
      <c r="R85">
        <f t="shared" si="78"/>
        <v>0</v>
      </c>
      <c r="S85">
        <f t="shared" si="79"/>
        <v>3974.03</v>
      </c>
      <c r="T85">
        <f t="shared" si="80"/>
        <v>0</v>
      </c>
      <c r="U85">
        <f t="shared" si="81"/>
        <v>6.6749999999999998</v>
      </c>
      <c r="V85">
        <f t="shared" si="82"/>
        <v>0</v>
      </c>
      <c r="W85">
        <f t="shared" si="83"/>
        <v>0</v>
      </c>
      <c r="X85">
        <f t="shared" si="84"/>
        <v>2781.82</v>
      </c>
      <c r="Y85">
        <f t="shared" si="85"/>
        <v>397.4</v>
      </c>
      <c r="AA85">
        <v>1472751627</v>
      </c>
      <c r="AB85">
        <f t="shared" si="86"/>
        <v>15896.11</v>
      </c>
      <c r="AC85">
        <f>ROUND((ES85),6)</f>
        <v>0</v>
      </c>
      <c r="AD85">
        <f>ROUND((((ET85)-(EU85))+AE85),6)</f>
        <v>0</v>
      </c>
      <c r="AE85">
        <f t="shared" si="110"/>
        <v>0</v>
      </c>
      <c r="AF85">
        <f t="shared" si="110"/>
        <v>15896.11</v>
      </c>
      <c r="AG85">
        <f t="shared" si="88"/>
        <v>0</v>
      </c>
      <c r="AH85">
        <f t="shared" si="111"/>
        <v>26.7</v>
      </c>
      <c r="AI85">
        <f t="shared" si="111"/>
        <v>0</v>
      </c>
      <c r="AJ85">
        <f t="shared" si="90"/>
        <v>0</v>
      </c>
      <c r="AK85">
        <v>15896.11</v>
      </c>
      <c r="AL85">
        <v>0</v>
      </c>
      <c r="AM85">
        <v>0</v>
      </c>
      <c r="AN85">
        <v>0</v>
      </c>
      <c r="AO85">
        <v>15896.11</v>
      </c>
      <c r="AP85">
        <v>0</v>
      </c>
      <c r="AQ85">
        <v>26.7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147</v>
      </c>
      <c r="BM85">
        <v>0</v>
      </c>
      <c r="BN85">
        <v>0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91"/>
        <v>3974.03</v>
      </c>
      <c r="CQ85">
        <f t="shared" si="92"/>
        <v>0</v>
      </c>
      <c r="CR85">
        <f>((((ET85)*BB85-(EU85)*BS85)+AE85*BS85)*AV85)</f>
        <v>0</v>
      </c>
      <c r="CS85">
        <f t="shared" si="93"/>
        <v>0</v>
      </c>
      <c r="CT85">
        <f t="shared" si="94"/>
        <v>15896.11</v>
      </c>
      <c r="CU85">
        <f t="shared" si="95"/>
        <v>0</v>
      </c>
      <c r="CV85">
        <f t="shared" si="96"/>
        <v>26.7</v>
      </c>
      <c r="CW85">
        <f t="shared" si="97"/>
        <v>0</v>
      </c>
      <c r="CX85">
        <f t="shared" si="98"/>
        <v>0</v>
      </c>
      <c r="CY85">
        <f t="shared" si="99"/>
        <v>2781.8210000000004</v>
      </c>
      <c r="CZ85">
        <f t="shared" si="100"/>
        <v>397.40300000000002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1013</v>
      </c>
      <c r="DV85" t="s">
        <v>146</v>
      </c>
      <c r="DW85" t="s">
        <v>146</v>
      </c>
      <c r="DX85">
        <v>1</v>
      </c>
      <c r="DZ85" t="s">
        <v>3</v>
      </c>
      <c r="EA85" t="s">
        <v>3</v>
      </c>
      <c r="EB85" t="s">
        <v>3</v>
      </c>
      <c r="EC85" t="s">
        <v>3</v>
      </c>
      <c r="EE85">
        <v>1441815344</v>
      </c>
      <c r="EF85">
        <v>1</v>
      </c>
      <c r="EG85" t="s">
        <v>22</v>
      </c>
      <c r="EH85">
        <v>0</v>
      </c>
      <c r="EI85" t="s">
        <v>3</v>
      </c>
      <c r="EJ85">
        <v>4</v>
      </c>
      <c r="EK85">
        <v>0</v>
      </c>
      <c r="EL85" t="s">
        <v>23</v>
      </c>
      <c r="EM85" t="s">
        <v>24</v>
      </c>
      <c r="EO85" t="s">
        <v>3</v>
      </c>
      <c r="EQ85">
        <v>0</v>
      </c>
      <c r="ER85">
        <v>15896.11</v>
      </c>
      <c r="ES85">
        <v>0</v>
      </c>
      <c r="ET85">
        <v>0</v>
      </c>
      <c r="EU85">
        <v>0</v>
      </c>
      <c r="EV85">
        <v>15896.11</v>
      </c>
      <c r="EW85">
        <v>26.7</v>
      </c>
      <c r="EX85">
        <v>0</v>
      </c>
      <c r="EY85">
        <v>0</v>
      </c>
      <c r="FQ85">
        <v>0</v>
      </c>
      <c r="FR85">
        <f t="shared" si="101"/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-1089660975</v>
      </c>
      <c r="GG85">
        <v>2</v>
      </c>
      <c r="GH85">
        <v>1</v>
      </c>
      <c r="GI85">
        <v>-2</v>
      </c>
      <c r="GJ85">
        <v>0</v>
      </c>
      <c r="GK85">
        <f>ROUND(R85*(R12)/100,2)</f>
        <v>0</v>
      </c>
      <c r="GL85">
        <f t="shared" si="102"/>
        <v>0</v>
      </c>
      <c r="GM85">
        <f t="shared" si="103"/>
        <v>7153.25</v>
      </c>
      <c r="GN85">
        <f t="shared" si="104"/>
        <v>0</v>
      </c>
      <c r="GO85">
        <f t="shared" si="105"/>
        <v>0</v>
      </c>
      <c r="GP85">
        <f t="shared" si="106"/>
        <v>7153.25</v>
      </c>
      <c r="GR85">
        <v>0</v>
      </c>
      <c r="GS85">
        <v>3</v>
      </c>
      <c r="GT85">
        <v>0</v>
      </c>
      <c r="GU85" t="s">
        <v>3</v>
      </c>
      <c r="GV85">
        <f t="shared" si="107"/>
        <v>0</v>
      </c>
      <c r="GW85">
        <v>1</v>
      </c>
      <c r="GX85">
        <f t="shared" si="108"/>
        <v>0</v>
      </c>
      <c r="HA85">
        <v>0</v>
      </c>
      <c r="HB85">
        <v>0</v>
      </c>
      <c r="HC85">
        <f t="shared" si="109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1</v>
      </c>
      <c r="D86">
        <f>ROW(EtalonRes!A42)</f>
        <v>42</v>
      </c>
      <c r="E86" t="s">
        <v>148</v>
      </c>
      <c r="F86" t="s">
        <v>149</v>
      </c>
      <c r="G86" t="s">
        <v>150</v>
      </c>
      <c r="H86" t="s">
        <v>131</v>
      </c>
      <c r="I86">
        <f>ROUND((68+13)/100,9)</f>
        <v>0.81</v>
      </c>
      <c r="J86">
        <v>0</v>
      </c>
      <c r="K86">
        <f>ROUND((68+13)/100,9)</f>
        <v>0.81</v>
      </c>
      <c r="O86">
        <f t="shared" si="75"/>
        <v>46803.46</v>
      </c>
      <c r="P86">
        <f t="shared" si="76"/>
        <v>789.17</v>
      </c>
      <c r="Q86">
        <f t="shared" si="77"/>
        <v>0</v>
      </c>
      <c r="R86">
        <f t="shared" si="78"/>
        <v>0</v>
      </c>
      <c r="S86">
        <f t="shared" si="79"/>
        <v>46014.29</v>
      </c>
      <c r="T86">
        <f t="shared" si="80"/>
        <v>0</v>
      </c>
      <c r="U86">
        <f t="shared" si="81"/>
        <v>90.784800000000004</v>
      </c>
      <c r="V86">
        <f t="shared" si="82"/>
        <v>0</v>
      </c>
      <c r="W86">
        <f t="shared" si="83"/>
        <v>0</v>
      </c>
      <c r="X86">
        <f t="shared" si="84"/>
        <v>32210</v>
      </c>
      <c r="Y86">
        <f t="shared" si="85"/>
        <v>4601.43</v>
      </c>
      <c r="AA86">
        <v>1472751627</v>
      </c>
      <c r="AB86">
        <f t="shared" si="86"/>
        <v>57782.04</v>
      </c>
      <c r="AC86">
        <f>ROUND(((ES86*4)),6)</f>
        <v>974.28</v>
      </c>
      <c r="AD86">
        <f>ROUND(((((ET86*4))-((EU86*4)))+AE86),6)</f>
        <v>0</v>
      </c>
      <c r="AE86">
        <f>ROUND(((EU86*4)),6)</f>
        <v>0</v>
      </c>
      <c r="AF86">
        <f>ROUND(((EV86*4)),6)</f>
        <v>56807.76</v>
      </c>
      <c r="AG86">
        <f t="shared" si="88"/>
        <v>0</v>
      </c>
      <c r="AH86">
        <f>((EW86*4))</f>
        <v>112.08</v>
      </c>
      <c r="AI86">
        <f>((EX86*4))</f>
        <v>0</v>
      </c>
      <c r="AJ86">
        <f t="shared" si="90"/>
        <v>0</v>
      </c>
      <c r="AK86">
        <v>14445.51</v>
      </c>
      <c r="AL86">
        <v>243.57</v>
      </c>
      <c r="AM86">
        <v>0</v>
      </c>
      <c r="AN86">
        <v>0</v>
      </c>
      <c r="AO86">
        <v>14201.94</v>
      </c>
      <c r="AP86">
        <v>0</v>
      </c>
      <c r="AQ86">
        <v>28.02</v>
      </c>
      <c r="AR86">
        <v>0</v>
      </c>
      <c r="AS86">
        <v>0</v>
      </c>
      <c r="AT86">
        <v>70</v>
      </c>
      <c r="AU86">
        <v>10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4</v>
      </c>
      <c r="BJ86" t="s">
        <v>151</v>
      </c>
      <c r="BM86">
        <v>0</v>
      </c>
      <c r="BN86">
        <v>0</v>
      </c>
      <c r="BO86" t="s">
        <v>3</v>
      </c>
      <c r="BP86">
        <v>0</v>
      </c>
      <c r="BQ86">
        <v>1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70</v>
      </c>
      <c r="CA86">
        <v>10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91"/>
        <v>46803.46</v>
      </c>
      <c r="CQ86">
        <f t="shared" si="92"/>
        <v>974.28</v>
      </c>
      <c r="CR86">
        <f>(((((ET86*4))*BB86-((EU86*4))*BS86)+AE86*BS86)*AV86)</f>
        <v>0</v>
      </c>
      <c r="CS86">
        <f t="shared" si="93"/>
        <v>0</v>
      </c>
      <c r="CT86">
        <f t="shared" si="94"/>
        <v>56807.76</v>
      </c>
      <c r="CU86">
        <f t="shared" si="95"/>
        <v>0</v>
      </c>
      <c r="CV86">
        <f t="shared" si="96"/>
        <v>112.08</v>
      </c>
      <c r="CW86">
        <f t="shared" si="97"/>
        <v>0</v>
      </c>
      <c r="CX86">
        <f t="shared" si="98"/>
        <v>0</v>
      </c>
      <c r="CY86">
        <f t="shared" si="99"/>
        <v>32210.003000000004</v>
      </c>
      <c r="CZ86">
        <f t="shared" si="100"/>
        <v>4601.4290000000001</v>
      </c>
      <c r="DC86" t="s">
        <v>3</v>
      </c>
      <c r="DD86" t="s">
        <v>32</v>
      </c>
      <c r="DE86" t="s">
        <v>32</v>
      </c>
      <c r="DF86" t="s">
        <v>32</v>
      </c>
      <c r="DG86" t="s">
        <v>32</v>
      </c>
      <c r="DH86" t="s">
        <v>3</v>
      </c>
      <c r="DI86" t="s">
        <v>32</v>
      </c>
      <c r="DJ86" t="s">
        <v>32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16987630</v>
      </c>
      <c r="DV86" t="s">
        <v>131</v>
      </c>
      <c r="DW86" t="s">
        <v>131</v>
      </c>
      <c r="DX86">
        <v>100</v>
      </c>
      <c r="DZ86" t="s">
        <v>3</v>
      </c>
      <c r="EA86" t="s">
        <v>3</v>
      </c>
      <c r="EB86" t="s">
        <v>3</v>
      </c>
      <c r="EC86" t="s">
        <v>3</v>
      </c>
      <c r="EE86">
        <v>1441815344</v>
      </c>
      <c r="EF86">
        <v>1</v>
      </c>
      <c r="EG86" t="s">
        <v>22</v>
      </c>
      <c r="EH86">
        <v>0</v>
      </c>
      <c r="EI86" t="s">
        <v>3</v>
      </c>
      <c r="EJ86">
        <v>4</v>
      </c>
      <c r="EK86">
        <v>0</v>
      </c>
      <c r="EL86" t="s">
        <v>23</v>
      </c>
      <c r="EM86" t="s">
        <v>24</v>
      </c>
      <c r="EO86" t="s">
        <v>3</v>
      </c>
      <c r="EQ86">
        <v>0</v>
      </c>
      <c r="ER86">
        <v>14445.51</v>
      </c>
      <c r="ES86">
        <v>243.57</v>
      </c>
      <c r="ET86">
        <v>0</v>
      </c>
      <c r="EU86">
        <v>0</v>
      </c>
      <c r="EV86">
        <v>14201.94</v>
      </c>
      <c r="EW86">
        <v>28.02</v>
      </c>
      <c r="EX86">
        <v>0</v>
      </c>
      <c r="EY86">
        <v>0</v>
      </c>
      <c r="FQ86">
        <v>0</v>
      </c>
      <c r="FR86">
        <f t="shared" si="101"/>
        <v>0</v>
      </c>
      <c r="FS86">
        <v>0</v>
      </c>
      <c r="FX86">
        <v>70</v>
      </c>
      <c r="FY86">
        <v>10</v>
      </c>
      <c r="GA86" t="s">
        <v>3</v>
      </c>
      <c r="GD86">
        <v>0</v>
      </c>
      <c r="GF86">
        <v>1586733399</v>
      </c>
      <c r="GG86">
        <v>2</v>
      </c>
      <c r="GH86">
        <v>1</v>
      </c>
      <c r="GI86">
        <v>-2</v>
      </c>
      <c r="GJ86">
        <v>0</v>
      </c>
      <c r="GK86">
        <f>ROUND(R86*(R12)/100,2)</f>
        <v>0</v>
      </c>
      <c r="GL86">
        <f t="shared" si="102"/>
        <v>0</v>
      </c>
      <c r="GM86">
        <f t="shared" si="103"/>
        <v>83614.89</v>
      </c>
      <c r="GN86">
        <f t="shared" si="104"/>
        <v>0</v>
      </c>
      <c r="GO86">
        <f t="shared" si="105"/>
        <v>0</v>
      </c>
      <c r="GP86">
        <f t="shared" si="106"/>
        <v>83614.89</v>
      </c>
      <c r="GR86">
        <v>0</v>
      </c>
      <c r="GS86">
        <v>3</v>
      </c>
      <c r="GT86">
        <v>0</v>
      </c>
      <c r="GU86" t="s">
        <v>3</v>
      </c>
      <c r="GV86">
        <f t="shared" si="107"/>
        <v>0</v>
      </c>
      <c r="GW86">
        <v>1</v>
      </c>
      <c r="GX86">
        <f t="shared" si="108"/>
        <v>0</v>
      </c>
      <c r="HA86">
        <v>0</v>
      </c>
      <c r="HB86">
        <v>0</v>
      </c>
      <c r="HC86">
        <f t="shared" si="109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1</v>
      </c>
      <c r="D87">
        <f>ROW(EtalonRes!A43)</f>
        <v>43</v>
      </c>
      <c r="E87" t="s">
        <v>3</v>
      </c>
      <c r="F87" t="s">
        <v>152</v>
      </c>
      <c r="G87" t="s">
        <v>153</v>
      </c>
      <c r="H87" t="s">
        <v>36</v>
      </c>
      <c r="I87">
        <f>ROUND(1/10,9)</f>
        <v>0.1</v>
      </c>
      <c r="J87">
        <v>0</v>
      </c>
      <c r="K87">
        <f>ROUND(1/10,9)</f>
        <v>0.1</v>
      </c>
      <c r="O87">
        <f t="shared" si="75"/>
        <v>180.31</v>
      </c>
      <c r="P87">
        <f t="shared" si="76"/>
        <v>0</v>
      </c>
      <c r="Q87">
        <f t="shared" si="77"/>
        <v>0</v>
      </c>
      <c r="R87">
        <f t="shared" si="78"/>
        <v>0</v>
      </c>
      <c r="S87">
        <f t="shared" si="79"/>
        <v>180.31</v>
      </c>
      <c r="T87">
        <f t="shared" si="80"/>
        <v>0</v>
      </c>
      <c r="U87">
        <f t="shared" si="81"/>
        <v>0.29199999999999998</v>
      </c>
      <c r="V87">
        <f t="shared" si="82"/>
        <v>0</v>
      </c>
      <c r="W87">
        <f t="shared" si="83"/>
        <v>0</v>
      </c>
      <c r="X87">
        <f t="shared" si="84"/>
        <v>126.22</v>
      </c>
      <c r="Y87">
        <f t="shared" si="85"/>
        <v>18.03</v>
      </c>
      <c r="AA87">
        <v>-1</v>
      </c>
      <c r="AB87">
        <f t="shared" si="86"/>
        <v>1803.08</v>
      </c>
      <c r="AC87">
        <f>ROUND(((ES87*4)),6)</f>
        <v>0</v>
      </c>
      <c r="AD87">
        <f>ROUND(((((ET87*4))-((EU87*4)))+AE87),6)</f>
        <v>0</v>
      </c>
      <c r="AE87">
        <f>ROUND(((EU87*4)),6)</f>
        <v>0</v>
      </c>
      <c r="AF87">
        <f>ROUND(((EV87*4)),6)</f>
        <v>1803.08</v>
      </c>
      <c r="AG87">
        <f t="shared" si="88"/>
        <v>0</v>
      </c>
      <c r="AH87">
        <f>((EW87*4))</f>
        <v>2.92</v>
      </c>
      <c r="AI87">
        <f>((EX87*4))</f>
        <v>0</v>
      </c>
      <c r="AJ87">
        <f t="shared" si="90"/>
        <v>0</v>
      </c>
      <c r="AK87">
        <v>450.77</v>
      </c>
      <c r="AL87">
        <v>0</v>
      </c>
      <c r="AM87">
        <v>0</v>
      </c>
      <c r="AN87">
        <v>0</v>
      </c>
      <c r="AO87">
        <v>450.77</v>
      </c>
      <c r="AP87">
        <v>0</v>
      </c>
      <c r="AQ87">
        <v>0.73</v>
      </c>
      <c r="AR87">
        <v>0</v>
      </c>
      <c r="AS87">
        <v>0</v>
      </c>
      <c r="AT87">
        <v>70</v>
      </c>
      <c r="AU87">
        <v>10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4</v>
      </c>
      <c r="BJ87" t="s">
        <v>154</v>
      </c>
      <c r="BM87">
        <v>0</v>
      </c>
      <c r="BN87">
        <v>0</v>
      </c>
      <c r="BO87" t="s">
        <v>3</v>
      </c>
      <c r="BP87">
        <v>0</v>
      </c>
      <c r="BQ87">
        <v>1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70</v>
      </c>
      <c r="CA87">
        <v>10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91"/>
        <v>180.31</v>
      </c>
      <c r="CQ87">
        <f t="shared" si="92"/>
        <v>0</v>
      </c>
      <c r="CR87">
        <f>(((((ET87*4))*BB87-((EU87*4))*BS87)+AE87*BS87)*AV87)</f>
        <v>0</v>
      </c>
      <c r="CS87">
        <f t="shared" si="93"/>
        <v>0</v>
      </c>
      <c r="CT87">
        <f t="shared" si="94"/>
        <v>1803.08</v>
      </c>
      <c r="CU87">
        <f t="shared" si="95"/>
        <v>0</v>
      </c>
      <c r="CV87">
        <f t="shared" si="96"/>
        <v>2.92</v>
      </c>
      <c r="CW87">
        <f t="shared" si="97"/>
        <v>0</v>
      </c>
      <c r="CX87">
        <f t="shared" si="98"/>
        <v>0</v>
      </c>
      <c r="CY87">
        <f t="shared" si="99"/>
        <v>126.21700000000001</v>
      </c>
      <c r="CZ87">
        <f t="shared" si="100"/>
        <v>18.030999999999999</v>
      </c>
      <c r="DC87" t="s">
        <v>3</v>
      </c>
      <c r="DD87" t="s">
        <v>32</v>
      </c>
      <c r="DE87" t="s">
        <v>32</v>
      </c>
      <c r="DF87" t="s">
        <v>32</v>
      </c>
      <c r="DG87" t="s">
        <v>32</v>
      </c>
      <c r="DH87" t="s">
        <v>3</v>
      </c>
      <c r="DI87" t="s">
        <v>32</v>
      </c>
      <c r="DJ87" t="s">
        <v>32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16987630</v>
      </c>
      <c r="DV87" t="s">
        <v>36</v>
      </c>
      <c r="DW87" t="s">
        <v>36</v>
      </c>
      <c r="DX87">
        <v>10</v>
      </c>
      <c r="DZ87" t="s">
        <v>3</v>
      </c>
      <c r="EA87" t="s">
        <v>3</v>
      </c>
      <c r="EB87" t="s">
        <v>3</v>
      </c>
      <c r="EC87" t="s">
        <v>3</v>
      </c>
      <c r="EE87">
        <v>1441815344</v>
      </c>
      <c r="EF87">
        <v>1</v>
      </c>
      <c r="EG87" t="s">
        <v>22</v>
      </c>
      <c r="EH87">
        <v>0</v>
      </c>
      <c r="EI87" t="s">
        <v>3</v>
      </c>
      <c r="EJ87">
        <v>4</v>
      </c>
      <c r="EK87">
        <v>0</v>
      </c>
      <c r="EL87" t="s">
        <v>23</v>
      </c>
      <c r="EM87" t="s">
        <v>24</v>
      </c>
      <c r="EO87" t="s">
        <v>3</v>
      </c>
      <c r="EQ87">
        <v>1024</v>
      </c>
      <c r="ER87">
        <v>450.77</v>
      </c>
      <c r="ES87">
        <v>0</v>
      </c>
      <c r="ET87">
        <v>0</v>
      </c>
      <c r="EU87">
        <v>0</v>
      </c>
      <c r="EV87">
        <v>450.77</v>
      </c>
      <c r="EW87">
        <v>0.73</v>
      </c>
      <c r="EX87">
        <v>0</v>
      </c>
      <c r="EY87">
        <v>0</v>
      </c>
      <c r="FQ87">
        <v>0</v>
      </c>
      <c r="FR87">
        <f t="shared" si="101"/>
        <v>0</v>
      </c>
      <c r="FS87">
        <v>0</v>
      </c>
      <c r="FX87">
        <v>70</v>
      </c>
      <c r="FY87">
        <v>10</v>
      </c>
      <c r="GA87" t="s">
        <v>3</v>
      </c>
      <c r="GD87">
        <v>0</v>
      </c>
      <c r="GF87">
        <v>-350537421</v>
      </c>
      <c r="GG87">
        <v>2</v>
      </c>
      <c r="GH87">
        <v>1</v>
      </c>
      <c r="GI87">
        <v>-2</v>
      </c>
      <c r="GJ87">
        <v>0</v>
      </c>
      <c r="GK87">
        <f>ROUND(R87*(R12)/100,2)</f>
        <v>0</v>
      </c>
      <c r="GL87">
        <f t="shared" si="102"/>
        <v>0</v>
      </c>
      <c r="GM87">
        <f t="shared" si="103"/>
        <v>324.56</v>
      </c>
      <c r="GN87">
        <f t="shared" si="104"/>
        <v>0</v>
      </c>
      <c r="GO87">
        <f t="shared" si="105"/>
        <v>0</v>
      </c>
      <c r="GP87">
        <f t="shared" si="106"/>
        <v>324.56</v>
      </c>
      <c r="GR87">
        <v>0</v>
      </c>
      <c r="GS87">
        <v>3</v>
      </c>
      <c r="GT87">
        <v>0</v>
      </c>
      <c r="GU87" t="s">
        <v>3</v>
      </c>
      <c r="GV87">
        <f t="shared" si="107"/>
        <v>0</v>
      </c>
      <c r="GW87">
        <v>1</v>
      </c>
      <c r="GX87">
        <f t="shared" si="108"/>
        <v>0</v>
      </c>
      <c r="HA87">
        <v>0</v>
      </c>
      <c r="HB87">
        <v>0</v>
      </c>
      <c r="HC87">
        <f t="shared" si="109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9" spans="1:245" x14ac:dyDescent="0.2">
      <c r="A89" s="2">
        <v>51</v>
      </c>
      <c r="B89" s="2">
        <f>B73</f>
        <v>1</v>
      </c>
      <c r="C89" s="2">
        <f>A73</f>
        <v>5</v>
      </c>
      <c r="D89" s="2">
        <f>ROW(A73)</f>
        <v>73</v>
      </c>
      <c r="E89" s="2"/>
      <c r="F89" s="2" t="str">
        <f>IF(F73&lt;&gt;"",F73,"")</f>
        <v>Новый подраздел</v>
      </c>
      <c r="G89" s="2" t="str">
        <f>IF(G73&lt;&gt;"",G73,"")</f>
        <v>1.2 Сантехприборы и оборудование</v>
      </c>
      <c r="H89" s="2">
        <v>0</v>
      </c>
      <c r="I89" s="2"/>
      <c r="J89" s="2"/>
      <c r="K89" s="2"/>
      <c r="L89" s="2"/>
      <c r="M89" s="2"/>
      <c r="N89" s="2"/>
      <c r="O89" s="2">
        <f t="shared" ref="O89:T89" si="112">ROUND(AB89,2)</f>
        <v>101481.22</v>
      </c>
      <c r="P89" s="2">
        <f t="shared" si="112"/>
        <v>1247.3399999999999</v>
      </c>
      <c r="Q89" s="2">
        <f t="shared" si="112"/>
        <v>3554.59</v>
      </c>
      <c r="R89" s="2">
        <f t="shared" si="112"/>
        <v>2231.06</v>
      </c>
      <c r="S89" s="2">
        <f t="shared" si="112"/>
        <v>96679.29</v>
      </c>
      <c r="T89" s="2">
        <f t="shared" si="112"/>
        <v>0</v>
      </c>
      <c r="U89" s="2">
        <f>AH89</f>
        <v>187.7627</v>
      </c>
      <c r="V89" s="2">
        <f>AI89</f>
        <v>0</v>
      </c>
      <c r="W89" s="2">
        <f>ROUND(AJ89,2)</f>
        <v>0</v>
      </c>
      <c r="X89" s="2">
        <f>ROUND(AK89,2)</f>
        <v>67675.5</v>
      </c>
      <c r="Y89" s="2">
        <f>ROUND(AL89,2)</f>
        <v>9667.92</v>
      </c>
      <c r="Z89" s="2"/>
      <c r="AA89" s="2"/>
      <c r="AB89" s="2">
        <f>ROUND(SUMIF(AA77:AA87,"=1472751627",O77:O87),2)</f>
        <v>101481.22</v>
      </c>
      <c r="AC89" s="2">
        <f>ROUND(SUMIF(AA77:AA87,"=1472751627",P77:P87),2)</f>
        <v>1247.3399999999999</v>
      </c>
      <c r="AD89" s="2">
        <f>ROUND(SUMIF(AA77:AA87,"=1472751627",Q77:Q87),2)</f>
        <v>3554.59</v>
      </c>
      <c r="AE89" s="2">
        <f>ROUND(SUMIF(AA77:AA87,"=1472751627",R77:R87),2)</f>
        <v>2231.06</v>
      </c>
      <c r="AF89" s="2">
        <f>ROUND(SUMIF(AA77:AA87,"=1472751627",S77:S87),2)</f>
        <v>96679.29</v>
      </c>
      <c r="AG89" s="2">
        <f>ROUND(SUMIF(AA77:AA87,"=1472751627",T77:T87),2)</f>
        <v>0</v>
      </c>
      <c r="AH89" s="2">
        <f>SUMIF(AA77:AA87,"=1472751627",U77:U87)</f>
        <v>187.7627</v>
      </c>
      <c r="AI89" s="2">
        <f>SUMIF(AA77:AA87,"=1472751627",V77:V87)</f>
        <v>0</v>
      </c>
      <c r="AJ89" s="2">
        <f>ROUND(SUMIF(AA77:AA87,"=1472751627",W77:W87),2)</f>
        <v>0</v>
      </c>
      <c r="AK89" s="2">
        <f>ROUND(SUMIF(AA77:AA87,"=1472751627",X77:X87),2)</f>
        <v>67675.5</v>
      </c>
      <c r="AL89" s="2">
        <f>ROUND(SUMIF(AA77:AA87,"=1472751627",Y77:Y87),2)</f>
        <v>9667.92</v>
      </c>
      <c r="AM89" s="2"/>
      <c r="AN89" s="2"/>
      <c r="AO89" s="2">
        <f t="shared" ref="AO89:BD89" si="113">ROUND(BX89,2)</f>
        <v>0</v>
      </c>
      <c r="AP89" s="2">
        <f t="shared" si="113"/>
        <v>0</v>
      </c>
      <c r="AQ89" s="2">
        <f t="shared" si="113"/>
        <v>0</v>
      </c>
      <c r="AR89" s="2">
        <f t="shared" si="113"/>
        <v>181234.18</v>
      </c>
      <c r="AS89" s="2">
        <f t="shared" si="113"/>
        <v>0</v>
      </c>
      <c r="AT89" s="2">
        <f t="shared" si="113"/>
        <v>0</v>
      </c>
      <c r="AU89" s="2">
        <f t="shared" si="113"/>
        <v>181234.18</v>
      </c>
      <c r="AV89" s="2">
        <f t="shared" si="113"/>
        <v>1247.3399999999999</v>
      </c>
      <c r="AW89" s="2">
        <f t="shared" si="113"/>
        <v>1247.3399999999999</v>
      </c>
      <c r="AX89" s="2">
        <f t="shared" si="113"/>
        <v>0</v>
      </c>
      <c r="AY89" s="2">
        <f t="shared" si="113"/>
        <v>1247.3399999999999</v>
      </c>
      <c r="AZ89" s="2">
        <f t="shared" si="113"/>
        <v>0</v>
      </c>
      <c r="BA89" s="2">
        <f t="shared" si="113"/>
        <v>0</v>
      </c>
      <c r="BB89" s="2">
        <f t="shared" si="113"/>
        <v>0</v>
      </c>
      <c r="BC89" s="2">
        <f t="shared" si="113"/>
        <v>0</v>
      </c>
      <c r="BD89" s="2">
        <f t="shared" si="113"/>
        <v>0</v>
      </c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>
        <f>ROUND(SUMIF(AA77:AA87,"=1472751627",FQ77:FQ87),2)</f>
        <v>0</v>
      </c>
      <c r="BY89" s="2">
        <f>ROUND(SUMIF(AA77:AA87,"=1472751627",FR77:FR87),2)</f>
        <v>0</v>
      </c>
      <c r="BZ89" s="2">
        <f>ROUND(SUMIF(AA77:AA87,"=1472751627",GL77:GL87),2)</f>
        <v>0</v>
      </c>
      <c r="CA89" s="2">
        <f>ROUND(SUMIF(AA77:AA87,"=1472751627",GM77:GM87),2)</f>
        <v>181234.18</v>
      </c>
      <c r="CB89" s="2">
        <f>ROUND(SUMIF(AA77:AA87,"=1472751627",GN77:GN87),2)</f>
        <v>0</v>
      </c>
      <c r="CC89" s="2">
        <f>ROUND(SUMIF(AA77:AA87,"=1472751627",GO77:GO87),2)</f>
        <v>0</v>
      </c>
      <c r="CD89" s="2">
        <f>ROUND(SUMIF(AA77:AA87,"=1472751627",GP77:GP87),2)</f>
        <v>181234.18</v>
      </c>
      <c r="CE89" s="2">
        <f>AC89-BX89</f>
        <v>1247.3399999999999</v>
      </c>
      <c r="CF89" s="2">
        <f>AC89-BY89</f>
        <v>1247.3399999999999</v>
      </c>
      <c r="CG89" s="2">
        <f>BX89-BZ89</f>
        <v>0</v>
      </c>
      <c r="CH89" s="2">
        <f>AC89-BX89-BY89+BZ89</f>
        <v>1247.3399999999999</v>
      </c>
      <c r="CI89" s="2">
        <f>BY89-BZ89</f>
        <v>0</v>
      </c>
      <c r="CJ89" s="2">
        <f>ROUND(SUMIF(AA77:AA87,"=1472751627",GX77:GX87),2)</f>
        <v>0</v>
      </c>
      <c r="CK89" s="2">
        <f>ROUND(SUMIF(AA77:AA87,"=1472751627",GY77:GY87),2)</f>
        <v>0</v>
      </c>
      <c r="CL89" s="2">
        <f>ROUND(SUMIF(AA77:AA87,"=1472751627",GZ77:GZ87),2)</f>
        <v>0</v>
      </c>
      <c r="CM89" s="2">
        <f>ROUND(SUMIF(AA77:AA87,"=1472751627",HD77:HD87),2)</f>
        <v>0</v>
      </c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>
        <v>0</v>
      </c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201</v>
      </c>
      <c r="F91" s="4">
        <f>ROUND(Source!O89,O91)</f>
        <v>101481.22</v>
      </c>
      <c r="G91" s="4" t="s">
        <v>62</v>
      </c>
      <c r="H91" s="4" t="s">
        <v>63</v>
      </c>
      <c r="I91" s="4"/>
      <c r="J91" s="4"/>
      <c r="K91" s="4">
        <v>201</v>
      </c>
      <c r="L91" s="4">
        <v>1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101481.22</v>
      </c>
      <c r="X91" s="4">
        <v>1</v>
      </c>
      <c r="Y91" s="4">
        <v>101481.22</v>
      </c>
      <c r="Z91" s="4"/>
      <c r="AA91" s="4"/>
      <c r="AB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202</v>
      </c>
      <c r="F92" s="4">
        <f>ROUND(Source!P89,O92)</f>
        <v>1247.3399999999999</v>
      </c>
      <c r="G92" s="4" t="s">
        <v>64</v>
      </c>
      <c r="H92" s="4" t="s">
        <v>65</v>
      </c>
      <c r="I92" s="4"/>
      <c r="J92" s="4"/>
      <c r="K92" s="4">
        <v>202</v>
      </c>
      <c r="L92" s="4">
        <v>2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1247.3399999999999</v>
      </c>
      <c r="X92" s="4">
        <v>1</v>
      </c>
      <c r="Y92" s="4">
        <v>1247.3399999999999</v>
      </c>
      <c r="Z92" s="4"/>
      <c r="AA92" s="4"/>
      <c r="AB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222</v>
      </c>
      <c r="F93" s="4">
        <f>ROUND(Source!AO89,O93)</f>
        <v>0</v>
      </c>
      <c r="G93" s="4" t="s">
        <v>66</v>
      </c>
      <c r="H93" s="4" t="s">
        <v>67</v>
      </c>
      <c r="I93" s="4"/>
      <c r="J93" s="4"/>
      <c r="K93" s="4">
        <v>222</v>
      </c>
      <c r="L93" s="4">
        <v>3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225</v>
      </c>
      <c r="F94" s="4">
        <f>ROUND(Source!AV89,O94)</f>
        <v>1247.3399999999999</v>
      </c>
      <c r="G94" s="4" t="s">
        <v>68</v>
      </c>
      <c r="H94" s="4" t="s">
        <v>69</v>
      </c>
      <c r="I94" s="4"/>
      <c r="J94" s="4"/>
      <c r="K94" s="4">
        <v>225</v>
      </c>
      <c r="L94" s="4">
        <v>4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1247.3399999999999</v>
      </c>
      <c r="X94" s="4">
        <v>1</v>
      </c>
      <c r="Y94" s="4">
        <v>1247.3399999999999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226</v>
      </c>
      <c r="F95" s="4">
        <f>ROUND(Source!AW89,O95)</f>
        <v>1247.3399999999999</v>
      </c>
      <c r="G95" s="4" t="s">
        <v>70</v>
      </c>
      <c r="H95" s="4" t="s">
        <v>71</v>
      </c>
      <c r="I95" s="4"/>
      <c r="J95" s="4"/>
      <c r="K95" s="4">
        <v>226</v>
      </c>
      <c r="L95" s="4">
        <v>5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1247.3399999999999</v>
      </c>
      <c r="X95" s="4">
        <v>1</v>
      </c>
      <c r="Y95" s="4">
        <v>1247.3399999999999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227</v>
      </c>
      <c r="F96" s="4">
        <f>ROUND(Source!AX89,O96)</f>
        <v>0</v>
      </c>
      <c r="G96" s="4" t="s">
        <v>72</v>
      </c>
      <c r="H96" s="4" t="s">
        <v>73</v>
      </c>
      <c r="I96" s="4"/>
      <c r="J96" s="4"/>
      <c r="K96" s="4">
        <v>227</v>
      </c>
      <c r="L96" s="4">
        <v>6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228</v>
      </c>
      <c r="F97" s="4">
        <f>ROUND(Source!AY89,O97)</f>
        <v>1247.3399999999999</v>
      </c>
      <c r="G97" s="4" t="s">
        <v>74</v>
      </c>
      <c r="H97" s="4" t="s">
        <v>75</v>
      </c>
      <c r="I97" s="4"/>
      <c r="J97" s="4"/>
      <c r="K97" s="4">
        <v>228</v>
      </c>
      <c r="L97" s="4">
        <v>7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1247.3399999999999</v>
      </c>
      <c r="X97" s="4">
        <v>1</v>
      </c>
      <c r="Y97" s="4">
        <v>1247.3399999999999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216</v>
      </c>
      <c r="F98" s="4">
        <f>ROUND(Source!AP89,O98)</f>
        <v>0</v>
      </c>
      <c r="G98" s="4" t="s">
        <v>76</v>
      </c>
      <c r="H98" s="4" t="s">
        <v>77</v>
      </c>
      <c r="I98" s="4"/>
      <c r="J98" s="4"/>
      <c r="K98" s="4">
        <v>216</v>
      </c>
      <c r="L98" s="4">
        <v>8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223</v>
      </c>
      <c r="F99" s="4">
        <f>ROUND(Source!AQ89,O99)</f>
        <v>0</v>
      </c>
      <c r="G99" s="4" t="s">
        <v>78</v>
      </c>
      <c r="H99" s="4" t="s">
        <v>79</v>
      </c>
      <c r="I99" s="4"/>
      <c r="J99" s="4"/>
      <c r="K99" s="4">
        <v>223</v>
      </c>
      <c r="L99" s="4">
        <v>9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229</v>
      </c>
      <c r="F100" s="4">
        <f>ROUND(Source!AZ89,O100)</f>
        <v>0</v>
      </c>
      <c r="G100" s="4" t="s">
        <v>80</v>
      </c>
      <c r="H100" s="4" t="s">
        <v>81</v>
      </c>
      <c r="I100" s="4"/>
      <c r="J100" s="4"/>
      <c r="K100" s="4">
        <v>229</v>
      </c>
      <c r="L100" s="4">
        <v>10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203</v>
      </c>
      <c r="F101" s="4">
        <f>ROUND(Source!Q89,O101)</f>
        <v>3554.59</v>
      </c>
      <c r="G101" s="4" t="s">
        <v>82</v>
      </c>
      <c r="H101" s="4" t="s">
        <v>83</v>
      </c>
      <c r="I101" s="4"/>
      <c r="J101" s="4"/>
      <c r="K101" s="4">
        <v>203</v>
      </c>
      <c r="L101" s="4">
        <v>11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3554.59</v>
      </c>
      <c r="X101" s="4">
        <v>1</v>
      </c>
      <c r="Y101" s="4">
        <v>3554.59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231</v>
      </c>
      <c r="F102" s="4">
        <f>ROUND(Source!BB89,O102)</f>
        <v>0</v>
      </c>
      <c r="G102" s="4" t="s">
        <v>84</v>
      </c>
      <c r="H102" s="4" t="s">
        <v>85</v>
      </c>
      <c r="I102" s="4"/>
      <c r="J102" s="4"/>
      <c r="K102" s="4">
        <v>231</v>
      </c>
      <c r="L102" s="4">
        <v>12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204</v>
      </c>
      <c r="F103" s="4">
        <f>ROUND(Source!R89,O103)</f>
        <v>2231.06</v>
      </c>
      <c r="G103" s="4" t="s">
        <v>86</v>
      </c>
      <c r="H103" s="4" t="s">
        <v>87</v>
      </c>
      <c r="I103" s="4"/>
      <c r="J103" s="4"/>
      <c r="K103" s="4">
        <v>204</v>
      </c>
      <c r="L103" s="4">
        <v>13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2231.06</v>
      </c>
      <c r="X103" s="4">
        <v>1</v>
      </c>
      <c r="Y103" s="4">
        <v>2231.06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205</v>
      </c>
      <c r="F104" s="4">
        <f>ROUND(Source!S89,O104)</f>
        <v>96679.29</v>
      </c>
      <c r="G104" s="4" t="s">
        <v>88</v>
      </c>
      <c r="H104" s="4" t="s">
        <v>89</v>
      </c>
      <c r="I104" s="4"/>
      <c r="J104" s="4"/>
      <c r="K104" s="4">
        <v>205</v>
      </c>
      <c r="L104" s="4">
        <v>14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96679.29</v>
      </c>
      <c r="X104" s="4">
        <v>1</v>
      </c>
      <c r="Y104" s="4">
        <v>96679.29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232</v>
      </c>
      <c r="F105" s="4">
        <f>ROUND(Source!BC89,O105)</f>
        <v>0</v>
      </c>
      <c r="G105" s="4" t="s">
        <v>90</v>
      </c>
      <c r="H105" s="4" t="s">
        <v>91</v>
      </c>
      <c r="I105" s="4"/>
      <c r="J105" s="4"/>
      <c r="K105" s="4">
        <v>232</v>
      </c>
      <c r="L105" s="4">
        <v>15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214</v>
      </c>
      <c r="F106" s="4">
        <f>ROUND(Source!AS89,O106)</f>
        <v>0</v>
      </c>
      <c r="G106" s="4" t="s">
        <v>92</v>
      </c>
      <c r="H106" s="4" t="s">
        <v>93</v>
      </c>
      <c r="I106" s="4"/>
      <c r="J106" s="4"/>
      <c r="K106" s="4">
        <v>214</v>
      </c>
      <c r="L106" s="4">
        <v>16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215</v>
      </c>
      <c r="F107" s="4">
        <f>ROUND(Source!AT89,O107)</f>
        <v>0</v>
      </c>
      <c r="G107" s="4" t="s">
        <v>94</v>
      </c>
      <c r="H107" s="4" t="s">
        <v>95</v>
      </c>
      <c r="I107" s="4"/>
      <c r="J107" s="4"/>
      <c r="K107" s="4">
        <v>215</v>
      </c>
      <c r="L107" s="4">
        <v>17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217</v>
      </c>
      <c r="F108" s="4">
        <f>ROUND(Source!AU89,O108)</f>
        <v>181234.18</v>
      </c>
      <c r="G108" s="4" t="s">
        <v>96</v>
      </c>
      <c r="H108" s="4" t="s">
        <v>97</v>
      </c>
      <c r="I108" s="4"/>
      <c r="J108" s="4"/>
      <c r="K108" s="4">
        <v>217</v>
      </c>
      <c r="L108" s="4">
        <v>18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181234.18</v>
      </c>
      <c r="X108" s="4">
        <v>1</v>
      </c>
      <c r="Y108" s="4">
        <v>181234.18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230</v>
      </c>
      <c r="F109" s="4">
        <f>ROUND(Source!BA89,O109)</f>
        <v>0</v>
      </c>
      <c r="G109" s="4" t="s">
        <v>98</v>
      </c>
      <c r="H109" s="4" t="s">
        <v>99</v>
      </c>
      <c r="I109" s="4"/>
      <c r="J109" s="4"/>
      <c r="K109" s="4">
        <v>230</v>
      </c>
      <c r="L109" s="4">
        <v>19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206</v>
      </c>
      <c r="F110" s="4">
        <f>ROUND(Source!T89,O110)</f>
        <v>0</v>
      </c>
      <c r="G110" s="4" t="s">
        <v>100</v>
      </c>
      <c r="H110" s="4" t="s">
        <v>101</v>
      </c>
      <c r="I110" s="4"/>
      <c r="J110" s="4"/>
      <c r="K110" s="4">
        <v>206</v>
      </c>
      <c r="L110" s="4">
        <v>20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207</v>
      </c>
      <c r="F111" s="4">
        <f>Source!U89</f>
        <v>187.7627</v>
      </c>
      <c r="G111" s="4" t="s">
        <v>102</v>
      </c>
      <c r="H111" s="4" t="s">
        <v>103</v>
      </c>
      <c r="I111" s="4"/>
      <c r="J111" s="4"/>
      <c r="K111" s="4">
        <v>207</v>
      </c>
      <c r="L111" s="4">
        <v>21</v>
      </c>
      <c r="M111" s="4">
        <v>3</v>
      </c>
      <c r="N111" s="4" t="s">
        <v>3</v>
      </c>
      <c r="O111" s="4">
        <v>-1</v>
      </c>
      <c r="P111" s="4"/>
      <c r="Q111" s="4"/>
      <c r="R111" s="4"/>
      <c r="S111" s="4"/>
      <c r="T111" s="4"/>
      <c r="U111" s="4"/>
      <c r="V111" s="4"/>
      <c r="W111" s="4">
        <v>187.7627</v>
      </c>
      <c r="X111" s="4">
        <v>1</v>
      </c>
      <c r="Y111" s="4">
        <v>187.7627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208</v>
      </c>
      <c r="F112" s="4">
        <f>Source!V89</f>
        <v>0</v>
      </c>
      <c r="G112" s="4" t="s">
        <v>104</v>
      </c>
      <c r="H112" s="4" t="s">
        <v>105</v>
      </c>
      <c r="I112" s="4"/>
      <c r="J112" s="4"/>
      <c r="K112" s="4">
        <v>208</v>
      </c>
      <c r="L112" s="4">
        <v>22</v>
      </c>
      <c r="M112" s="4">
        <v>3</v>
      </c>
      <c r="N112" s="4" t="s">
        <v>3</v>
      </c>
      <c r="O112" s="4">
        <v>-1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06" x14ac:dyDescent="0.2">
      <c r="A113" s="4">
        <v>50</v>
      </c>
      <c r="B113" s="4">
        <v>0</v>
      </c>
      <c r="C113" s="4">
        <v>0</v>
      </c>
      <c r="D113" s="4">
        <v>1</v>
      </c>
      <c r="E113" s="4">
        <v>209</v>
      </c>
      <c r="F113" s="4">
        <f>ROUND(Source!W89,O113)</f>
        <v>0</v>
      </c>
      <c r="G113" s="4" t="s">
        <v>106</v>
      </c>
      <c r="H113" s="4" t="s">
        <v>107</v>
      </c>
      <c r="I113" s="4"/>
      <c r="J113" s="4"/>
      <c r="K113" s="4">
        <v>209</v>
      </c>
      <c r="L113" s="4">
        <v>23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06" x14ac:dyDescent="0.2">
      <c r="A114" s="4">
        <v>50</v>
      </c>
      <c r="B114" s="4">
        <v>0</v>
      </c>
      <c r="C114" s="4">
        <v>0</v>
      </c>
      <c r="D114" s="4">
        <v>1</v>
      </c>
      <c r="E114" s="4">
        <v>233</v>
      </c>
      <c r="F114" s="4">
        <f>ROUND(Source!BD89,O114)</f>
        <v>0</v>
      </c>
      <c r="G114" s="4" t="s">
        <v>108</v>
      </c>
      <c r="H114" s="4" t="s">
        <v>109</v>
      </c>
      <c r="I114" s="4"/>
      <c r="J114" s="4"/>
      <c r="K114" s="4">
        <v>233</v>
      </c>
      <c r="L114" s="4">
        <v>24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06" x14ac:dyDescent="0.2">
      <c r="A115" s="4">
        <v>50</v>
      </c>
      <c r="B115" s="4">
        <v>0</v>
      </c>
      <c r="C115" s="4">
        <v>0</v>
      </c>
      <c r="D115" s="4">
        <v>1</v>
      </c>
      <c r="E115" s="4">
        <v>210</v>
      </c>
      <c r="F115" s="4">
        <f>ROUND(Source!X89,O115)</f>
        <v>67675.5</v>
      </c>
      <c r="G115" s="4" t="s">
        <v>110</v>
      </c>
      <c r="H115" s="4" t="s">
        <v>111</v>
      </c>
      <c r="I115" s="4"/>
      <c r="J115" s="4"/>
      <c r="K115" s="4">
        <v>210</v>
      </c>
      <c r="L115" s="4">
        <v>25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67675.5</v>
      </c>
      <c r="X115" s="4">
        <v>1</v>
      </c>
      <c r="Y115" s="4">
        <v>67675.5</v>
      </c>
      <c r="Z115" s="4"/>
      <c r="AA115" s="4"/>
      <c r="AB115" s="4"/>
    </row>
    <row r="116" spans="1:206" x14ac:dyDescent="0.2">
      <c r="A116" s="4">
        <v>50</v>
      </c>
      <c r="B116" s="4">
        <v>0</v>
      </c>
      <c r="C116" s="4">
        <v>0</v>
      </c>
      <c r="D116" s="4">
        <v>1</v>
      </c>
      <c r="E116" s="4">
        <v>211</v>
      </c>
      <c r="F116" s="4">
        <f>ROUND(Source!Y89,O116)</f>
        <v>9667.92</v>
      </c>
      <c r="G116" s="4" t="s">
        <v>112</v>
      </c>
      <c r="H116" s="4" t="s">
        <v>113</v>
      </c>
      <c r="I116" s="4"/>
      <c r="J116" s="4"/>
      <c r="K116" s="4">
        <v>211</v>
      </c>
      <c r="L116" s="4">
        <v>26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9667.92</v>
      </c>
      <c r="X116" s="4">
        <v>1</v>
      </c>
      <c r="Y116" s="4">
        <v>9667.92</v>
      </c>
      <c r="Z116" s="4"/>
      <c r="AA116" s="4"/>
      <c r="AB116" s="4"/>
    </row>
    <row r="117" spans="1:206" x14ac:dyDescent="0.2">
      <c r="A117" s="4">
        <v>50</v>
      </c>
      <c r="B117" s="4">
        <v>0</v>
      </c>
      <c r="C117" s="4">
        <v>0</v>
      </c>
      <c r="D117" s="4">
        <v>1</v>
      </c>
      <c r="E117" s="4">
        <v>224</v>
      </c>
      <c r="F117" s="4">
        <f>ROUND(Source!AR89,O117)</f>
        <v>181234.18</v>
      </c>
      <c r="G117" s="4" t="s">
        <v>114</v>
      </c>
      <c r="H117" s="4" t="s">
        <v>115</v>
      </c>
      <c r="I117" s="4"/>
      <c r="J117" s="4"/>
      <c r="K117" s="4">
        <v>224</v>
      </c>
      <c r="L117" s="4">
        <v>27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181234.18</v>
      </c>
      <c r="X117" s="4">
        <v>1</v>
      </c>
      <c r="Y117" s="4">
        <v>181234.18</v>
      </c>
      <c r="Z117" s="4"/>
      <c r="AA117" s="4"/>
      <c r="AB117" s="4"/>
    </row>
    <row r="119" spans="1:206" x14ac:dyDescent="0.2">
      <c r="A119" s="2">
        <v>51</v>
      </c>
      <c r="B119" s="2">
        <f>B24</f>
        <v>1</v>
      </c>
      <c r="C119" s="2">
        <f>A24</f>
        <v>4</v>
      </c>
      <c r="D119" s="2">
        <f>ROW(A24)</f>
        <v>24</v>
      </c>
      <c r="E119" s="2"/>
      <c r="F119" s="2" t="str">
        <f>IF(F24&lt;&gt;"",F24,"")</f>
        <v>Новый раздел</v>
      </c>
      <c r="G119" s="2" t="str">
        <f>IF(G24&lt;&gt;"",G24,"")</f>
        <v>1 Водоснабжение и водоотведение</v>
      </c>
      <c r="H119" s="2">
        <v>0</v>
      </c>
      <c r="I119" s="2"/>
      <c r="J119" s="2"/>
      <c r="K119" s="2"/>
      <c r="L119" s="2"/>
      <c r="M119" s="2"/>
      <c r="N119" s="2"/>
      <c r="O119" s="2">
        <f t="shared" ref="O119:T119" si="114">ROUND(O43+O89+AB119,2)</f>
        <v>135359.53</v>
      </c>
      <c r="P119" s="2">
        <f t="shared" si="114"/>
        <v>1249.4000000000001</v>
      </c>
      <c r="Q119" s="2">
        <f t="shared" si="114"/>
        <v>13252.83</v>
      </c>
      <c r="R119" s="2">
        <f t="shared" si="114"/>
        <v>8380.25</v>
      </c>
      <c r="S119" s="2">
        <f t="shared" si="114"/>
        <v>120857.3</v>
      </c>
      <c r="T119" s="2">
        <f t="shared" si="114"/>
        <v>0</v>
      </c>
      <c r="U119" s="2">
        <f>U43+U89+AH119</f>
        <v>230.21769999999998</v>
      </c>
      <c r="V119" s="2">
        <f>V43+V89+AI119</f>
        <v>0</v>
      </c>
      <c r="W119" s="2">
        <f>ROUND(W43+W89+AJ119,2)</f>
        <v>0</v>
      </c>
      <c r="X119" s="2">
        <f>ROUND(X43+X89+AK119,2)</f>
        <v>84600.11</v>
      </c>
      <c r="Y119" s="2">
        <f>ROUND(Y43+Y89+AL119,2)</f>
        <v>12085.72</v>
      </c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>
        <f t="shared" ref="AO119:BD119" si="115">ROUND(AO43+AO89+BX119,2)</f>
        <v>0</v>
      </c>
      <c r="AP119" s="2">
        <f t="shared" si="115"/>
        <v>0</v>
      </c>
      <c r="AQ119" s="2">
        <f t="shared" si="115"/>
        <v>0</v>
      </c>
      <c r="AR119" s="2">
        <f t="shared" si="115"/>
        <v>241096.02</v>
      </c>
      <c r="AS119" s="2">
        <f t="shared" si="115"/>
        <v>0</v>
      </c>
      <c r="AT119" s="2">
        <f t="shared" si="115"/>
        <v>0</v>
      </c>
      <c r="AU119" s="2">
        <f t="shared" si="115"/>
        <v>241096.02</v>
      </c>
      <c r="AV119" s="2">
        <f t="shared" si="115"/>
        <v>1249.4000000000001</v>
      </c>
      <c r="AW119" s="2">
        <f t="shared" si="115"/>
        <v>1249.4000000000001</v>
      </c>
      <c r="AX119" s="2">
        <f t="shared" si="115"/>
        <v>0</v>
      </c>
      <c r="AY119" s="2">
        <f t="shared" si="115"/>
        <v>1249.4000000000001</v>
      </c>
      <c r="AZ119" s="2">
        <f t="shared" si="115"/>
        <v>0</v>
      </c>
      <c r="BA119" s="2">
        <f t="shared" si="115"/>
        <v>0</v>
      </c>
      <c r="BB119" s="2">
        <f t="shared" si="115"/>
        <v>0</v>
      </c>
      <c r="BC119" s="2">
        <f t="shared" si="115"/>
        <v>0</v>
      </c>
      <c r="BD119" s="2">
        <f t="shared" si="115"/>
        <v>0</v>
      </c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>
        <v>0</v>
      </c>
    </row>
    <row r="121" spans="1:206" x14ac:dyDescent="0.2">
      <c r="A121" s="4">
        <v>50</v>
      </c>
      <c r="B121" s="4">
        <v>0</v>
      </c>
      <c r="C121" s="4">
        <v>0</v>
      </c>
      <c r="D121" s="4">
        <v>1</v>
      </c>
      <c r="E121" s="4">
        <v>201</v>
      </c>
      <c r="F121" s="4">
        <f>ROUND(Source!O119,O121)</f>
        <v>135359.53</v>
      </c>
      <c r="G121" s="4" t="s">
        <v>62</v>
      </c>
      <c r="H121" s="4" t="s">
        <v>63</v>
      </c>
      <c r="I121" s="4"/>
      <c r="J121" s="4"/>
      <c r="K121" s="4">
        <v>201</v>
      </c>
      <c r="L121" s="4">
        <v>1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101481.22</v>
      </c>
      <c r="X121" s="4">
        <v>1</v>
      </c>
      <c r="Y121" s="4">
        <v>101481.22</v>
      </c>
      <c r="Z121" s="4"/>
      <c r="AA121" s="4"/>
      <c r="AB121" s="4"/>
    </row>
    <row r="122" spans="1:206" x14ac:dyDescent="0.2">
      <c r="A122" s="4">
        <v>50</v>
      </c>
      <c r="B122" s="4">
        <v>0</v>
      </c>
      <c r="C122" s="4">
        <v>0</v>
      </c>
      <c r="D122" s="4">
        <v>1</v>
      </c>
      <c r="E122" s="4">
        <v>202</v>
      </c>
      <c r="F122" s="4">
        <f>ROUND(Source!P119,O122)</f>
        <v>1249.4000000000001</v>
      </c>
      <c r="G122" s="4" t="s">
        <v>64</v>
      </c>
      <c r="H122" s="4" t="s">
        <v>65</v>
      </c>
      <c r="I122" s="4"/>
      <c r="J122" s="4"/>
      <c r="K122" s="4">
        <v>202</v>
      </c>
      <c r="L122" s="4">
        <v>2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1247.3399999999999</v>
      </c>
      <c r="X122" s="4">
        <v>1</v>
      </c>
      <c r="Y122" s="4">
        <v>1247.3399999999999</v>
      </c>
      <c r="Z122" s="4"/>
      <c r="AA122" s="4"/>
      <c r="AB122" s="4"/>
    </row>
    <row r="123" spans="1:206" x14ac:dyDescent="0.2">
      <c r="A123" s="4">
        <v>50</v>
      </c>
      <c r="B123" s="4">
        <v>0</v>
      </c>
      <c r="C123" s="4">
        <v>0</v>
      </c>
      <c r="D123" s="4">
        <v>1</v>
      </c>
      <c r="E123" s="4">
        <v>222</v>
      </c>
      <c r="F123" s="4">
        <f>ROUND(Source!AO119,O123)</f>
        <v>0</v>
      </c>
      <c r="G123" s="4" t="s">
        <v>66</v>
      </c>
      <c r="H123" s="4" t="s">
        <v>67</v>
      </c>
      <c r="I123" s="4"/>
      <c r="J123" s="4"/>
      <c r="K123" s="4">
        <v>222</v>
      </c>
      <c r="L123" s="4">
        <v>3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06" x14ac:dyDescent="0.2">
      <c r="A124" s="4">
        <v>50</v>
      </c>
      <c r="B124" s="4">
        <v>0</v>
      </c>
      <c r="C124" s="4">
        <v>0</v>
      </c>
      <c r="D124" s="4">
        <v>1</v>
      </c>
      <c r="E124" s="4">
        <v>225</v>
      </c>
      <c r="F124" s="4">
        <f>ROUND(Source!AV119,O124)</f>
        <v>1249.4000000000001</v>
      </c>
      <c r="G124" s="4" t="s">
        <v>68</v>
      </c>
      <c r="H124" s="4" t="s">
        <v>69</v>
      </c>
      <c r="I124" s="4"/>
      <c r="J124" s="4"/>
      <c r="K124" s="4">
        <v>225</v>
      </c>
      <c r="L124" s="4">
        <v>4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1247.3399999999999</v>
      </c>
      <c r="X124" s="4">
        <v>1</v>
      </c>
      <c r="Y124" s="4">
        <v>1247.3399999999999</v>
      </c>
      <c r="Z124" s="4"/>
      <c r="AA124" s="4"/>
      <c r="AB124" s="4"/>
    </row>
    <row r="125" spans="1:206" x14ac:dyDescent="0.2">
      <c r="A125" s="4">
        <v>50</v>
      </c>
      <c r="B125" s="4">
        <v>0</v>
      </c>
      <c r="C125" s="4">
        <v>0</v>
      </c>
      <c r="D125" s="4">
        <v>1</v>
      </c>
      <c r="E125" s="4">
        <v>226</v>
      </c>
      <c r="F125" s="4">
        <f>ROUND(Source!AW119,O125)</f>
        <v>1249.4000000000001</v>
      </c>
      <c r="G125" s="4" t="s">
        <v>70</v>
      </c>
      <c r="H125" s="4" t="s">
        <v>71</v>
      </c>
      <c r="I125" s="4"/>
      <c r="J125" s="4"/>
      <c r="K125" s="4">
        <v>226</v>
      </c>
      <c r="L125" s="4">
        <v>5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1247.3399999999999</v>
      </c>
      <c r="X125" s="4">
        <v>1</v>
      </c>
      <c r="Y125" s="4">
        <v>1247.3399999999999</v>
      </c>
      <c r="Z125" s="4"/>
      <c r="AA125" s="4"/>
      <c r="AB125" s="4"/>
    </row>
    <row r="126" spans="1:206" x14ac:dyDescent="0.2">
      <c r="A126" s="4">
        <v>50</v>
      </c>
      <c r="B126" s="4">
        <v>0</v>
      </c>
      <c r="C126" s="4">
        <v>0</v>
      </c>
      <c r="D126" s="4">
        <v>1</v>
      </c>
      <c r="E126" s="4">
        <v>227</v>
      </c>
      <c r="F126" s="4">
        <f>ROUND(Source!AX119,O126)</f>
        <v>0</v>
      </c>
      <c r="G126" s="4" t="s">
        <v>72</v>
      </c>
      <c r="H126" s="4" t="s">
        <v>73</v>
      </c>
      <c r="I126" s="4"/>
      <c r="J126" s="4"/>
      <c r="K126" s="4">
        <v>227</v>
      </c>
      <c r="L126" s="4">
        <v>6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06" x14ac:dyDescent="0.2">
      <c r="A127" s="4">
        <v>50</v>
      </c>
      <c r="B127" s="4">
        <v>0</v>
      </c>
      <c r="C127" s="4">
        <v>0</v>
      </c>
      <c r="D127" s="4">
        <v>1</v>
      </c>
      <c r="E127" s="4">
        <v>228</v>
      </c>
      <c r="F127" s="4">
        <f>ROUND(Source!AY119,O127)</f>
        <v>1249.4000000000001</v>
      </c>
      <c r="G127" s="4" t="s">
        <v>74</v>
      </c>
      <c r="H127" s="4" t="s">
        <v>75</v>
      </c>
      <c r="I127" s="4"/>
      <c r="J127" s="4"/>
      <c r="K127" s="4">
        <v>228</v>
      </c>
      <c r="L127" s="4">
        <v>7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1247.3399999999999</v>
      </c>
      <c r="X127" s="4">
        <v>1</v>
      </c>
      <c r="Y127" s="4">
        <v>1247.3399999999999</v>
      </c>
      <c r="Z127" s="4"/>
      <c r="AA127" s="4"/>
      <c r="AB127" s="4"/>
    </row>
    <row r="128" spans="1:206" x14ac:dyDescent="0.2">
      <c r="A128" s="4">
        <v>50</v>
      </c>
      <c r="B128" s="4">
        <v>0</v>
      </c>
      <c r="C128" s="4">
        <v>0</v>
      </c>
      <c r="D128" s="4">
        <v>1</v>
      </c>
      <c r="E128" s="4">
        <v>216</v>
      </c>
      <c r="F128" s="4">
        <f>ROUND(Source!AP119,O128)</f>
        <v>0</v>
      </c>
      <c r="G128" s="4" t="s">
        <v>76</v>
      </c>
      <c r="H128" s="4" t="s">
        <v>77</v>
      </c>
      <c r="I128" s="4"/>
      <c r="J128" s="4"/>
      <c r="K128" s="4">
        <v>216</v>
      </c>
      <c r="L128" s="4">
        <v>8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223</v>
      </c>
      <c r="F129" s="4">
        <f>ROUND(Source!AQ119,O129)</f>
        <v>0</v>
      </c>
      <c r="G129" s="4" t="s">
        <v>78</v>
      </c>
      <c r="H129" s="4" t="s">
        <v>79</v>
      </c>
      <c r="I129" s="4"/>
      <c r="J129" s="4"/>
      <c r="K129" s="4">
        <v>223</v>
      </c>
      <c r="L129" s="4">
        <v>9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229</v>
      </c>
      <c r="F130" s="4">
        <f>ROUND(Source!AZ119,O130)</f>
        <v>0</v>
      </c>
      <c r="G130" s="4" t="s">
        <v>80</v>
      </c>
      <c r="H130" s="4" t="s">
        <v>81</v>
      </c>
      <c r="I130" s="4"/>
      <c r="J130" s="4"/>
      <c r="K130" s="4">
        <v>229</v>
      </c>
      <c r="L130" s="4">
        <v>10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203</v>
      </c>
      <c r="F131" s="4">
        <f>ROUND(Source!Q119,O131)</f>
        <v>13252.83</v>
      </c>
      <c r="G131" s="4" t="s">
        <v>82</v>
      </c>
      <c r="H131" s="4" t="s">
        <v>83</v>
      </c>
      <c r="I131" s="4"/>
      <c r="J131" s="4"/>
      <c r="K131" s="4">
        <v>203</v>
      </c>
      <c r="L131" s="4">
        <v>11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3554.59</v>
      </c>
      <c r="X131" s="4">
        <v>1</v>
      </c>
      <c r="Y131" s="4">
        <v>3554.59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231</v>
      </c>
      <c r="F132" s="4">
        <f>ROUND(Source!BB119,O132)</f>
        <v>0</v>
      </c>
      <c r="G132" s="4" t="s">
        <v>84</v>
      </c>
      <c r="H132" s="4" t="s">
        <v>85</v>
      </c>
      <c r="I132" s="4"/>
      <c r="J132" s="4"/>
      <c r="K132" s="4">
        <v>231</v>
      </c>
      <c r="L132" s="4">
        <v>12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204</v>
      </c>
      <c r="F133" s="4">
        <f>ROUND(Source!R119,O133)</f>
        <v>8380.25</v>
      </c>
      <c r="G133" s="4" t="s">
        <v>86</v>
      </c>
      <c r="H133" s="4" t="s">
        <v>87</v>
      </c>
      <c r="I133" s="4"/>
      <c r="J133" s="4"/>
      <c r="K133" s="4">
        <v>204</v>
      </c>
      <c r="L133" s="4">
        <v>13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2231.06</v>
      </c>
      <c r="X133" s="4">
        <v>1</v>
      </c>
      <c r="Y133" s="4">
        <v>2231.06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205</v>
      </c>
      <c r="F134" s="4">
        <f>ROUND(Source!S119,O134)</f>
        <v>120857.3</v>
      </c>
      <c r="G134" s="4" t="s">
        <v>88</v>
      </c>
      <c r="H134" s="4" t="s">
        <v>89</v>
      </c>
      <c r="I134" s="4"/>
      <c r="J134" s="4"/>
      <c r="K134" s="4">
        <v>205</v>
      </c>
      <c r="L134" s="4">
        <v>14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96679.29</v>
      </c>
      <c r="X134" s="4">
        <v>1</v>
      </c>
      <c r="Y134" s="4">
        <v>96679.29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232</v>
      </c>
      <c r="F135" s="4">
        <f>ROUND(Source!BC119,O135)</f>
        <v>0</v>
      </c>
      <c r="G135" s="4" t="s">
        <v>90</v>
      </c>
      <c r="H135" s="4" t="s">
        <v>91</v>
      </c>
      <c r="I135" s="4"/>
      <c r="J135" s="4"/>
      <c r="K135" s="4">
        <v>232</v>
      </c>
      <c r="L135" s="4">
        <v>15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214</v>
      </c>
      <c r="F136" s="4">
        <f>ROUND(Source!AS119,O136)</f>
        <v>0</v>
      </c>
      <c r="G136" s="4" t="s">
        <v>92</v>
      </c>
      <c r="H136" s="4" t="s">
        <v>93</v>
      </c>
      <c r="I136" s="4"/>
      <c r="J136" s="4"/>
      <c r="K136" s="4">
        <v>214</v>
      </c>
      <c r="L136" s="4">
        <v>16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215</v>
      </c>
      <c r="F137" s="4">
        <f>ROUND(Source!AT119,O137)</f>
        <v>0</v>
      </c>
      <c r="G137" s="4" t="s">
        <v>94</v>
      </c>
      <c r="H137" s="4" t="s">
        <v>95</v>
      </c>
      <c r="I137" s="4"/>
      <c r="J137" s="4"/>
      <c r="K137" s="4">
        <v>215</v>
      </c>
      <c r="L137" s="4">
        <v>17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217</v>
      </c>
      <c r="F138" s="4">
        <f>ROUND(Source!AU119,O138)</f>
        <v>241096.02</v>
      </c>
      <c r="G138" s="4" t="s">
        <v>96</v>
      </c>
      <c r="H138" s="4" t="s">
        <v>97</v>
      </c>
      <c r="I138" s="4"/>
      <c r="J138" s="4"/>
      <c r="K138" s="4">
        <v>217</v>
      </c>
      <c r="L138" s="4">
        <v>18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181234.18</v>
      </c>
      <c r="X138" s="4">
        <v>1</v>
      </c>
      <c r="Y138" s="4">
        <v>181234.18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230</v>
      </c>
      <c r="F139" s="4">
        <f>ROUND(Source!BA119,O139)</f>
        <v>0</v>
      </c>
      <c r="G139" s="4" t="s">
        <v>98</v>
      </c>
      <c r="H139" s="4" t="s">
        <v>99</v>
      </c>
      <c r="I139" s="4"/>
      <c r="J139" s="4"/>
      <c r="K139" s="4">
        <v>230</v>
      </c>
      <c r="L139" s="4">
        <v>19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206</v>
      </c>
      <c r="F140" s="4">
        <f>ROUND(Source!T119,O140)</f>
        <v>0</v>
      </c>
      <c r="G140" s="4" t="s">
        <v>100</v>
      </c>
      <c r="H140" s="4" t="s">
        <v>101</v>
      </c>
      <c r="I140" s="4"/>
      <c r="J140" s="4"/>
      <c r="K140" s="4">
        <v>206</v>
      </c>
      <c r="L140" s="4">
        <v>20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207</v>
      </c>
      <c r="F141" s="4">
        <f>Source!U119</f>
        <v>230.21769999999998</v>
      </c>
      <c r="G141" s="4" t="s">
        <v>102</v>
      </c>
      <c r="H141" s="4" t="s">
        <v>103</v>
      </c>
      <c r="I141" s="4"/>
      <c r="J141" s="4"/>
      <c r="K141" s="4">
        <v>207</v>
      </c>
      <c r="L141" s="4">
        <v>21</v>
      </c>
      <c r="M141" s="4">
        <v>3</v>
      </c>
      <c r="N141" s="4" t="s">
        <v>3</v>
      </c>
      <c r="O141" s="4">
        <v>-1</v>
      </c>
      <c r="P141" s="4"/>
      <c r="Q141" s="4"/>
      <c r="R141" s="4"/>
      <c r="S141" s="4"/>
      <c r="T141" s="4"/>
      <c r="U141" s="4"/>
      <c r="V141" s="4"/>
      <c r="W141" s="4">
        <v>187.7627</v>
      </c>
      <c r="X141" s="4">
        <v>1</v>
      </c>
      <c r="Y141" s="4">
        <v>187.7627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208</v>
      </c>
      <c r="F142" s="4">
        <f>Source!V119</f>
        <v>0</v>
      </c>
      <c r="G142" s="4" t="s">
        <v>104</v>
      </c>
      <c r="H142" s="4" t="s">
        <v>105</v>
      </c>
      <c r="I142" s="4"/>
      <c r="J142" s="4"/>
      <c r="K142" s="4">
        <v>208</v>
      </c>
      <c r="L142" s="4">
        <v>22</v>
      </c>
      <c r="M142" s="4">
        <v>3</v>
      </c>
      <c r="N142" s="4" t="s">
        <v>3</v>
      </c>
      <c r="O142" s="4">
        <v>-1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209</v>
      </c>
      <c r="F143" s="4">
        <f>ROUND(Source!W119,O143)</f>
        <v>0</v>
      </c>
      <c r="G143" s="4" t="s">
        <v>106</v>
      </c>
      <c r="H143" s="4" t="s">
        <v>107</v>
      </c>
      <c r="I143" s="4"/>
      <c r="J143" s="4"/>
      <c r="K143" s="4">
        <v>209</v>
      </c>
      <c r="L143" s="4">
        <v>23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233</v>
      </c>
      <c r="F144" s="4">
        <f>ROUND(Source!BD119,O144)</f>
        <v>0</v>
      </c>
      <c r="G144" s="4" t="s">
        <v>108</v>
      </c>
      <c r="H144" s="4" t="s">
        <v>109</v>
      </c>
      <c r="I144" s="4"/>
      <c r="J144" s="4"/>
      <c r="K144" s="4">
        <v>233</v>
      </c>
      <c r="L144" s="4">
        <v>24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210</v>
      </c>
      <c r="F145" s="4">
        <f>ROUND(Source!X119,O145)</f>
        <v>84600.11</v>
      </c>
      <c r="G145" s="4" t="s">
        <v>110</v>
      </c>
      <c r="H145" s="4" t="s">
        <v>111</v>
      </c>
      <c r="I145" s="4"/>
      <c r="J145" s="4"/>
      <c r="K145" s="4">
        <v>210</v>
      </c>
      <c r="L145" s="4">
        <v>25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67675.5</v>
      </c>
      <c r="X145" s="4">
        <v>1</v>
      </c>
      <c r="Y145" s="4">
        <v>67675.5</v>
      </c>
      <c r="Z145" s="4"/>
      <c r="AA145" s="4"/>
      <c r="AB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211</v>
      </c>
      <c r="F146" s="4">
        <f>ROUND(Source!Y119,O146)</f>
        <v>12085.72</v>
      </c>
      <c r="G146" s="4" t="s">
        <v>112</v>
      </c>
      <c r="H146" s="4" t="s">
        <v>113</v>
      </c>
      <c r="I146" s="4"/>
      <c r="J146" s="4"/>
      <c r="K146" s="4">
        <v>211</v>
      </c>
      <c r="L146" s="4">
        <v>26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9667.92</v>
      </c>
      <c r="X146" s="4">
        <v>1</v>
      </c>
      <c r="Y146" s="4">
        <v>9667.92</v>
      </c>
      <c r="Z146" s="4"/>
      <c r="AA146" s="4"/>
      <c r="AB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224</v>
      </c>
      <c r="F147" s="4">
        <f>ROUND(Source!AR119,O147)</f>
        <v>241096.02</v>
      </c>
      <c r="G147" s="4" t="s">
        <v>114</v>
      </c>
      <c r="H147" s="4" t="s">
        <v>115</v>
      </c>
      <c r="I147" s="4"/>
      <c r="J147" s="4"/>
      <c r="K147" s="4">
        <v>224</v>
      </c>
      <c r="L147" s="4">
        <v>27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181234.18</v>
      </c>
      <c r="X147" s="4">
        <v>1</v>
      </c>
      <c r="Y147" s="4">
        <v>181234.18</v>
      </c>
      <c r="Z147" s="4"/>
      <c r="AA147" s="4"/>
      <c r="AB147" s="4"/>
    </row>
    <row r="149" spans="1:245" x14ac:dyDescent="0.2">
      <c r="A149" s="1">
        <v>4</v>
      </c>
      <c r="B149" s="1">
        <v>1</v>
      </c>
      <c r="C149" s="1"/>
      <c r="D149" s="1">
        <f>ROW(A208)</f>
        <v>208</v>
      </c>
      <c r="E149" s="1"/>
      <c r="F149" s="1" t="s">
        <v>13</v>
      </c>
      <c r="G149" s="1" t="s">
        <v>155</v>
      </c>
      <c r="H149" s="1" t="s">
        <v>3</v>
      </c>
      <c r="I149" s="1">
        <v>0</v>
      </c>
      <c r="J149" s="1"/>
      <c r="K149" s="1">
        <v>-1</v>
      </c>
      <c r="L149" s="1"/>
      <c r="M149" s="1" t="s">
        <v>3</v>
      </c>
      <c r="N149" s="1"/>
      <c r="O149" s="1"/>
      <c r="P149" s="1"/>
      <c r="Q149" s="1"/>
      <c r="R149" s="1"/>
      <c r="S149" s="1">
        <v>0</v>
      </c>
      <c r="T149" s="1"/>
      <c r="U149" s="1" t="s">
        <v>3</v>
      </c>
      <c r="V149" s="1">
        <v>0</v>
      </c>
      <c r="W149" s="1"/>
      <c r="X149" s="1"/>
      <c r="Y149" s="1"/>
      <c r="Z149" s="1"/>
      <c r="AA149" s="1"/>
      <c r="AB149" s="1" t="s">
        <v>3</v>
      </c>
      <c r="AC149" s="1" t="s">
        <v>3</v>
      </c>
      <c r="AD149" s="1" t="s">
        <v>3</v>
      </c>
      <c r="AE149" s="1" t="s">
        <v>3</v>
      </c>
      <c r="AF149" s="1" t="s">
        <v>3</v>
      </c>
      <c r="AG149" s="1" t="s">
        <v>3</v>
      </c>
      <c r="AH149" s="1"/>
      <c r="AI149" s="1"/>
      <c r="AJ149" s="1"/>
      <c r="AK149" s="1"/>
      <c r="AL149" s="1"/>
      <c r="AM149" s="1"/>
      <c r="AN149" s="1"/>
      <c r="AO149" s="1"/>
      <c r="AP149" s="1" t="s">
        <v>3</v>
      </c>
      <c r="AQ149" s="1" t="s">
        <v>3</v>
      </c>
      <c r="AR149" s="1" t="s">
        <v>3</v>
      </c>
      <c r="AS149" s="1"/>
      <c r="AT149" s="1"/>
      <c r="AU149" s="1"/>
      <c r="AV149" s="1"/>
      <c r="AW149" s="1"/>
      <c r="AX149" s="1"/>
      <c r="AY149" s="1"/>
      <c r="AZ149" s="1" t="s">
        <v>3</v>
      </c>
      <c r="BA149" s="1"/>
      <c r="BB149" s="1" t="s">
        <v>3</v>
      </c>
      <c r="BC149" s="1" t="s">
        <v>3</v>
      </c>
      <c r="BD149" s="1" t="s">
        <v>3</v>
      </c>
      <c r="BE149" s="1" t="s">
        <v>3</v>
      </c>
      <c r="BF149" s="1" t="s">
        <v>3</v>
      </c>
      <c r="BG149" s="1" t="s">
        <v>3</v>
      </c>
      <c r="BH149" s="1" t="s">
        <v>3</v>
      </c>
      <c r="BI149" s="1" t="s">
        <v>3</v>
      </c>
      <c r="BJ149" s="1" t="s">
        <v>3</v>
      </c>
      <c r="BK149" s="1" t="s">
        <v>3</v>
      </c>
      <c r="BL149" s="1" t="s">
        <v>3</v>
      </c>
      <c r="BM149" s="1" t="s">
        <v>3</v>
      </c>
      <c r="BN149" s="1" t="s">
        <v>3</v>
      </c>
      <c r="BO149" s="1" t="s">
        <v>3</v>
      </c>
      <c r="BP149" s="1" t="s">
        <v>3</v>
      </c>
      <c r="BQ149" s="1"/>
      <c r="BR149" s="1"/>
      <c r="BS149" s="1"/>
      <c r="BT149" s="1"/>
      <c r="BU149" s="1"/>
      <c r="BV149" s="1"/>
      <c r="BW149" s="1"/>
      <c r="BX149" s="1">
        <v>0</v>
      </c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>
        <v>0</v>
      </c>
    </row>
    <row r="151" spans="1:245" x14ac:dyDescent="0.2">
      <c r="A151" s="2">
        <v>52</v>
      </c>
      <c r="B151" s="2">
        <f t="shared" ref="B151:G151" si="116">B208</f>
        <v>1</v>
      </c>
      <c r="C151" s="2">
        <f t="shared" si="116"/>
        <v>4</v>
      </c>
      <c r="D151" s="2">
        <f t="shared" si="116"/>
        <v>149</v>
      </c>
      <c r="E151" s="2">
        <f t="shared" si="116"/>
        <v>0</v>
      </c>
      <c r="F151" s="2" t="str">
        <f t="shared" si="116"/>
        <v>Новый раздел</v>
      </c>
      <c r="G151" s="2" t="str">
        <f t="shared" si="116"/>
        <v>2 Внутренние сети отопления</v>
      </c>
      <c r="H151" s="2"/>
      <c r="I151" s="2"/>
      <c r="J151" s="2"/>
      <c r="K151" s="2"/>
      <c r="L151" s="2"/>
      <c r="M151" s="2"/>
      <c r="N151" s="2"/>
      <c r="O151" s="2">
        <f t="shared" ref="O151:AT151" si="117">O208</f>
        <v>17165.73</v>
      </c>
      <c r="P151" s="2">
        <f t="shared" si="117"/>
        <v>28.47</v>
      </c>
      <c r="Q151" s="2">
        <f t="shared" si="117"/>
        <v>2822.78</v>
      </c>
      <c r="R151" s="2">
        <f t="shared" si="117"/>
        <v>1789.54</v>
      </c>
      <c r="S151" s="2">
        <f t="shared" si="117"/>
        <v>14314.48</v>
      </c>
      <c r="T151" s="2">
        <f t="shared" si="117"/>
        <v>0</v>
      </c>
      <c r="U151" s="2">
        <f t="shared" si="117"/>
        <v>24.359999999999996</v>
      </c>
      <c r="V151" s="2">
        <f t="shared" si="117"/>
        <v>0</v>
      </c>
      <c r="W151" s="2">
        <f t="shared" si="117"/>
        <v>0</v>
      </c>
      <c r="X151" s="2">
        <f t="shared" si="117"/>
        <v>10020.14</v>
      </c>
      <c r="Y151" s="2">
        <f t="shared" si="117"/>
        <v>1431.45</v>
      </c>
      <c r="Z151" s="2">
        <f t="shared" si="117"/>
        <v>0</v>
      </c>
      <c r="AA151" s="2">
        <f t="shared" si="117"/>
        <v>0</v>
      </c>
      <c r="AB151" s="2">
        <f t="shared" si="117"/>
        <v>0</v>
      </c>
      <c r="AC151" s="2">
        <f t="shared" si="117"/>
        <v>0</v>
      </c>
      <c r="AD151" s="2">
        <f t="shared" si="117"/>
        <v>0</v>
      </c>
      <c r="AE151" s="2">
        <f t="shared" si="117"/>
        <v>0</v>
      </c>
      <c r="AF151" s="2">
        <f t="shared" si="117"/>
        <v>0</v>
      </c>
      <c r="AG151" s="2">
        <f t="shared" si="117"/>
        <v>0</v>
      </c>
      <c r="AH151" s="2">
        <f t="shared" si="117"/>
        <v>0</v>
      </c>
      <c r="AI151" s="2">
        <f t="shared" si="117"/>
        <v>0</v>
      </c>
      <c r="AJ151" s="2">
        <f t="shared" si="117"/>
        <v>0</v>
      </c>
      <c r="AK151" s="2">
        <f t="shared" si="117"/>
        <v>0</v>
      </c>
      <c r="AL151" s="2">
        <f t="shared" si="117"/>
        <v>0</v>
      </c>
      <c r="AM151" s="2">
        <f t="shared" si="117"/>
        <v>0</v>
      </c>
      <c r="AN151" s="2">
        <f t="shared" si="117"/>
        <v>0</v>
      </c>
      <c r="AO151" s="2">
        <f t="shared" si="117"/>
        <v>0</v>
      </c>
      <c r="AP151" s="2">
        <f t="shared" si="117"/>
        <v>0</v>
      </c>
      <c r="AQ151" s="2">
        <f t="shared" si="117"/>
        <v>0</v>
      </c>
      <c r="AR151" s="2">
        <f t="shared" si="117"/>
        <v>30550.02</v>
      </c>
      <c r="AS151" s="2">
        <f t="shared" si="117"/>
        <v>0</v>
      </c>
      <c r="AT151" s="2">
        <f t="shared" si="117"/>
        <v>0</v>
      </c>
      <c r="AU151" s="2">
        <f t="shared" ref="AU151:BZ151" si="118">AU208</f>
        <v>30550.02</v>
      </c>
      <c r="AV151" s="2">
        <f t="shared" si="118"/>
        <v>28.47</v>
      </c>
      <c r="AW151" s="2">
        <f t="shared" si="118"/>
        <v>28.47</v>
      </c>
      <c r="AX151" s="2">
        <f t="shared" si="118"/>
        <v>0</v>
      </c>
      <c r="AY151" s="2">
        <f t="shared" si="118"/>
        <v>28.47</v>
      </c>
      <c r="AZ151" s="2">
        <f t="shared" si="118"/>
        <v>0</v>
      </c>
      <c r="BA151" s="2">
        <f t="shared" si="118"/>
        <v>0</v>
      </c>
      <c r="BB151" s="2">
        <f t="shared" si="118"/>
        <v>0</v>
      </c>
      <c r="BC151" s="2">
        <f t="shared" si="118"/>
        <v>0</v>
      </c>
      <c r="BD151" s="2">
        <f t="shared" si="118"/>
        <v>0</v>
      </c>
      <c r="BE151" s="2">
        <f t="shared" si="118"/>
        <v>0</v>
      </c>
      <c r="BF151" s="2">
        <f t="shared" si="118"/>
        <v>0</v>
      </c>
      <c r="BG151" s="2">
        <f t="shared" si="118"/>
        <v>0</v>
      </c>
      <c r="BH151" s="2">
        <f t="shared" si="118"/>
        <v>0</v>
      </c>
      <c r="BI151" s="2">
        <f t="shared" si="118"/>
        <v>0</v>
      </c>
      <c r="BJ151" s="2">
        <f t="shared" si="118"/>
        <v>0</v>
      </c>
      <c r="BK151" s="2">
        <f t="shared" si="118"/>
        <v>0</v>
      </c>
      <c r="BL151" s="2">
        <f t="shared" si="118"/>
        <v>0</v>
      </c>
      <c r="BM151" s="2">
        <f t="shared" si="118"/>
        <v>0</v>
      </c>
      <c r="BN151" s="2">
        <f t="shared" si="118"/>
        <v>0</v>
      </c>
      <c r="BO151" s="2">
        <f t="shared" si="118"/>
        <v>0</v>
      </c>
      <c r="BP151" s="2">
        <f t="shared" si="118"/>
        <v>0</v>
      </c>
      <c r="BQ151" s="2">
        <f t="shared" si="118"/>
        <v>0</v>
      </c>
      <c r="BR151" s="2">
        <f t="shared" si="118"/>
        <v>0</v>
      </c>
      <c r="BS151" s="2">
        <f t="shared" si="118"/>
        <v>0</v>
      </c>
      <c r="BT151" s="2">
        <f t="shared" si="118"/>
        <v>0</v>
      </c>
      <c r="BU151" s="2">
        <f t="shared" si="118"/>
        <v>0</v>
      </c>
      <c r="BV151" s="2">
        <f t="shared" si="118"/>
        <v>0</v>
      </c>
      <c r="BW151" s="2">
        <f t="shared" si="118"/>
        <v>0</v>
      </c>
      <c r="BX151" s="2">
        <f t="shared" si="118"/>
        <v>0</v>
      </c>
      <c r="BY151" s="2">
        <f t="shared" si="118"/>
        <v>0</v>
      </c>
      <c r="BZ151" s="2">
        <f t="shared" si="118"/>
        <v>0</v>
      </c>
      <c r="CA151" s="2">
        <f t="shared" ref="CA151:DF151" si="119">CA208</f>
        <v>0</v>
      </c>
      <c r="CB151" s="2">
        <f t="shared" si="119"/>
        <v>0</v>
      </c>
      <c r="CC151" s="2">
        <f t="shared" si="119"/>
        <v>0</v>
      </c>
      <c r="CD151" s="2">
        <f t="shared" si="119"/>
        <v>0</v>
      </c>
      <c r="CE151" s="2">
        <f t="shared" si="119"/>
        <v>0</v>
      </c>
      <c r="CF151" s="2">
        <f t="shared" si="119"/>
        <v>0</v>
      </c>
      <c r="CG151" s="2">
        <f t="shared" si="119"/>
        <v>0</v>
      </c>
      <c r="CH151" s="2">
        <f t="shared" si="119"/>
        <v>0</v>
      </c>
      <c r="CI151" s="2">
        <f t="shared" si="119"/>
        <v>0</v>
      </c>
      <c r="CJ151" s="2">
        <f t="shared" si="119"/>
        <v>0</v>
      </c>
      <c r="CK151" s="2">
        <f t="shared" si="119"/>
        <v>0</v>
      </c>
      <c r="CL151" s="2">
        <f t="shared" si="119"/>
        <v>0</v>
      </c>
      <c r="CM151" s="2">
        <f t="shared" si="119"/>
        <v>0</v>
      </c>
      <c r="CN151" s="2">
        <f t="shared" si="119"/>
        <v>0</v>
      </c>
      <c r="CO151" s="2">
        <f t="shared" si="119"/>
        <v>0</v>
      </c>
      <c r="CP151" s="2">
        <f t="shared" si="119"/>
        <v>0</v>
      </c>
      <c r="CQ151" s="2">
        <f t="shared" si="119"/>
        <v>0</v>
      </c>
      <c r="CR151" s="2">
        <f t="shared" si="119"/>
        <v>0</v>
      </c>
      <c r="CS151" s="2">
        <f t="shared" si="119"/>
        <v>0</v>
      </c>
      <c r="CT151" s="2">
        <f t="shared" si="119"/>
        <v>0</v>
      </c>
      <c r="CU151" s="2">
        <f t="shared" si="119"/>
        <v>0</v>
      </c>
      <c r="CV151" s="2">
        <f t="shared" si="119"/>
        <v>0</v>
      </c>
      <c r="CW151" s="2">
        <f t="shared" si="119"/>
        <v>0</v>
      </c>
      <c r="CX151" s="2">
        <f t="shared" si="119"/>
        <v>0</v>
      </c>
      <c r="CY151" s="2">
        <f t="shared" si="119"/>
        <v>0</v>
      </c>
      <c r="CZ151" s="2">
        <f t="shared" si="119"/>
        <v>0</v>
      </c>
      <c r="DA151" s="2">
        <f t="shared" si="119"/>
        <v>0</v>
      </c>
      <c r="DB151" s="2">
        <f t="shared" si="119"/>
        <v>0</v>
      </c>
      <c r="DC151" s="2">
        <f t="shared" si="119"/>
        <v>0</v>
      </c>
      <c r="DD151" s="2">
        <f t="shared" si="119"/>
        <v>0</v>
      </c>
      <c r="DE151" s="2">
        <f t="shared" si="119"/>
        <v>0</v>
      </c>
      <c r="DF151" s="2">
        <f t="shared" si="119"/>
        <v>0</v>
      </c>
      <c r="DG151" s="3">
        <f t="shared" ref="DG151:EL151" si="120">DG208</f>
        <v>0</v>
      </c>
      <c r="DH151" s="3">
        <f t="shared" si="120"/>
        <v>0</v>
      </c>
      <c r="DI151" s="3">
        <f t="shared" si="120"/>
        <v>0</v>
      </c>
      <c r="DJ151" s="3">
        <f t="shared" si="120"/>
        <v>0</v>
      </c>
      <c r="DK151" s="3">
        <f t="shared" si="120"/>
        <v>0</v>
      </c>
      <c r="DL151" s="3">
        <f t="shared" si="120"/>
        <v>0</v>
      </c>
      <c r="DM151" s="3">
        <f t="shared" si="120"/>
        <v>0</v>
      </c>
      <c r="DN151" s="3">
        <f t="shared" si="120"/>
        <v>0</v>
      </c>
      <c r="DO151" s="3">
        <f t="shared" si="120"/>
        <v>0</v>
      </c>
      <c r="DP151" s="3">
        <f t="shared" si="120"/>
        <v>0</v>
      </c>
      <c r="DQ151" s="3">
        <f t="shared" si="120"/>
        <v>0</v>
      </c>
      <c r="DR151" s="3">
        <f t="shared" si="120"/>
        <v>0</v>
      </c>
      <c r="DS151" s="3">
        <f t="shared" si="120"/>
        <v>0</v>
      </c>
      <c r="DT151" s="3">
        <f t="shared" si="120"/>
        <v>0</v>
      </c>
      <c r="DU151" s="3">
        <f t="shared" si="120"/>
        <v>0</v>
      </c>
      <c r="DV151" s="3">
        <f t="shared" si="120"/>
        <v>0</v>
      </c>
      <c r="DW151" s="3">
        <f t="shared" si="120"/>
        <v>0</v>
      </c>
      <c r="DX151" s="3">
        <f t="shared" si="120"/>
        <v>0</v>
      </c>
      <c r="DY151" s="3">
        <f t="shared" si="120"/>
        <v>0</v>
      </c>
      <c r="DZ151" s="3">
        <f t="shared" si="120"/>
        <v>0</v>
      </c>
      <c r="EA151" s="3">
        <f t="shared" si="120"/>
        <v>0</v>
      </c>
      <c r="EB151" s="3">
        <f t="shared" si="120"/>
        <v>0</v>
      </c>
      <c r="EC151" s="3">
        <f t="shared" si="120"/>
        <v>0</v>
      </c>
      <c r="ED151" s="3">
        <f t="shared" si="120"/>
        <v>0</v>
      </c>
      <c r="EE151" s="3">
        <f t="shared" si="120"/>
        <v>0</v>
      </c>
      <c r="EF151" s="3">
        <f t="shared" si="120"/>
        <v>0</v>
      </c>
      <c r="EG151" s="3">
        <f t="shared" si="120"/>
        <v>0</v>
      </c>
      <c r="EH151" s="3">
        <f t="shared" si="120"/>
        <v>0</v>
      </c>
      <c r="EI151" s="3">
        <f t="shared" si="120"/>
        <v>0</v>
      </c>
      <c r="EJ151" s="3">
        <f t="shared" si="120"/>
        <v>0</v>
      </c>
      <c r="EK151" s="3">
        <f t="shared" si="120"/>
        <v>0</v>
      </c>
      <c r="EL151" s="3">
        <f t="shared" si="120"/>
        <v>0</v>
      </c>
      <c r="EM151" s="3">
        <f t="shared" ref="EM151:FR151" si="121">EM208</f>
        <v>0</v>
      </c>
      <c r="EN151" s="3">
        <f t="shared" si="121"/>
        <v>0</v>
      </c>
      <c r="EO151" s="3">
        <f t="shared" si="121"/>
        <v>0</v>
      </c>
      <c r="EP151" s="3">
        <f t="shared" si="121"/>
        <v>0</v>
      </c>
      <c r="EQ151" s="3">
        <f t="shared" si="121"/>
        <v>0</v>
      </c>
      <c r="ER151" s="3">
        <f t="shared" si="121"/>
        <v>0</v>
      </c>
      <c r="ES151" s="3">
        <f t="shared" si="121"/>
        <v>0</v>
      </c>
      <c r="ET151" s="3">
        <f t="shared" si="121"/>
        <v>0</v>
      </c>
      <c r="EU151" s="3">
        <f t="shared" si="121"/>
        <v>0</v>
      </c>
      <c r="EV151" s="3">
        <f t="shared" si="121"/>
        <v>0</v>
      </c>
      <c r="EW151" s="3">
        <f t="shared" si="121"/>
        <v>0</v>
      </c>
      <c r="EX151" s="3">
        <f t="shared" si="121"/>
        <v>0</v>
      </c>
      <c r="EY151" s="3">
        <f t="shared" si="121"/>
        <v>0</v>
      </c>
      <c r="EZ151" s="3">
        <f t="shared" si="121"/>
        <v>0</v>
      </c>
      <c r="FA151" s="3">
        <f t="shared" si="121"/>
        <v>0</v>
      </c>
      <c r="FB151" s="3">
        <f t="shared" si="121"/>
        <v>0</v>
      </c>
      <c r="FC151" s="3">
        <f t="shared" si="121"/>
        <v>0</v>
      </c>
      <c r="FD151" s="3">
        <f t="shared" si="121"/>
        <v>0</v>
      </c>
      <c r="FE151" s="3">
        <f t="shared" si="121"/>
        <v>0</v>
      </c>
      <c r="FF151" s="3">
        <f t="shared" si="121"/>
        <v>0</v>
      </c>
      <c r="FG151" s="3">
        <f t="shared" si="121"/>
        <v>0</v>
      </c>
      <c r="FH151" s="3">
        <f t="shared" si="121"/>
        <v>0</v>
      </c>
      <c r="FI151" s="3">
        <f t="shared" si="121"/>
        <v>0</v>
      </c>
      <c r="FJ151" s="3">
        <f t="shared" si="121"/>
        <v>0</v>
      </c>
      <c r="FK151" s="3">
        <f t="shared" si="121"/>
        <v>0</v>
      </c>
      <c r="FL151" s="3">
        <f t="shared" si="121"/>
        <v>0</v>
      </c>
      <c r="FM151" s="3">
        <f t="shared" si="121"/>
        <v>0</v>
      </c>
      <c r="FN151" s="3">
        <f t="shared" si="121"/>
        <v>0</v>
      </c>
      <c r="FO151" s="3">
        <f t="shared" si="121"/>
        <v>0</v>
      </c>
      <c r="FP151" s="3">
        <f t="shared" si="121"/>
        <v>0</v>
      </c>
      <c r="FQ151" s="3">
        <f t="shared" si="121"/>
        <v>0</v>
      </c>
      <c r="FR151" s="3">
        <f t="shared" si="121"/>
        <v>0</v>
      </c>
      <c r="FS151" s="3">
        <f t="shared" ref="FS151:GX151" si="122">FS208</f>
        <v>0</v>
      </c>
      <c r="FT151" s="3">
        <f t="shared" si="122"/>
        <v>0</v>
      </c>
      <c r="FU151" s="3">
        <f t="shared" si="122"/>
        <v>0</v>
      </c>
      <c r="FV151" s="3">
        <f t="shared" si="122"/>
        <v>0</v>
      </c>
      <c r="FW151" s="3">
        <f t="shared" si="122"/>
        <v>0</v>
      </c>
      <c r="FX151" s="3">
        <f t="shared" si="122"/>
        <v>0</v>
      </c>
      <c r="FY151" s="3">
        <f t="shared" si="122"/>
        <v>0</v>
      </c>
      <c r="FZ151" s="3">
        <f t="shared" si="122"/>
        <v>0</v>
      </c>
      <c r="GA151" s="3">
        <f t="shared" si="122"/>
        <v>0</v>
      </c>
      <c r="GB151" s="3">
        <f t="shared" si="122"/>
        <v>0</v>
      </c>
      <c r="GC151" s="3">
        <f t="shared" si="122"/>
        <v>0</v>
      </c>
      <c r="GD151" s="3">
        <f t="shared" si="122"/>
        <v>0</v>
      </c>
      <c r="GE151" s="3">
        <f t="shared" si="122"/>
        <v>0</v>
      </c>
      <c r="GF151" s="3">
        <f t="shared" si="122"/>
        <v>0</v>
      </c>
      <c r="GG151" s="3">
        <f t="shared" si="122"/>
        <v>0</v>
      </c>
      <c r="GH151" s="3">
        <f t="shared" si="122"/>
        <v>0</v>
      </c>
      <c r="GI151" s="3">
        <f t="shared" si="122"/>
        <v>0</v>
      </c>
      <c r="GJ151" s="3">
        <f t="shared" si="122"/>
        <v>0</v>
      </c>
      <c r="GK151" s="3">
        <f t="shared" si="122"/>
        <v>0</v>
      </c>
      <c r="GL151" s="3">
        <f t="shared" si="122"/>
        <v>0</v>
      </c>
      <c r="GM151" s="3">
        <f t="shared" si="122"/>
        <v>0</v>
      </c>
      <c r="GN151" s="3">
        <f t="shared" si="122"/>
        <v>0</v>
      </c>
      <c r="GO151" s="3">
        <f t="shared" si="122"/>
        <v>0</v>
      </c>
      <c r="GP151" s="3">
        <f t="shared" si="122"/>
        <v>0</v>
      </c>
      <c r="GQ151" s="3">
        <f t="shared" si="122"/>
        <v>0</v>
      </c>
      <c r="GR151" s="3">
        <f t="shared" si="122"/>
        <v>0</v>
      </c>
      <c r="GS151" s="3">
        <f t="shared" si="122"/>
        <v>0</v>
      </c>
      <c r="GT151" s="3">
        <f t="shared" si="122"/>
        <v>0</v>
      </c>
      <c r="GU151" s="3">
        <f t="shared" si="122"/>
        <v>0</v>
      </c>
      <c r="GV151" s="3">
        <f t="shared" si="122"/>
        <v>0</v>
      </c>
      <c r="GW151" s="3">
        <f t="shared" si="122"/>
        <v>0</v>
      </c>
      <c r="GX151" s="3">
        <f t="shared" si="122"/>
        <v>0</v>
      </c>
    </row>
    <row r="153" spans="1:245" x14ac:dyDescent="0.2">
      <c r="A153" s="1">
        <v>5</v>
      </c>
      <c r="B153" s="1">
        <v>1</v>
      </c>
      <c r="C153" s="1"/>
      <c r="D153" s="1">
        <f>ROW(A178)</f>
        <v>178</v>
      </c>
      <c r="E153" s="1"/>
      <c r="F153" s="1" t="s">
        <v>15</v>
      </c>
      <c r="G153" s="1" t="s">
        <v>156</v>
      </c>
      <c r="H153" s="1" t="s">
        <v>3</v>
      </c>
      <c r="I153" s="1">
        <v>0</v>
      </c>
      <c r="J153" s="1"/>
      <c r="K153" s="1">
        <v>-1</v>
      </c>
      <c r="L153" s="1"/>
      <c r="M153" s="1" t="s">
        <v>3</v>
      </c>
      <c r="N153" s="1"/>
      <c r="O153" s="1"/>
      <c r="P153" s="1"/>
      <c r="Q153" s="1"/>
      <c r="R153" s="1"/>
      <c r="S153" s="1">
        <v>0</v>
      </c>
      <c r="T153" s="1"/>
      <c r="U153" s="1" t="s">
        <v>3</v>
      </c>
      <c r="V153" s="1">
        <v>0</v>
      </c>
      <c r="W153" s="1"/>
      <c r="X153" s="1"/>
      <c r="Y153" s="1"/>
      <c r="Z153" s="1"/>
      <c r="AA153" s="1"/>
      <c r="AB153" s="1" t="s">
        <v>3</v>
      </c>
      <c r="AC153" s="1" t="s">
        <v>3</v>
      </c>
      <c r="AD153" s="1" t="s">
        <v>3</v>
      </c>
      <c r="AE153" s="1" t="s">
        <v>3</v>
      </c>
      <c r="AF153" s="1" t="s">
        <v>3</v>
      </c>
      <c r="AG153" s="1" t="s">
        <v>3</v>
      </c>
      <c r="AH153" s="1"/>
      <c r="AI153" s="1"/>
      <c r="AJ153" s="1"/>
      <c r="AK153" s="1"/>
      <c r="AL153" s="1"/>
      <c r="AM153" s="1"/>
      <c r="AN153" s="1"/>
      <c r="AO153" s="1"/>
      <c r="AP153" s="1" t="s">
        <v>3</v>
      </c>
      <c r="AQ153" s="1" t="s">
        <v>3</v>
      </c>
      <c r="AR153" s="1" t="s">
        <v>3</v>
      </c>
      <c r="AS153" s="1"/>
      <c r="AT153" s="1"/>
      <c r="AU153" s="1"/>
      <c r="AV153" s="1"/>
      <c r="AW153" s="1"/>
      <c r="AX153" s="1"/>
      <c r="AY153" s="1"/>
      <c r="AZ153" s="1" t="s">
        <v>3</v>
      </c>
      <c r="BA153" s="1"/>
      <c r="BB153" s="1" t="s">
        <v>3</v>
      </c>
      <c r="BC153" s="1" t="s">
        <v>3</v>
      </c>
      <c r="BD153" s="1" t="s">
        <v>3</v>
      </c>
      <c r="BE153" s="1" t="s">
        <v>3</v>
      </c>
      <c r="BF153" s="1" t="s">
        <v>3</v>
      </c>
      <c r="BG153" s="1" t="s">
        <v>3</v>
      </c>
      <c r="BH153" s="1" t="s">
        <v>3</v>
      </c>
      <c r="BI153" s="1" t="s">
        <v>3</v>
      </c>
      <c r="BJ153" s="1" t="s">
        <v>3</v>
      </c>
      <c r="BK153" s="1" t="s">
        <v>3</v>
      </c>
      <c r="BL153" s="1" t="s">
        <v>3</v>
      </c>
      <c r="BM153" s="1" t="s">
        <v>3</v>
      </c>
      <c r="BN153" s="1" t="s">
        <v>3</v>
      </c>
      <c r="BO153" s="1" t="s">
        <v>3</v>
      </c>
      <c r="BP153" s="1" t="s">
        <v>3</v>
      </c>
      <c r="BQ153" s="1"/>
      <c r="BR153" s="1"/>
      <c r="BS153" s="1"/>
      <c r="BT153" s="1"/>
      <c r="BU153" s="1"/>
      <c r="BV153" s="1"/>
      <c r="BW153" s="1"/>
      <c r="BX153" s="1">
        <v>0</v>
      </c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>
        <v>0</v>
      </c>
    </row>
    <row r="155" spans="1:245" x14ac:dyDescent="0.2">
      <c r="A155" s="2">
        <v>52</v>
      </c>
      <c r="B155" s="2">
        <f t="shared" ref="B155:G155" si="123">B178</f>
        <v>1</v>
      </c>
      <c r="C155" s="2">
        <f t="shared" si="123"/>
        <v>5</v>
      </c>
      <c r="D155" s="2">
        <f t="shared" si="123"/>
        <v>153</v>
      </c>
      <c r="E155" s="2">
        <f t="shared" si="123"/>
        <v>0</v>
      </c>
      <c r="F155" s="2" t="str">
        <f t="shared" si="123"/>
        <v>Новый подраздел</v>
      </c>
      <c r="G155" s="2" t="str">
        <f t="shared" si="123"/>
        <v>2.1 Отопление</v>
      </c>
      <c r="H155" s="2"/>
      <c r="I155" s="2"/>
      <c r="J155" s="2"/>
      <c r="K155" s="2"/>
      <c r="L155" s="2"/>
      <c r="M155" s="2"/>
      <c r="N155" s="2"/>
      <c r="O155" s="2">
        <f t="shared" ref="O155:AT155" si="124">O178</f>
        <v>17165.73</v>
      </c>
      <c r="P155" s="2">
        <f t="shared" si="124"/>
        <v>28.47</v>
      </c>
      <c r="Q155" s="2">
        <f t="shared" si="124"/>
        <v>2822.78</v>
      </c>
      <c r="R155" s="2">
        <f t="shared" si="124"/>
        <v>1789.54</v>
      </c>
      <c r="S155" s="2">
        <f t="shared" si="124"/>
        <v>14314.48</v>
      </c>
      <c r="T155" s="2">
        <f t="shared" si="124"/>
        <v>0</v>
      </c>
      <c r="U155" s="2">
        <f t="shared" si="124"/>
        <v>24.359999999999996</v>
      </c>
      <c r="V155" s="2">
        <f t="shared" si="124"/>
        <v>0</v>
      </c>
      <c r="W155" s="2">
        <f t="shared" si="124"/>
        <v>0</v>
      </c>
      <c r="X155" s="2">
        <f t="shared" si="124"/>
        <v>10020.14</v>
      </c>
      <c r="Y155" s="2">
        <f t="shared" si="124"/>
        <v>1431.45</v>
      </c>
      <c r="Z155" s="2">
        <f t="shared" si="124"/>
        <v>0</v>
      </c>
      <c r="AA155" s="2">
        <f t="shared" si="124"/>
        <v>0</v>
      </c>
      <c r="AB155" s="2">
        <f t="shared" si="124"/>
        <v>17165.73</v>
      </c>
      <c r="AC155" s="2">
        <f t="shared" si="124"/>
        <v>28.47</v>
      </c>
      <c r="AD155" s="2">
        <f t="shared" si="124"/>
        <v>2822.78</v>
      </c>
      <c r="AE155" s="2">
        <f t="shared" si="124"/>
        <v>1789.54</v>
      </c>
      <c r="AF155" s="2">
        <f t="shared" si="124"/>
        <v>14314.48</v>
      </c>
      <c r="AG155" s="2">
        <f t="shared" si="124"/>
        <v>0</v>
      </c>
      <c r="AH155" s="2">
        <f t="shared" si="124"/>
        <v>24.359999999999996</v>
      </c>
      <c r="AI155" s="2">
        <f t="shared" si="124"/>
        <v>0</v>
      </c>
      <c r="AJ155" s="2">
        <f t="shared" si="124"/>
        <v>0</v>
      </c>
      <c r="AK155" s="2">
        <f t="shared" si="124"/>
        <v>10020.14</v>
      </c>
      <c r="AL155" s="2">
        <f t="shared" si="124"/>
        <v>1431.45</v>
      </c>
      <c r="AM155" s="2">
        <f t="shared" si="124"/>
        <v>0</v>
      </c>
      <c r="AN155" s="2">
        <f t="shared" si="124"/>
        <v>0</v>
      </c>
      <c r="AO155" s="2">
        <f t="shared" si="124"/>
        <v>0</v>
      </c>
      <c r="AP155" s="2">
        <f t="shared" si="124"/>
        <v>0</v>
      </c>
      <c r="AQ155" s="2">
        <f t="shared" si="124"/>
        <v>0</v>
      </c>
      <c r="AR155" s="2">
        <f t="shared" si="124"/>
        <v>30550.02</v>
      </c>
      <c r="AS155" s="2">
        <f t="shared" si="124"/>
        <v>0</v>
      </c>
      <c r="AT155" s="2">
        <f t="shared" si="124"/>
        <v>0</v>
      </c>
      <c r="AU155" s="2">
        <f t="shared" ref="AU155:BZ155" si="125">AU178</f>
        <v>30550.02</v>
      </c>
      <c r="AV155" s="2">
        <f t="shared" si="125"/>
        <v>28.47</v>
      </c>
      <c r="AW155" s="2">
        <f t="shared" si="125"/>
        <v>28.47</v>
      </c>
      <c r="AX155" s="2">
        <f t="shared" si="125"/>
        <v>0</v>
      </c>
      <c r="AY155" s="2">
        <f t="shared" si="125"/>
        <v>28.47</v>
      </c>
      <c r="AZ155" s="2">
        <f t="shared" si="125"/>
        <v>0</v>
      </c>
      <c r="BA155" s="2">
        <f t="shared" si="125"/>
        <v>0</v>
      </c>
      <c r="BB155" s="2">
        <f t="shared" si="125"/>
        <v>0</v>
      </c>
      <c r="BC155" s="2">
        <f t="shared" si="125"/>
        <v>0</v>
      </c>
      <c r="BD155" s="2">
        <f t="shared" si="125"/>
        <v>0</v>
      </c>
      <c r="BE155" s="2">
        <f t="shared" si="125"/>
        <v>0</v>
      </c>
      <c r="BF155" s="2">
        <f t="shared" si="125"/>
        <v>0</v>
      </c>
      <c r="BG155" s="2">
        <f t="shared" si="125"/>
        <v>0</v>
      </c>
      <c r="BH155" s="2">
        <f t="shared" si="125"/>
        <v>0</v>
      </c>
      <c r="BI155" s="2">
        <f t="shared" si="125"/>
        <v>0</v>
      </c>
      <c r="BJ155" s="2">
        <f t="shared" si="125"/>
        <v>0</v>
      </c>
      <c r="BK155" s="2">
        <f t="shared" si="125"/>
        <v>0</v>
      </c>
      <c r="BL155" s="2">
        <f t="shared" si="125"/>
        <v>0</v>
      </c>
      <c r="BM155" s="2">
        <f t="shared" si="125"/>
        <v>0</v>
      </c>
      <c r="BN155" s="2">
        <f t="shared" si="125"/>
        <v>0</v>
      </c>
      <c r="BO155" s="2">
        <f t="shared" si="125"/>
        <v>0</v>
      </c>
      <c r="BP155" s="2">
        <f t="shared" si="125"/>
        <v>0</v>
      </c>
      <c r="BQ155" s="2">
        <f t="shared" si="125"/>
        <v>0</v>
      </c>
      <c r="BR155" s="2">
        <f t="shared" si="125"/>
        <v>0</v>
      </c>
      <c r="BS155" s="2">
        <f t="shared" si="125"/>
        <v>0</v>
      </c>
      <c r="BT155" s="2">
        <f t="shared" si="125"/>
        <v>0</v>
      </c>
      <c r="BU155" s="2">
        <f t="shared" si="125"/>
        <v>0</v>
      </c>
      <c r="BV155" s="2">
        <f t="shared" si="125"/>
        <v>0</v>
      </c>
      <c r="BW155" s="2">
        <f t="shared" si="125"/>
        <v>0</v>
      </c>
      <c r="BX155" s="2">
        <f t="shared" si="125"/>
        <v>0</v>
      </c>
      <c r="BY155" s="2">
        <f t="shared" si="125"/>
        <v>0</v>
      </c>
      <c r="BZ155" s="2">
        <f t="shared" si="125"/>
        <v>0</v>
      </c>
      <c r="CA155" s="2">
        <f t="shared" ref="CA155:DF155" si="126">CA178</f>
        <v>30550.02</v>
      </c>
      <c r="CB155" s="2">
        <f t="shared" si="126"/>
        <v>0</v>
      </c>
      <c r="CC155" s="2">
        <f t="shared" si="126"/>
        <v>0</v>
      </c>
      <c r="CD155" s="2">
        <f t="shared" si="126"/>
        <v>30550.02</v>
      </c>
      <c r="CE155" s="2">
        <f t="shared" si="126"/>
        <v>28.47</v>
      </c>
      <c r="CF155" s="2">
        <f t="shared" si="126"/>
        <v>28.47</v>
      </c>
      <c r="CG155" s="2">
        <f t="shared" si="126"/>
        <v>0</v>
      </c>
      <c r="CH155" s="2">
        <f t="shared" si="126"/>
        <v>28.47</v>
      </c>
      <c r="CI155" s="2">
        <f t="shared" si="126"/>
        <v>0</v>
      </c>
      <c r="CJ155" s="2">
        <f t="shared" si="126"/>
        <v>0</v>
      </c>
      <c r="CK155" s="2">
        <f t="shared" si="126"/>
        <v>0</v>
      </c>
      <c r="CL155" s="2">
        <f t="shared" si="126"/>
        <v>0</v>
      </c>
      <c r="CM155" s="2">
        <f t="shared" si="126"/>
        <v>0</v>
      </c>
      <c r="CN155" s="2">
        <f t="shared" si="126"/>
        <v>0</v>
      </c>
      <c r="CO155" s="2">
        <f t="shared" si="126"/>
        <v>0</v>
      </c>
      <c r="CP155" s="2">
        <f t="shared" si="126"/>
        <v>0</v>
      </c>
      <c r="CQ155" s="2">
        <f t="shared" si="126"/>
        <v>0</v>
      </c>
      <c r="CR155" s="2">
        <f t="shared" si="126"/>
        <v>0</v>
      </c>
      <c r="CS155" s="2">
        <f t="shared" si="126"/>
        <v>0</v>
      </c>
      <c r="CT155" s="2">
        <f t="shared" si="126"/>
        <v>0</v>
      </c>
      <c r="CU155" s="2">
        <f t="shared" si="126"/>
        <v>0</v>
      </c>
      <c r="CV155" s="2">
        <f t="shared" si="126"/>
        <v>0</v>
      </c>
      <c r="CW155" s="2">
        <f t="shared" si="126"/>
        <v>0</v>
      </c>
      <c r="CX155" s="2">
        <f t="shared" si="126"/>
        <v>0</v>
      </c>
      <c r="CY155" s="2">
        <f t="shared" si="126"/>
        <v>0</v>
      </c>
      <c r="CZ155" s="2">
        <f t="shared" si="126"/>
        <v>0</v>
      </c>
      <c r="DA155" s="2">
        <f t="shared" si="126"/>
        <v>0</v>
      </c>
      <c r="DB155" s="2">
        <f t="shared" si="126"/>
        <v>0</v>
      </c>
      <c r="DC155" s="2">
        <f t="shared" si="126"/>
        <v>0</v>
      </c>
      <c r="DD155" s="2">
        <f t="shared" si="126"/>
        <v>0</v>
      </c>
      <c r="DE155" s="2">
        <f t="shared" si="126"/>
        <v>0</v>
      </c>
      <c r="DF155" s="2">
        <f t="shared" si="126"/>
        <v>0</v>
      </c>
      <c r="DG155" s="3">
        <f t="shared" ref="DG155:EL155" si="127">DG178</f>
        <v>0</v>
      </c>
      <c r="DH155" s="3">
        <f t="shared" si="127"/>
        <v>0</v>
      </c>
      <c r="DI155" s="3">
        <f t="shared" si="127"/>
        <v>0</v>
      </c>
      <c r="DJ155" s="3">
        <f t="shared" si="127"/>
        <v>0</v>
      </c>
      <c r="DK155" s="3">
        <f t="shared" si="127"/>
        <v>0</v>
      </c>
      <c r="DL155" s="3">
        <f t="shared" si="127"/>
        <v>0</v>
      </c>
      <c r="DM155" s="3">
        <f t="shared" si="127"/>
        <v>0</v>
      </c>
      <c r="DN155" s="3">
        <f t="shared" si="127"/>
        <v>0</v>
      </c>
      <c r="DO155" s="3">
        <f t="shared" si="127"/>
        <v>0</v>
      </c>
      <c r="DP155" s="3">
        <f t="shared" si="127"/>
        <v>0</v>
      </c>
      <c r="DQ155" s="3">
        <f t="shared" si="127"/>
        <v>0</v>
      </c>
      <c r="DR155" s="3">
        <f t="shared" si="127"/>
        <v>0</v>
      </c>
      <c r="DS155" s="3">
        <f t="shared" si="127"/>
        <v>0</v>
      </c>
      <c r="DT155" s="3">
        <f t="shared" si="127"/>
        <v>0</v>
      </c>
      <c r="DU155" s="3">
        <f t="shared" si="127"/>
        <v>0</v>
      </c>
      <c r="DV155" s="3">
        <f t="shared" si="127"/>
        <v>0</v>
      </c>
      <c r="DW155" s="3">
        <f t="shared" si="127"/>
        <v>0</v>
      </c>
      <c r="DX155" s="3">
        <f t="shared" si="127"/>
        <v>0</v>
      </c>
      <c r="DY155" s="3">
        <f t="shared" si="127"/>
        <v>0</v>
      </c>
      <c r="DZ155" s="3">
        <f t="shared" si="127"/>
        <v>0</v>
      </c>
      <c r="EA155" s="3">
        <f t="shared" si="127"/>
        <v>0</v>
      </c>
      <c r="EB155" s="3">
        <f t="shared" si="127"/>
        <v>0</v>
      </c>
      <c r="EC155" s="3">
        <f t="shared" si="127"/>
        <v>0</v>
      </c>
      <c r="ED155" s="3">
        <f t="shared" si="127"/>
        <v>0</v>
      </c>
      <c r="EE155" s="3">
        <f t="shared" si="127"/>
        <v>0</v>
      </c>
      <c r="EF155" s="3">
        <f t="shared" si="127"/>
        <v>0</v>
      </c>
      <c r="EG155" s="3">
        <f t="shared" si="127"/>
        <v>0</v>
      </c>
      <c r="EH155" s="3">
        <f t="shared" si="127"/>
        <v>0</v>
      </c>
      <c r="EI155" s="3">
        <f t="shared" si="127"/>
        <v>0</v>
      </c>
      <c r="EJ155" s="3">
        <f t="shared" si="127"/>
        <v>0</v>
      </c>
      <c r="EK155" s="3">
        <f t="shared" si="127"/>
        <v>0</v>
      </c>
      <c r="EL155" s="3">
        <f t="shared" si="127"/>
        <v>0</v>
      </c>
      <c r="EM155" s="3">
        <f t="shared" ref="EM155:FR155" si="128">EM178</f>
        <v>0</v>
      </c>
      <c r="EN155" s="3">
        <f t="shared" si="128"/>
        <v>0</v>
      </c>
      <c r="EO155" s="3">
        <f t="shared" si="128"/>
        <v>0</v>
      </c>
      <c r="EP155" s="3">
        <f t="shared" si="128"/>
        <v>0</v>
      </c>
      <c r="EQ155" s="3">
        <f t="shared" si="128"/>
        <v>0</v>
      </c>
      <c r="ER155" s="3">
        <f t="shared" si="128"/>
        <v>0</v>
      </c>
      <c r="ES155" s="3">
        <f t="shared" si="128"/>
        <v>0</v>
      </c>
      <c r="ET155" s="3">
        <f t="shared" si="128"/>
        <v>0</v>
      </c>
      <c r="EU155" s="3">
        <f t="shared" si="128"/>
        <v>0</v>
      </c>
      <c r="EV155" s="3">
        <f t="shared" si="128"/>
        <v>0</v>
      </c>
      <c r="EW155" s="3">
        <f t="shared" si="128"/>
        <v>0</v>
      </c>
      <c r="EX155" s="3">
        <f t="shared" si="128"/>
        <v>0</v>
      </c>
      <c r="EY155" s="3">
        <f t="shared" si="128"/>
        <v>0</v>
      </c>
      <c r="EZ155" s="3">
        <f t="shared" si="128"/>
        <v>0</v>
      </c>
      <c r="FA155" s="3">
        <f t="shared" si="128"/>
        <v>0</v>
      </c>
      <c r="FB155" s="3">
        <f t="shared" si="128"/>
        <v>0</v>
      </c>
      <c r="FC155" s="3">
        <f t="shared" si="128"/>
        <v>0</v>
      </c>
      <c r="FD155" s="3">
        <f t="shared" si="128"/>
        <v>0</v>
      </c>
      <c r="FE155" s="3">
        <f t="shared" si="128"/>
        <v>0</v>
      </c>
      <c r="FF155" s="3">
        <f t="shared" si="128"/>
        <v>0</v>
      </c>
      <c r="FG155" s="3">
        <f t="shared" si="128"/>
        <v>0</v>
      </c>
      <c r="FH155" s="3">
        <f t="shared" si="128"/>
        <v>0</v>
      </c>
      <c r="FI155" s="3">
        <f t="shared" si="128"/>
        <v>0</v>
      </c>
      <c r="FJ155" s="3">
        <f t="shared" si="128"/>
        <v>0</v>
      </c>
      <c r="FK155" s="3">
        <f t="shared" si="128"/>
        <v>0</v>
      </c>
      <c r="FL155" s="3">
        <f t="shared" si="128"/>
        <v>0</v>
      </c>
      <c r="FM155" s="3">
        <f t="shared" si="128"/>
        <v>0</v>
      </c>
      <c r="FN155" s="3">
        <f t="shared" si="128"/>
        <v>0</v>
      </c>
      <c r="FO155" s="3">
        <f t="shared" si="128"/>
        <v>0</v>
      </c>
      <c r="FP155" s="3">
        <f t="shared" si="128"/>
        <v>0</v>
      </c>
      <c r="FQ155" s="3">
        <f t="shared" si="128"/>
        <v>0</v>
      </c>
      <c r="FR155" s="3">
        <f t="shared" si="128"/>
        <v>0</v>
      </c>
      <c r="FS155" s="3">
        <f t="shared" ref="FS155:GX155" si="129">FS178</f>
        <v>0</v>
      </c>
      <c r="FT155" s="3">
        <f t="shared" si="129"/>
        <v>0</v>
      </c>
      <c r="FU155" s="3">
        <f t="shared" si="129"/>
        <v>0</v>
      </c>
      <c r="FV155" s="3">
        <f t="shared" si="129"/>
        <v>0</v>
      </c>
      <c r="FW155" s="3">
        <f t="shared" si="129"/>
        <v>0</v>
      </c>
      <c r="FX155" s="3">
        <f t="shared" si="129"/>
        <v>0</v>
      </c>
      <c r="FY155" s="3">
        <f t="shared" si="129"/>
        <v>0</v>
      </c>
      <c r="FZ155" s="3">
        <f t="shared" si="129"/>
        <v>0</v>
      </c>
      <c r="GA155" s="3">
        <f t="shared" si="129"/>
        <v>0</v>
      </c>
      <c r="GB155" s="3">
        <f t="shared" si="129"/>
        <v>0</v>
      </c>
      <c r="GC155" s="3">
        <f t="shared" si="129"/>
        <v>0</v>
      </c>
      <c r="GD155" s="3">
        <f t="shared" si="129"/>
        <v>0</v>
      </c>
      <c r="GE155" s="3">
        <f t="shared" si="129"/>
        <v>0</v>
      </c>
      <c r="GF155" s="3">
        <f t="shared" si="129"/>
        <v>0</v>
      </c>
      <c r="GG155" s="3">
        <f t="shared" si="129"/>
        <v>0</v>
      </c>
      <c r="GH155" s="3">
        <f t="shared" si="129"/>
        <v>0</v>
      </c>
      <c r="GI155" s="3">
        <f t="shared" si="129"/>
        <v>0</v>
      </c>
      <c r="GJ155" s="3">
        <f t="shared" si="129"/>
        <v>0</v>
      </c>
      <c r="GK155" s="3">
        <f t="shared" si="129"/>
        <v>0</v>
      </c>
      <c r="GL155" s="3">
        <f t="shared" si="129"/>
        <v>0</v>
      </c>
      <c r="GM155" s="3">
        <f t="shared" si="129"/>
        <v>0</v>
      </c>
      <c r="GN155" s="3">
        <f t="shared" si="129"/>
        <v>0</v>
      </c>
      <c r="GO155" s="3">
        <f t="shared" si="129"/>
        <v>0</v>
      </c>
      <c r="GP155" s="3">
        <f t="shared" si="129"/>
        <v>0</v>
      </c>
      <c r="GQ155" s="3">
        <f t="shared" si="129"/>
        <v>0</v>
      </c>
      <c r="GR155" s="3">
        <f t="shared" si="129"/>
        <v>0</v>
      </c>
      <c r="GS155" s="3">
        <f t="shared" si="129"/>
        <v>0</v>
      </c>
      <c r="GT155" s="3">
        <f t="shared" si="129"/>
        <v>0</v>
      </c>
      <c r="GU155" s="3">
        <f t="shared" si="129"/>
        <v>0</v>
      </c>
      <c r="GV155" s="3">
        <f t="shared" si="129"/>
        <v>0</v>
      </c>
      <c r="GW155" s="3">
        <f t="shared" si="129"/>
        <v>0</v>
      </c>
      <c r="GX155" s="3">
        <f t="shared" si="129"/>
        <v>0</v>
      </c>
    </row>
    <row r="157" spans="1:245" x14ac:dyDescent="0.2">
      <c r="A157">
        <v>17</v>
      </c>
      <c r="B157">
        <v>1</v>
      </c>
      <c r="C157">
        <f>ROW(SmtRes!A11)</f>
        <v>11</v>
      </c>
      <c r="D157">
        <f>ROW(EtalonRes!A46)</f>
        <v>46</v>
      </c>
      <c r="E157" t="s">
        <v>157</v>
      </c>
      <c r="F157" t="s">
        <v>158</v>
      </c>
      <c r="G157" t="s">
        <v>159</v>
      </c>
      <c r="H157" t="s">
        <v>19</v>
      </c>
      <c r="I157">
        <v>2</v>
      </c>
      <c r="J157">
        <v>0</v>
      </c>
      <c r="K157">
        <v>2</v>
      </c>
      <c r="O157">
        <f t="shared" ref="O157:O176" si="130">ROUND(CP157,2)</f>
        <v>177.76</v>
      </c>
      <c r="P157">
        <f t="shared" ref="P157:P176" si="131">ROUND(CQ157*I157,2)</f>
        <v>4.4000000000000004</v>
      </c>
      <c r="Q157">
        <f t="shared" ref="Q157:Q176" si="132">ROUND(CR157*I157,2)</f>
        <v>0.46</v>
      </c>
      <c r="R157">
        <f t="shared" ref="R157:R176" si="133">ROUND(CS157*I157,2)</f>
        <v>0</v>
      </c>
      <c r="S157">
        <f t="shared" ref="S157:S176" si="134">ROUND(CT157*I157,2)</f>
        <v>172.9</v>
      </c>
      <c r="T157">
        <f t="shared" ref="T157:T176" si="135">ROUND(CU157*I157,2)</f>
        <v>0</v>
      </c>
      <c r="U157">
        <f t="shared" ref="U157:U176" si="136">CV157*I157</f>
        <v>0.28000000000000003</v>
      </c>
      <c r="V157">
        <f t="shared" ref="V157:V176" si="137">CW157*I157</f>
        <v>0</v>
      </c>
      <c r="W157">
        <f t="shared" ref="W157:W176" si="138">ROUND(CX157*I157,2)</f>
        <v>0</v>
      </c>
      <c r="X157">
        <f t="shared" ref="X157:X176" si="139">ROUND(CY157,2)</f>
        <v>121.03</v>
      </c>
      <c r="Y157">
        <f t="shared" ref="Y157:Y176" si="140">ROUND(CZ157,2)</f>
        <v>17.29</v>
      </c>
      <c r="AA157">
        <v>1472751627</v>
      </c>
      <c r="AB157">
        <f t="shared" ref="AB157:AB176" si="141">ROUND((AC157+AD157+AF157),6)</f>
        <v>88.88</v>
      </c>
      <c r="AC157">
        <f>ROUND((ES157),6)</f>
        <v>2.2000000000000002</v>
      </c>
      <c r="AD157">
        <f>ROUND((((ET157)-(EU157))+AE157),6)</f>
        <v>0.23</v>
      </c>
      <c r="AE157">
        <f>ROUND((EU157),6)</f>
        <v>0</v>
      </c>
      <c r="AF157">
        <f>ROUND((EV157),6)</f>
        <v>86.45</v>
      </c>
      <c r="AG157">
        <f t="shared" ref="AG157:AG176" si="142">ROUND((AP157),6)</f>
        <v>0</v>
      </c>
      <c r="AH157">
        <f>(EW157)</f>
        <v>0.14000000000000001</v>
      </c>
      <c r="AI157">
        <f>(EX157)</f>
        <v>0</v>
      </c>
      <c r="AJ157">
        <f t="shared" ref="AJ157:AJ176" si="143">(AS157)</f>
        <v>0</v>
      </c>
      <c r="AK157">
        <v>88.88</v>
      </c>
      <c r="AL157">
        <v>2.2000000000000002</v>
      </c>
      <c r="AM157">
        <v>0.23</v>
      </c>
      <c r="AN157">
        <v>0</v>
      </c>
      <c r="AO157">
        <v>86.45</v>
      </c>
      <c r="AP157">
        <v>0</v>
      </c>
      <c r="AQ157">
        <v>0.14000000000000001</v>
      </c>
      <c r="AR157">
        <v>0</v>
      </c>
      <c r="AS157">
        <v>0</v>
      </c>
      <c r="AT157">
        <v>70</v>
      </c>
      <c r="AU157">
        <v>10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0</v>
      </c>
      <c r="BI157">
        <v>4</v>
      </c>
      <c r="BJ157" t="s">
        <v>160</v>
      </c>
      <c r="BM157">
        <v>0</v>
      </c>
      <c r="BN157">
        <v>0</v>
      </c>
      <c r="BO157" t="s">
        <v>3</v>
      </c>
      <c r="BP157">
        <v>0</v>
      </c>
      <c r="BQ157">
        <v>1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70</v>
      </c>
      <c r="CA157">
        <v>10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ref="CP157:CP176" si="144">(P157+Q157+S157)</f>
        <v>177.76000000000002</v>
      </c>
      <c r="CQ157">
        <f t="shared" ref="CQ157:CQ176" si="145">(AC157*BC157*AW157)</f>
        <v>2.2000000000000002</v>
      </c>
      <c r="CR157">
        <f>((((ET157)*BB157-(EU157)*BS157)+AE157*BS157)*AV157)</f>
        <v>0.23</v>
      </c>
      <c r="CS157">
        <f t="shared" ref="CS157:CS176" si="146">(AE157*BS157*AV157)</f>
        <v>0</v>
      </c>
      <c r="CT157">
        <f t="shared" ref="CT157:CT176" si="147">(AF157*BA157*AV157)</f>
        <v>86.45</v>
      </c>
      <c r="CU157">
        <f t="shared" ref="CU157:CU176" si="148">AG157</f>
        <v>0</v>
      </c>
      <c r="CV157">
        <f t="shared" ref="CV157:CV176" si="149">(AH157*AV157)</f>
        <v>0.14000000000000001</v>
      </c>
      <c r="CW157">
        <f t="shared" ref="CW157:CW176" si="150">AI157</f>
        <v>0</v>
      </c>
      <c r="CX157">
        <f t="shared" ref="CX157:CX176" si="151">AJ157</f>
        <v>0</v>
      </c>
      <c r="CY157">
        <f t="shared" ref="CY157:CY176" si="152">((S157*BZ157)/100)</f>
        <v>121.03</v>
      </c>
      <c r="CZ157">
        <f t="shared" ref="CZ157:CZ176" si="153">((S157*CA157)/100)</f>
        <v>17.29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16987630</v>
      </c>
      <c r="DV157" t="s">
        <v>19</v>
      </c>
      <c r="DW157" t="s">
        <v>19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1441815344</v>
      </c>
      <c r="EF157">
        <v>1</v>
      </c>
      <c r="EG157" t="s">
        <v>22</v>
      </c>
      <c r="EH157">
        <v>0</v>
      </c>
      <c r="EI157" t="s">
        <v>3</v>
      </c>
      <c r="EJ157">
        <v>4</v>
      </c>
      <c r="EK157">
        <v>0</v>
      </c>
      <c r="EL157" t="s">
        <v>23</v>
      </c>
      <c r="EM157" t="s">
        <v>24</v>
      </c>
      <c r="EO157" t="s">
        <v>3</v>
      </c>
      <c r="EQ157">
        <v>1835008</v>
      </c>
      <c r="ER157">
        <v>88.88</v>
      </c>
      <c r="ES157">
        <v>2.2000000000000002</v>
      </c>
      <c r="ET157">
        <v>0.23</v>
      </c>
      <c r="EU157">
        <v>0</v>
      </c>
      <c r="EV157">
        <v>86.45</v>
      </c>
      <c r="EW157">
        <v>0.14000000000000001</v>
      </c>
      <c r="EX157">
        <v>0</v>
      </c>
      <c r="EY157">
        <v>0</v>
      </c>
      <c r="FQ157">
        <v>0</v>
      </c>
      <c r="FR157">
        <f t="shared" ref="FR157:FR176" si="154">ROUND(IF(BI157=3,GM157,0),2)</f>
        <v>0</v>
      </c>
      <c r="FS157">
        <v>0</v>
      </c>
      <c r="FX157">
        <v>70</v>
      </c>
      <c r="FY157">
        <v>10</v>
      </c>
      <c r="GA157" t="s">
        <v>3</v>
      </c>
      <c r="GD157">
        <v>0</v>
      </c>
      <c r="GF157">
        <v>-129403832</v>
      </c>
      <c r="GG157">
        <v>2</v>
      </c>
      <c r="GH157">
        <v>1</v>
      </c>
      <c r="GI157">
        <v>-2</v>
      </c>
      <c r="GJ157">
        <v>0</v>
      </c>
      <c r="GK157">
        <f>ROUND(R157*(R12)/100,2)</f>
        <v>0</v>
      </c>
      <c r="GL157">
        <f t="shared" ref="GL157:GL176" si="155">ROUND(IF(AND(BH157=3,BI157=3,FS157&lt;&gt;0),P157,0),2)</f>
        <v>0</v>
      </c>
      <c r="GM157">
        <f t="shared" ref="GM157:GM176" si="156">ROUND(O157+X157+Y157+GK157,2)+GX157</f>
        <v>316.08</v>
      </c>
      <c r="GN157">
        <f t="shared" ref="GN157:GN176" si="157">IF(OR(BI157=0,BI157=1),GM157-GX157,0)</f>
        <v>0</v>
      </c>
      <c r="GO157">
        <f t="shared" ref="GO157:GO176" si="158">IF(BI157=2,GM157-GX157,0)</f>
        <v>0</v>
      </c>
      <c r="GP157">
        <f t="shared" ref="GP157:GP176" si="159">IF(BI157=4,GM157-GX157,0)</f>
        <v>316.08</v>
      </c>
      <c r="GR157">
        <v>0</v>
      </c>
      <c r="GS157">
        <v>3</v>
      </c>
      <c r="GT157">
        <v>0</v>
      </c>
      <c r="GU157" t="s">
        <v>3</v>
      </c>
      <c r="GV157">
        <f t="shared" ref="GV157:GV176" si="160">ROUND((GT157),6)</f>
        <v>0</v>
      </c>
      <c r="GW157">
        <v>1</v>
      </c>
      <c r="GX157">
        <f t="shared" ref="GX157:GX176" si="161">ROUND(HC157*I157,2)</f>
        <v>0</v>
      </c>
      <c r="HA157">
        <v>0</v>
      </c>
      <c r="HB157">
        <v>0</v>
      </c>
      <c r="HC157">
        <f t="shared" ref="HC157:HC176" si="162">GV157*GW157</f>
        <v>0</v>
      </c>
      <c r="HE157" t="s">
        <v>3</v>
      </c>
      <c r="HF157" t="s">
        <v>3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IK157">
        <v>0</v>
      </c>
    </row>
    <row r="158" spans="1:245" x14ac:dyDescent="0.2">
      <c r="A158">
        <v>17</v>
      </c>
      <c r="B158">
        <v>1</v>
      </c>
      <c r="C158">
        <f>ROW(SmtRes!A12)</f>
        <v>12</v>
      </c>
      <c r="D158">
        <f>ROW(EtalonRes!A47)</f>
        <v>47</v>
      </c>
      <c r="E158" t="s">
        <v>3</v>
      </c>
      <c r="F158" t="s">
        <v>161</v>
      </c>
      <c r="G158" t="s">
        <v>162</v>
      </c>
      <c r="H158" t="s">
        <v>36</v>
      </c>
      <c r="I158">
        <f>ROUND(2/10,9)</f>
        <v>0.2</v>
      </c>
      <c r="J158">
        <v>0</v>
      </c>
      <c r="K158">
        <f>ROUND(2/10,9)</f>
        <v>0.2</v>
      </c>
      <c r="O158">
        <f t="shared" si="130"/>
        <v>124.69</v>
      </c>
      <c r="P158">
        <f t="shared" si="131"/>
        <v>0</v>
      </c>
      <c r="Q158">
        <f t="shared" si="132"/>
        <v>0</v>
      </c>
      <c r="R158">
        <f t="shared" si="133"/>
        <v>0</v>
      </c>
      <c r="S158">
        <f t="shared" si="134"/>
        <v>124.69</v>
      </c>
      <c r="T158">
        <f t="shared" si="135"/>
        <v>0</v>
      </c>
      <c r="U158">
        <f t="shared" si="136"/>
        <v>0.246</v>
      </c>
      <c r="V158">
        <f t="shared" si="137"/>
        <v>0</v>
      </c>
      <c r="W158">
        <f t="shared" si="138"/>
        <v>0</v>
      </c>
      <c r="X158">
        <f t="shared" si="139"/>
        <v>87.28</v>
      </c>
      <c r="Y158">
        <f t="shared" si="140"/>
        <v>12.47</v>
      </c>
      <c r="AA158">
        <v>-1</v>
      </c>
      <c r="AB158">
        <f t="shared" si="141"/>
        <v>623.42999999999995</v>
      </c>
      <c r="AC158">
        <f>ROUND(((ES158*3)),6)</f>
        <v>0</v>
      </c>
      <c r="AD158">
        <f>ROUND(((((ET158*3))-((EU158*3)))+AE158),6)</f>
        <v>0</v>
      </c>
      <c r="AE158">
        <f>ROUND(((EU158*3)),6)</f>
        <v>0</v>
      </c>
      <c r="AF158">
        <f>ROUND(((EV158*3)),6)</f>
        <v>623.42999999999995</v>
      </c>
      <c r="AG158">
        <f t="shared" si="142"/>
        <v>0</v>
      </c>
      <c r="AH158">
        <f>((EW158*3))</f>
        <v>1.23</v>
      </c>
      <c r="AI158">
        <f>((EX158*3))</f>
        <v>0</v>
      </c>
      <c r="AJ158">
        <f t="shared" si="143"/>
        <v>0</v>
      </c>
      <c r="AK158">
        <v>207.81</v>
      </c>
      <c r="AL158">
        <v>0</v>
      </c>
      <c r="AM158">
        <v>0</v>
      </c>
      <c r="AN158">
        <v>0</v>
      </c>
      <c r="AO158">
        <v>207.81</v>
      </c>
      <c r="AP158">
        <v>0</v>
      </c>
      <c r="AQ158">
        <v>0.41</v>
      </c>
      <c r="AR158">
        <v>0</v>
      </c>
      <c r="AS158">
        <v>0</v>
      </c>
      <c r="AT158">
        <v>70</v>
      </c>
      <c r="AU158">
        <v>10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1</v>
      </c>
      <c r="BD158" t="s">
        <v>3</v>
      </c>
      <c r="BE158" t="s">
        <v>3</v>
      </c>
      <c r="BF158" t="s">
        <v>3</v>
      </c>
      <c r="BG158" t="s">
        <v>3</v>
      </c>
      <c r="BH158">
        <v>0</v>
      </c>
      <c r="BI158">
        <v>4</v>
      </c>
      <c r="BJ158" t="s">
        <v>163</v>
      </c>
      <c r="BM158">
        <v>0</v>
      </c>
      <c r="BN158">
        <v>0</v>
      </c>
      <c r="BO158" t="s">
        <v>3</v>
      </c>
      <c r="BP158">
        <v>0</v>
      </c>
      <c r="BQ158">
        <v>1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70</v>
      </c>
      <c r="CA158">
        <v>10</v>
      </c>
      <c r="CB158" t="s">
        <v>3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 t="shared" si="144"/>
        <v>124.69</v>
      </c>
      <c r="CQ158">
        <f t="shared" si="145"/>
        <v>0</v>
      </c>
      <c r="CR158">
        <f>(((((ET158*3))*BB158-((EU158*3))*BS158)+AE158*BS158)*AV158)</f>
        <v>0</v>
      </c>
      <c r="CS158">
        <f t="shared" si="146"/>
        <v>0</v>
      </c>
      <c r="CT158">
        <f t="shared" si="147"/>
        <v>623.42999999999995</v>
      </c>
      <c r="CU158">
        <f t="shared" si="148"/>
        <v>0</v>
      </c>
      <c r="CV158">
        <f t="shared" si="149"/>
        <v>1.23</v>
      </c>
      <c r="CW158">
        <f t="shared" si="150"/>
        <v>0</v>
      </c>
      <c r="CX158">
        <f t="shared" si="151"/>
        <v>0</v>
      </c>
      <c r="CY158">
        <f t="shared" si="152"/>
        <v>87.282999999999987</v>
      </c>
      <c r="CZ158">
        <f t="shared" si="153"/>
        <v>12.469000000000001</v>
      </c>
      <c r="DC158" t="s">
        <v>3</v>
      </c>
      <c r="DD158" t="s">
        <v>164</v>
      </c>
      <c r="DE158" t="s">
        <v>164</v>
      </c>
      <c r="DF158" t="s">
        <v>164</v>
      </c>
      <c r="DG158" t="s">
        <v>164</v>
      </c>
      <c r="DH158" t="s">
        <v>3</v>
      </c>
      <c r="DI158" t="s">
        <v>164</v>
      </c>
      <c r="DJ158" t="s">
        <v>164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16987630</v>
      </c>
      <c r="DV158" t="s">
        <v>36</v>
      </c>
      <c r="DW158" t="s">
        <v>36</v>
      </c>
      <c r="DX158">
        <v>10</v>
      </c>
      <c r="DZ158" t="s">
        <v>3</v>
      </c>
      <c r="EA158" t="s">
        <v>3</v>
      </c>
      <c r="EB158" t="s">
        <v>3</v>
      </c>
      <c r="EC158" t="s">
        <v>3</v>
      </c>
      <c r="EE158">
        <v>1441815344</v>
      </c>
      <c r="EF158">
        <v>1</v>
      </c>
      <c r="EG158" t="s">
        <v>22</v>
      </c>
      <c r="EH158">
        <v>0</v>
      </c>
      <c r="EI158" t="s">
        <v>3</v>
      </c>
      <c r="EJ158">
        <v>4</v>
      </c>
      <c r="EK158">
        <v>0</v>
      </c>
      <c r="EL158" t="s">
        <v>23</v>
      </c>
      <c r="EM158" t="s">
        <v>24</v>
      </c>
      <c r="EO158" t="s">
        <v>3</v>
      </c>
      <c r="EQ158">
        <v>1836032</v>
      </c>
      <c r="ER158">
        <v>207.81</v>
      </c>
      <c r="ES158">
        <v>0</v>
      </c>
      <c r="ET158">
        <v>0</v>
      </c>
      <c r="EU158">
        <v>0</v>
      </c>
      <c r="EV158">
        <v>207.81</v>
      </c>
      <c r="EW158">
        <v>0.41</v>
      </c>
      <c r="EX158">
        <v>0</v>
      </c>
      <c r="EY158">
        <v>0</v>
      </c>
      <c r="FQ158">
        <v>0</v>
      </c>
      <c r="FR158">
        <f t="shared" si="154"/>
        <v>0</v>
      </c>
      <c r="FS158">
        <v>0</v>
      </c>
      <c r="FX158">
        <v>70</v>
      </c>
      <c r="FY158">
        <v>10</v>
      </c>
      <c r="GA158" t="s">
        <v>3</v>
      </c>
      <c r="GD158">
        <v>0</v>
      </c>
      <c r="GF158">
        <v>1497006217</v>
      </c>
      <c r="GG158">
        <v>2</v>
      </c>
      <c r="GH158">
        <v>1</v>
      </c>
      <c r="GI158">
        <v>-2</v>
      </c>
      <c r="GJ158">
        <v>0</v>
      </c>
      <c r="GK158">
        <f>ROUND(R158*(R12)/100,2)</f>
        <v>0</v>
      </c>
      <c r="GL158">
        <f t="shared" si="155"/>
        <v>0</v>
      </c>
      <c r="GM158">
        <f t="shared" si="156"/>
        <v>224.44</v>
      </c>
      <c r="GN158">
        <f t="shared" si="157"/>
        <v>0</v>
      </c>
      <c r="GO158">
        <f t="shared" si="158"/>
        <v>0</v>
      </c>
      <c r="GP158">
        <f t="shared" si="159"/>
        <v>224.44</v>
      </c>
      <c r="GR158">
        <v>0</v>
      </c>
      <c r="GS158">
        <v>3</v>
      </c>
      <c r="GT158">
        <v>0</v>
      </c>
      <c r="GU158" t="s">
        <v>3</v>
      </c>
      <c r="GV158">
        <f t="shared" si="160"/>
        <v>0</v>
      </c>
      <c r="GW158">
        <v>1</v>
      </c>
      <c r="GX158">
        <f t="shared" si="161"/>
        <v>0</v>
      </c>
      <c r="HA158">
        <v>0</v>
      </c>
      <c r="HB158">
        <v>0</v>
      </c>
      <c r="HC158">
        <f t="shared" si="162"/>
        <v>0</v>
      </c>
      <c r="HE158" t="s">
        <v>3</v>
      </c>
      <c r="HF158" t="s">
        <v>3</v>
      </c>
      <c r="HM158" t="s">
        <v>3</v>
      </c>
      <c r="HN158" t="s">
        <v>3</v>
      </c>
      <c r="HO158" t="s">
        <v>3</v>
      </c>
      <c r="HP158" t="s">
        <v>3</v>
      </c>
      <c r="HQ158" t="s">
        <v>3</v>
      </c>
      <c r="IK158">
        <v>0</v>
      </c>
    </row>
    <row r="159" spans="1:245" x14ac:dyDescent="0.2">
      <c r="A159">
        <v>17</v>
      </c>
      <c r="B159">
        <v>1</v>
      </c>
      <c r="C159">
        <f>ROW(SmtRes!A14)</f>
        <v>14</v>
      </c>
      <c r="D159">
        <f>ROW(EtalonRes!A49)</f>
        <v>49</v>
      </c>
      <c r="E159" t="s">
        <v>165</v>
      </c>
      <c r="F159" t="s">
        <v>166</v>
      </c>
      <c r="G159" t="s">
        <v>167</v>
      </c>
      <c r="H159" t="s">
        <v>19</v>
      </c>
      <c r="I159">
        <v>2</v>
      </c>
      <c r="J159">
        <v>0</v>
      </c>
      <c r="K159">
        <v>2</v>
      </c>
      <c r="O159">
        <f t="shared" si="130"/>
        <v>427.8</v>
      </c>
      <c r="P159">
        <f t="shared" si="131"/>
        <v>0.56000000000000005</v>
      </c>
      <c r="Q159">
        <f t="shared" si="132"/>
        <v>0</v>
      </c>
      <c r="R159">
        <f t="shared" si="133"/>
        <v>0</v>
      </c>
      <c r="S159">
        <f t="shared" si="134"/>
        <v>427.24</v>
      </c>
      <c r="T159">
        <f t="shared" si="135"/>
        <v>0</v>
      </c>
      <c r="U159">
        <f t="shared" si="136"/>
        <v>0.76</v>
      </c>
      <c r="V159">
        <f t="shared" si="137"/>
        <v>0</v>
      </c>
      <c r="W159">
        <f t="shared" si="138"/>
        <v>0</v>
      </c>
      <c r="X159">
        <f t="shared" si="139"/>
        <v>299.07</v>
      </c>
      <c r="Y159">
        <f t="shared" si="140"/>
        <v>42.72</v>
      </c>
      <c r="AA159">
        <v>1472751627</v>
      </c>
      <c r="AB159">
        <f t="shared" si="141"/>
        <v>213.9</v>
      </c>
      <c r="AC159">
        <f t="shared" ref="AC159:AC166" si="163">ROUND((ES159),6)</f>
        <v>0.28000000000000003</v>
      </c>
      <c r="AD159">
        <f t="shared" ref="AD159:AD166" si="164">ROUND((((ET159)-(EU159))+AE159),6)</f>
        <v>0</v>
      </c>
      <c r="AE159">
        <f t="shared" ref="AE159:AF166" si="165">ROUND((EU159),6)</f>
        <v>0</v>
      </c>
      <c r="AF159">
        <f t="shared" si="165"/>
        <v>213.62</v>
      </c>
      <c r="AG159">
        <f t="shared" si="142"/>
        <v>0</v>
      </c>
      <c r="AH159">
        <f t="shared" ref="AH159:AI166" si="166">(EW159)</f>
        <v>0.38</v>
      </c>
      <c r="AI159">
        <f t="shared" si="166"/>
        <v>0</v>
      </c>
      <c r="AJ159">
        <f t="shared" si="143"/>
        <v>0</v>
      </c>
      <c r="AK159">
        <v>213.9</v>
      </c>
      <c r="AL159">
        <v>0.28000000000000003</v>
      </c>
      <c r="AM159">
        <v>0</v>
      </c>
      <c r="AN159">
        <v>0</v>
      </c>
      <c r="AO159">
        <v>213.62</v>
      </c>
      <c r="AP159">
        <v>0</v>
      </c>
      <c r="AQ159">
        <v>0.38</v>
      </c>
      <c r="AR159">
        <v>0</v>
      </c>
      <c r="AS159">
        <v>0</v>
      </c>
      <c r="AT159">
        <v>70</v>
      </c>
      <c r="AU159">
        <v>10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1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4</v>
      </c>
      <c r="BJ159" t="s">
        <v>168</v>
      </c>
      <c r="BM159">
        <v>0</v>
      </c>
      <c r="BN159">
        <v>0</v>
      </c>
      <c r="BO159" t="s">
        <v>3</v>
      </c>
      <c r="BP159">
        <v>0</v>
      </c>
      <c r="BQ159">
        <v>1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70</v>
      </c>
      <c r="CA159">
        <v>10</v>
      </c>
      <c r="CB159" t="s">
        <v>3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 t="shared" si="144"/>
        <v>427.8</v>
      </c>
      <c r="CQ159">
        <f t="shared" si="145"/>
        <v>0.28000000000000003</v>
      </c>
      <c r="CR159">
        <f t="shared" ref="CR159:CR166" si="167">((((ET159)*BB159-(EU159)*BS159)+AE159*BS159)*AV159)</f>
        <v>0</v>
      </c>
      <c r="CS159">
        <f t="shared" si="146"/>
        <v>0</v>
      </c>
      <c r="CT159">
        <f t="shared" si="147"/>
        <v>213.62</v>
      </c>
      <c r="CU159">
        <f t="shared" si="148"/>
        <v>0</v>
      </c>
      <c r="CV159">
        <f t="shared" si="149"/>
        <v>0.38</v>
      </c>
      <c r="CW159">
        <f t="shared" si="150"/>
        <v>0</v>
      </c>
      <c r="CX159">
        <f t="shared" si="151"/>
        <v>0</v>
      </c>
      <c r="CY159">
        <f t="shared" si="152"/>
        <v>299.06799999999998</v>
      </c>
      <c r="CZ159">
        <f t="shared" si="153"/>
        <v>42.723999999999997</v>
      </c>
      <c r="DC159" t="s">
        <v>3</v>
      </c>
      <c r="DD159" t="s">
        <v>3</v>
      </c>
      <c r="DE159" t="s">
        <v>3</v>
      </c>
      <c r="DF159" t="s">
        <v>3</v>
      </c>
      <c r="DG159" t="s">
        <v>3</v>
      </c>
      <c r="DH159" t="s">
        <v>3</v>
      </c>
      <c r="DI159" t="s">
        <v>3</v>
      </c>
      <c r="DJ159" t="s">
        <v>3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16987630</v>
      </c>
      <c r="DV159" t="s">
        <v>19</v>
      </c>
      <c r="DW159" t="s">
        <v>19</v>
      </c>
      <c r="DX159">
        <v>1</v>
      </c>
      <c r="DZ159" t="s">
        <v>3</v>
      </c>
      <c r="EA159" t="s">
        <v>3</v>
      </c>
      <c r="EB159" t="s">
        <v>3</v>
      </c>
      <c r="EC159" t="s">
        <v>3</v>
      </c>
      <c r="EE159">
        <v>1441815344</v>
      </c>
      <c r="EF159">
        <v>1</v>
      </c>
      <c r="EG159" t="s">
        <v>22</v>
      </c>
      <c r="EH159">
        <v>0</v>
      </c>
      <c r="EI159" t="s">
        <v>3</v>
      </c>
      <c r="EJ159">
        <v>4</v>
      </c>
      <c r="EK159">
        <v>0</v>
      </c>
      <c r="EL159" t="s">
        <v>23</v>
      </c>
      <c r="EM159" t="s">
        <v>24</v>
      </c>
      <c r="EO159" t="s">
        <v>3</v>
      </c>
      <c r="EQ159">
        <v>0</v>
      </c>
      <c r="ER159">
        <v>213.9</v>
      </c>
      <c r="ES159">
        <v>0.28000000000000003</v>
      </c>
      <c r="ET159">
        <v>0</v>
      </c>
      <c r="EU159">
        <v>0</v>
      </c>
      <c r="EV159">
        <v>213.62</v>
      </c>
      <c r="EW159">
        <v>0.38</v>
      </c>
      <c r="EX159">
        <v>0</v>
      </c>
      <c r="EY159">
        <v>0</v>
      </c>
      <c r="FQ159">
        <v>0</v>
      </c>
      <c r="FR159">
        <f t="shared" si="154"/>
        <v>0</v>
      </c>
      <c r="FS159">
        <v>0</v>
      </c>
      <c r="FX159">
        <v>70</v>
      </c>
      <c r="FY159">
        <v>10</v>
      </c>
      <c r="GA159" t="s">
        <v>3</v>
      </c>
      <c r="GD159">
        <v>0</v>
      </c>
      <c r="GF159">
        <v>-1184203440</v>
      </c>
      <c r="GG159">
        <v>2</v>
      </c>
      <c r="GH159">
        <v>1</v>
      </c>
      <c r="GI159">
        <v>-2</v>
      </c>
      <c r="GJ159">
        <v>0</v>
      </c>
      <c r="GK159">
        <f>ROUND(R159*(R12)/100,2)</f>
        <v>0</v>
      </c>
      <c r="GL159">
        <f t="shared" si="155"/>
        <v>0</v>
      </c>
      <c r="GM159">
        <f t="shared" si="156"/>
        <v>769.59</v>
      </c>
      <c r="GN159">
        <f t="shared" si="157"/>
        <v>0</v>
      </c>
      <c r="GO159">
        <f t="shared" si="158"/>
        <v>0</v>
      </c>
      <c r="GP159">
        <f t="shared" si="159"/>
        <v>769.59</v>
      </c>
      <c r="GR159">
        <v>0</v>
      </c>
      <c r="GS159">
        <v>3</v>
      </c>
      <c r="GT159">
        <v>0</v>
      </c>
      <c r="GU159" t="s">
        <v>3</v>
      </c>
      <c r="GV159">
        <f t="shared" si="160"/>
        <v>0</v>
      </c>
      <c r="GW159">
        <v>1</v>
      </c>
      <c r="GX159">
        <f t="shared" si="161"/>
        <v>0</v>
      </c>
      <c r="HA159">
        <v>0</v>
      </c>
      <c r="HB159">
        <v>0</v>
      </c>
      <c r="HC159">
        <f t="shared" si="162"/>
        <v>0</v>
      </c>
      <c r="HE159" t="s">
        <v>3</v>
      </c>
      <c r="HF159" t="s">
        <v>3</v>
      </c>
      <c r="HM159" t="s">
        <v>3</v>
      </c>
      <c r="HN159" t="s">
        <v>3</v>
      </c>
      <c r="HO159" t="s">
        <v>3</v>
      </c>
      <c r="HP159" t="s">
        <v>3</v>
      </c>
      <c r="HQ159" t="s">
        <v>3</v>
      </c>
      <c r="IK159">
        <v>0</v>
      </c>
    </row>
    <row r="160" spans="1:245" x14ac:dyDescent="0.2">
      <c r="A160">
        <v>17</v>
      </c>
      <c r="B160">
        <v>1</v>
      </c>
      <c r="C160">
        <f>ROW(SmtRes!A16)</f>
        <v>16</v>
      </c>
      <c r="D160">
        <f>ROW(EtalonRes!A51)</f>
        <v>51</v>
      </c>
      <c r="E160" t="s">
        <v>169</v>
      </c>
      <c r="F160" t="s">
        <v>170</v>
      </c>
      <c r="G160" t="s">
        <v>171</v>
      </c>
      <c r="H160" t="s">
        <v>19</v>
      </c>
      <c r="I160">
        <f>ROUND(1+4+3,9)</f>
        <v>8</v>
      </c>
      <c r="J160">
        <v>0</v>
      </c>
      <c r="K160">
        <f>ROUND(1+4+3,9)</f>
        <v>8</v>
      </c>
      <c r="O160">
        <f t="shared" si="130"/>
        <v>2072.56</v>
      </c>
      <c r="P160">
        <f t="shared" si="131"/>
        <v>3.76</v>
      </c>
      <c r="Q160">
        <f t="shared" si="132"/>
        <v>0</v>
      </c>
      <c r="R160">
        <f t="shared" si="133"/>
        <v>0</v>
      </c>
      <c r="S160">
        <f t="shared" si="134"/>
        <v>2068.8000000000002</v>
      </c>
      <c r="T160">
        <f t="shared" si="135"/>
        <v>0</v>
      </c>
      <c r="U160">
        <f t="shared" si="136"/>
        <v>3.68</v>
      </c>
      <c r="V160">
        <f t="shared" si="137"/>
        <v>0</v>
      </c>
      <c r="W160">
        <f t="shared" si="138"/>
        <v>0</v>
      </c>
      <c r="X160">
        <f t="shared" si="139"/>
        <v>1448.16</v>
      </c>
      <c r="Y160">
        <f t="shared" si="140"/>
        <v>206.88</v>
      </c>
      <c r="AA160">
        <v>1472751627</v>
      </c>
      <c r="AB160">
        <f t="shared" si="141"/>
        <v>259.07</v>
      </c>
      <c r="AC160">
        <f t="shared" si="163"/>
        <v>0.47</v>
      </c>
      <c r="AD160">
        <f t="shared" si="164"/>
        <v>0</v>
      </c>
      <c r="AE160">
        <f t="shared" si="165"/>
        <v>0</v>
      </c>
      <c r="AF160">
        <f t="shared" si="165"/>
        <v>258.60000000000002</v>
      </c>
      <c r="AG160">
        <f t="shared" si="142"/>
        <v>0</v>
      </c>
      <c r="AH160">
        <f t="shared" si="166"/>
        <v>0.46</v>
      </c>
      <c r="AI160">
        <f t="shared" si="166"/>
        <v>0</v>
      </c>
      <c r="AJ160">
        <f t="shared" si="143"/>
        <v>0</v>
      </c>
      <c r="AK160">
        <v>259.07</v>
      </c>
      <c r="AL160">
        <v>0.47</v>
      </c>
      <c r="AM160">
        <v>0</v>
      </c>
      <c r="AN160">
        <v>0</v>
      </c>
      <c r="AO160">
        <v>258.60000000000002</v>
      </c>
      <c r="AP160">
        <v>0</v>
      </c>
      <c r="AQ160">
        <v>0.46</v>
      </c>
      <c r="AR160">
        <v>0</v>
      </c>
      <c r="AS160">
        <v>0</v>
      </c>
      <c r="AT160">
        <v>70</v>
      </c>
      <c r="AU160">
        <v>10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0</v>
      </c>
      <c r="BI160">
        <v>4</v>
      </c>
      <c r="BJ160" t="s">
        <v>172</v>
      </c>
      <c r="BM160">
        <v>0</v>
      </c>
      <c r="BN160">
        <v>0</v>
      </c>
      <c r="BO160" t="s">
        <v>3</v>
      </c>
      <c r="BP160">
        <v>0</v>
      </c>
      <c r="BQ160">
        <v>1</v>
      </c>
      <c r="BR160">
        <v>0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70</v>
      </c>
      <c r="CA160">
        <v>10</v>
      </c>
      <c r="CB160" t="s">
        <v>3</v>
      </c>
      <c r="CE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 t="shared" si="144"/>
        <v>2072.5600000000004</v>
      </c>
      <c r="CQ160">
        <f t="shared" si="145"/>
        <v>0.47</v>
      </c>
      <c r="CR160">
        <f t="shared" si="167"/>
        <v>0</v>
      </c>
      <c r="CS160">
        <f t="shared" si="146"/>
        <v>0</v>
      </c>
      <c r="CT160">
        <f t="shared" si="147"/>
        <v>258.60000000000002</v>
      </c>
      <c r="CU160">
        <f t="shared" si="148"/>
        <v>0</v>
      </c>
      <c r="CV160">
        <f t="shared" si="149"/>
        <v>0.46</v>
      </c>
      <c r="CW160">
        <f t="shared" si="150"/>
        <v>0</v>
      </c>
      <c r="CX160">
        <f t="shared" si="151"/>
        <v>0</v>
      </c>
      <c r="CY160">
        <f t="shared" si="152"/>
        <v>1448.16</v>
      </c>
      <c r="CZ160">
        <f t="shared" si="153"/>
        <v>206.88</v>
      </c>
      <c r="DC160" t="s">
        <v>3</v>
      </c>
      <c r="DD160" t="s">
        <v>3</v>
      </c>
      <c r="DE160" t="s">
        <v>3</v>
      </c>
      <c r="DF160" t="s">
        <v>3</v>
      </c>
      <c r="DG160" t="s">
        <v>3</v>
      </c>
      <c r="DH160" t="s">
        <v>3</v>
      </c>
      <c r="DI160" t="s">
        <v>3</v>
      </c>
      <c r="DJ160" t="s">
        <v>3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16987630</v>
      </c>
      <c r="DV160" t="s">
        <v>19</v>
      </c>
      <c r="DW160" t="s">
        <v>19</v>
      </c>
      <c r="DX160">
        <v>1</v>
      </c>
      <c r="DZ160" t="s">
        <v>3</v>
      </c>
      <c r="EA160" t="s">
        <v>3</v>
      </c>
      <c r="EB160" t="s">
        <v>3</v>
      </c>
      <c r="EC160" t="s">
        <v>3</v>
      </c>
      <c r="EE160">
        <v>1441815344</v>
      </c>
      <c r="EF160">
        <v>1</v>
      </c>
      <c r="EG160" t="s">
        <v>22</v>
      </c>
      <c r="EH160">
        <v>0</v>
      </c>
      <c r="EI160" t="s">
        <v>3</v>
      </c>
      <c r="EJ160">
        <v>4</v>
      </c>
      <c r="EK160">
        <v>0</v>
      </c>
      <c r="EL160" t="s">
        <v>23</v>
      </c>
      <c r="EM160" t="s">
        <v>24</v>
      </c>
      <c r="EO160" t="s">
        <v>3</v>
      </c>
      <c r="EQ160">
        <v>0</v>
      </c>
      <c r="ER160">
        <v>259.07</v>
      </c>
      <c r="ES160">
        <v>0.47</v>
      </c>
      <c r="ET160">
        <v>0</v>
      </c>
      <c r="EU160">
        <v>0</v>
      </c>
      <c r="EV160">
        <v>258.60000000000002</v>
      </c>
      <c r="EW160">
        <v>0.46</v>
      </c>
      <c r="EX160">
        <v>0</v>
      </c>
      <c r="EY160">
        <v>0</v>
      </c>
      <c r="FQ160">
        <v>0</v>
      </c>
      <c r="FR160">
        <f t="shared" si="154"/>
        <v>0</v>
      </c>
      <c r="FS160">
        <v>0</v>
      </c>
      <c r="FX160">
        <v>70</v>
      </c>
      <c r="FY160">
        <v>10</v>
      </c>
      <c r="GA160" t="s">
        <v>3</v>
      </c>
      <c r="GD160">
        <v>0</v>
      </c>
      <c r="GF160">
        <v>-154743783</v>
      </c>
      <c r="GG160">
        <v>2</v>
      </c>
      <c r="GH160">
        <v>1</v>
      </c>
      <c r="GI160">
        <v>-2</v>
      </c>
      <c r="GJ160">
        <v>0</v>
      </c>
      <c r="GK160">
        <f>ROUND(R160*(R12)/100,2)</f>
        <v>0</v>
      </c>
      <c r="GL160">
        <f t="shared" si="155"/>
        <v>0</v>
      </c>
      <c r="GM160">
        <f t="shared" si="156"/>
        <v>3727.6</v>
      </c>
      <c r="GN160">
        <f t="shared" si="157"/>
        <v>0</v>
      </c>
      <c r="GO160">
        <f t="shared" si="158"/>
        <v>0</v>
      </c>
      <c r="GP160">
        <f t="shared" si="159"/>
        <v>3727.6</v>
      </c>
      <c r="GR160">
        <v>0</v>
      </c>
      <c r="GS160">
        <v>3</v>
      </c>
      <c r="GT160">
        <v>0</v>
      </c>
      <c r="GU160" t="s">
        <v>3</v>
      </c>
      <c r="GV160">
        <f t="shared" si="160"/>
        <v>0</v>
      </c>
      <c r="GW160">
        <v>1</v>
      </c>
      <c r="GX160">
        <f t="shared" si="161"/>
        <v>0</v>
      </c>
      <c r="HA160">
        <v>0</v>
      </c>
      <c r="HB160">
        <v>0</v>
      </c>
      <c r="HC160">
        <f t="shared" si="162"/>
        <v>0</v>
      </c>
      <c r="HE160" t="s">
        <v>3</v>
      </c>
      <c r="HF160" t="s">
        <v>3</v>
      </c>
      <c r="HM160" t="s">
        <v>3</v>
      </c>
      <c r="HN160" t="s">
        <v>3</v>
      </c>
      <c r="HO160" t="s">
        <v>3</v>
      </c>
      <c r="HP160" t="s">
        <v>3</v>
      </c>
      <c r="HQ160" t="s">
        <v>3</v>
      </c>
      <c r="IK160">
        <v>0</v>
      </c>
    </row>
    <row r="161" spans="1:245" x14ac:dyDescent="0.2">
      <c r="A161">
        <v>17</v>
      </c>
      <c r="B161">
        <v>1</v>
      </c>
      <c r="C161">
        <f>ROW(SmtRes!A18)</f>
        <v>18</v>
      </c>
      <c r="D161">
        <f>ROW(EtalonRes!A53)</f>
        <v>53</v>
      </c>
      <c r="E161" t="s">
        <v>173</v>
      </c>
      <c r="F161" t="s">
        <v>174</v>
      </c>
      <c r="G161" t="s">
        <v>175</v>
      </c>
      <c r="H161" t="s">
        <v>19</v>
      </c>
      <c r="I161">
        <f>ROUND(2+1+3,9)</f>
        <v>6</v>
      </c>
      <c r="J161">
        <v>0</v>
      </c>
      <c r="K161">
        <f>ROUND(2+1+3,9)</f>
        <v>6</v>
      </c>
      <c r="O161">
        <f t="shared" si="130"/>
        <v>2231.8200000000002</v>
      </c>
      <c r="P161">
        <f t="shared" si="131"/>
        <v>5.64</v>
      </c>
      <c r="Q161">
        <f t="shared" si="132"/>
        <v>0</v>
      </c>
      <c r="R161">
        <f t="shared" si="133"/>
        <v>0</v>
      </c>
      <c r="S161">
        <f t="shared" si="134"/>
        <v>2226.1799999999998</v>
      </c>
      <c r="T161">
        <f t="shared" si="135"/>
        <v>0</v>
      </c>
      <c r="U161">
        <f t="shared" si="136"/>
        <v>3.96</v>
      </c>
      <c r="V161">
        <f t="shared" si="137"/>
        <v>0</v>
      </c>
      <c r="W161">
        <f t="shared" si="138"/>
        <v>0</v>
      </c>
      <c r="X161">
        <f t="shared" si="139"/>
        <v>1558.33</v>
      </c>
      <c r="Y161">
        <f t="shared" si="140"/>
        <v>222.62</v>
      </c>
      <c r="AA161">
        <v>1472751627</v>
      </c>
      <c r="AB161">
        <f t="shared" si="141"/>
        <v>371.97</v>
      </c>
      <c r="AC161">
        <f t="shared" si="163"/>
        <v>0.94</v>
      </c>
      <c r="AD161">
        <f t="shared" si="164"/>
        <v>0</v>
      </c>
      <c r="AE161">
        <f t="shared" si="165"/>
        <v>0</v>
      </c>
      <c r="AF161">
        <f t="shared" si="165"/>
        <v>371.03</v>
      </c>
      <c r="AG161">
        <f t="shared" si="142"/>
        <v>0</v>
      </c>
      <c r="AH161">
        <f t="shared" si="166"/>
        <v>0.66</v>
      </c>
      <c r="AI161">
        <f t="shared" si="166"/>
        <v>0</v>
      </c>
      <c r="AJ161">
        <f t="shared" si="143"/>
        <v>0</v>
      </c>
      <c r="AK161">
        <v>371.97</v>
      </c>
      <c r="AL161">
        <v>0.94</v>
      </c>
      <c r="AM161">
        <v>0</v>
      </c>
      <c r="AN161">
        <v>0</v>
      </c>
      <c r="AO161">
        <v>371.03</v>
      </c>
      <c r="AP161">
        <v>0</v>
      </c>
      <c r="AQ161">
        <v>0.66</v>
      </c>
      <c r="AR161">
        <v>0</v>
      </c>
      <c r="AS161">
        <v>0</v>
      </c>
      <c r="AT161">
        <v>70</v>
      </c>
      <c r="AU161">
        <v>10</v>
      </c>
      <c r="AV161">
        <v>1</v>
      </c>
      <c r="AW161">
        <v>1</v>
      </c>
      <c r="AZ161">
        <v>1</v>
      </c>
      <c r="BA161">
        <v>1</v>
      </c>
      <c r="BB161">
        <v>1</v>
      </c>
      <c r="BC161">
        <v>1</v>
      </c>
      <c r="BD161" t="s">
        <v>3</v>
      </c>
      <c r="BE161" t="s">
        <v>3</v>
      </c>
      <c r="BF161" t="s">
        <v>3</v>
      </c>
      <c r="BG161" t="s">
        <v>3</v>
      </c>
      <c r="BH161">
        <v>0</v>
      </c>
      <c r="BI161">
        <v>4</v>
      </c>
      <c r="BJ161" t="s">
        <v>176</v>
      </c>
      <c r="BM161">
        <v>0</v>
      </c>
      <c r="BN161">
        <v>0</v>
      </c>
      <c r="BO161" t="s">
        <v>3</v>
      </c>
      <c r="BP161">
        <v>0</v>
      </c>
      <c r="BQ161">
        <v>1</v>
      </c>
      <c r="BR161">
        <v>0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70</v>
      </c>
      <c r="CA161">
        <v>10</v>
      </c>
      <c r="CB161" t="s">
        <v>3</v>
      </c>
      <c r="CE161">
        <v>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 t="shared" si="144"/>
        <v>2231.8199999999997</v>
      </c>
      <c r="CQ161">
        <f t="shared" si="145"/>
        <v>0.94</v>
      </c>
      <c r="CR161">
        <f t="shared" si="167"/>
        <v>0</v>
      </c>
      <c r="CS161">
        <f t="shared" si="146"/>
        <v>0</v>
      </c>
      <c r="CT161">
        <f t="shared" si="147"/>
        <v>371.03</v>
      </c>
      <c r="CU161">
        <f t="shared" si="148"/>
        <v>0</v>
      </c>
      <c r="CV161">
        <f t="shared" si="149"/>
        <v>0.66</v>
      </c>
      <c r="CW161">
        <f t="shared" si="150"/>
        <v>0</v>
      </c>
      <c r="CX161">
        <f t="shared" si="151"/>
        <v>0</v>
      </c>
      <c r="CY161">
        <f t="shared" si="152"/>
        <v>1558.3259999999998</v>
      </c>
      <c r="CZ161">
        <f t="shared" si="153"/>
        <v>222.61799999999999</v>
      </c>
      <c r="DC161" t="s">
        <v>3</v>
      </c>
      <c r="DD161" t="s">
        <v>3</v>
      </c>
      <c r="DE161" t="s">
        <v>3</v>
      </c>
      <c r="DF161" t="s">
        <v>3</v>
      </c>
      <c r="DG161" t="s">
        <v>3</v>
      </c>
      <c r="DH161" t="s">
        <v>3</v>
      </c>
      <c r="DI161" t="s">
        <v>3</v>
      </c>
      <c r="DJ161" t="s">
        <v>3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16987630</v>
      </c>
      <c r="DV161" t="s">
        <v>19</v>
      </c>
      <c r="DW161" t="s">
        <v>19</v>
      </c>
      <c r="DX161">
        <v>1</v>
      </c>
      <c r="DZ161" t="s">
        <v>3</v>
      </c>
      <c r="EA161" t="s">
        <v>3</v>
      </c>
      <c r="EB161" t="s">
        <v>3</v>
      </c>
      <c r="EC161" t="s">
        <v>3</v>
      </c>
      <c r="EE161">
        <v>1441815344</v>
      </c>
      <c r="EF161">
        <v>1</v>
      </c>
      <c r="EG161" t="s">
        <v>22</v>
      </c>
      <c r="EH161">
        <v>0</v>
      </c>
      <c r="EI161" t="s">
        <v>3</v>
      </c>
      <c r="EJ161">
        <v>4</v>
      </c>
      <c r="EK161">
        <v>0</v>
      </c>
      <c r="EL161" t="s">
        <v>23</v>
      </c>
      <c r="EM161" t="s">
        <v>24</v>
      </c>
      <c r="EO161" t="s">
        <v>3</v>
      </c>
      <c r="EQ161">
        <v>0</v>
      </c>
      <c r="ER161">
        <v>371.97</v>
      </c>
      <c r="ES161">
        <v>0.94</v>
      </c>
      <c r="ET161">
        <v>0</v>
      </c>
      <c r="EU161">
        <v>0</v>
      </c>
      <c r="EV161">
        <v>371.03</v>
      </c>
      <c r="EW161">
        <v>0.66</v>
      </c>
      <c r="EX161">
        <v>0</v>
      </c>
      <c r="EY161">
        <v>0</v>
      </c>
      <c r="FQ161">
        <v>0</v>
      </c>
      <c r="FR161">
        <f t="shared" si="154"/>
        <v>0</v>
      </c>
      <c r="FS161">
        <v>0</v>
      </c>
      <c r="FX161">
        <v>70</v>
      </c>
      <c r="FY161">
        <v>10</v>
      </c>
      <c r="GA161" t="s">
        <v>3</v>
      </c>
      <c r="GD161">
        <v>0</v>
      </c>
      <c r="GF161">
        <v>1741333746</v>
      </c>
      <c r="GG161">
        <v>2</v>
      </c>
      <c r="GH161">
        <v>1</v>
      </c>
      <c r="GI161">
        <v>-2</v>
      </c>
      <c r="GJ161">
        <v>0</v>
      </c>
      <c r="GK161">
        <f>ROUND(R161*(R12)/100,2)</f>
        <v>0</v>
      </c>
      <c r="GL161">
        <f t="shared" si="155"/>
        <v>0</v>
      </c>
      <c r="GM161">
        <f t="shared" si="156"/>
        <v>4012.77</v>
      </c>
      <c r="GN161">
        <f t="shared" si="157"/>
        <v>0</v>
      </c>
      <c r="GO161">
        <f t="shared" si="158"/>
        <v>0</v>
      </c>
      <c r="GP161">
        <f t="shared" si="159"/>
        <v>4012.77</v>
      </c>
      <c r="GR161">
        <v>0</v>
      </c>
      <c r="GS161">
        <v>3</v>
      </c>
      <c r="GT161">
        <v>0</v>
      </c>
      <c r="GU161" t="s">
        <v>3</v>
      </c>
      <c r="GV161">
        <f t="shared" si="160"/>
        <v>0</v>
      </c>
      <c r="GW161">
        <v>1</v>
      </c>
      <c r="GX161">
        <f t="shared" si="161"/>
        <v>0</v>
      </c>
      <c r="HA161">
        <v>0</v>
      </c>
      <c r="HB161">
        <v>0</v>
      </c>
      <c r="HC161">
        <f t="shared" si="162"/>
        <v>0</v>
      </c>
      <c r="HE161" t="s">
        <v>3</v>
      </c>
      <c r="HF161" t="s">
        <v>3</v>
      </c>
      <c r="HM161" t="s">
        <v>3</v>
      </c>
      <c r="HN161" t="s">
        <v>3</v>
      </c>
      <c r="HO161" t="s">
        <v>3</v>
      </c>
      <c r="HP161" t="s">
        <v>3</v>
      </c>
      <c r="HQ161" t="s">
        <v>3</v>
      </c>
      <c r="IK161">
        <v>0</v>
      </c>
    </row>
    <row r="162" spans="1:245" x14ac:dyDescent="0.2">
      <c r="A162">
        <v>17</v>
      </c>
      <c r="B162">
        <v>1</v>
      </c>
      <c r="C162">
        <f>ROW(SmtRes!A20)</f>
        <v>20</v>
      </c>
      <c r="D162">
        <f>ROW(EtalonRes!A55)</f>
        <v>55</v>
      </c>
      <c r="E162" t="s">
        <v>177</v>
      </c>
      <c r="F162" t="s">
        <v>178</v>
      </c>
      <c r="G162" t="s">
        <v>179</v>
      </c>
      <c r="H162" t="s">
        <v>19</v>
      </c>
      <c r="I162">
        <f>ROUND(1+2+1,9)</f>
        <v>4</v>
      </c>
      <c r="J162">
        <v>0</v>
      </c>
      <c r="K162">
        <f>ROUND(1+2+1,9)</f>
        <v>4</v>
      </c>
      <c r="O162">
        <f t="shared" si="130"/>
        <v>1081.24</v>
      </c>
      <c r="P162">
        <f t="shared" si="131"/>
        <v>1.88</v>
      </c>
      <c r="Q162">
        <f t="shared" si="132"/>
        <v>0</v>
      </c>
      <c r="R162">
        <f t="shared" si="133"/>
        <v>0</v>
      </c>
      <c r="S162">
        <f t="shared" si="134"/>
        <v>1079.3599999999999</v>
      </c>
      <c r="T162">
        <f t="shared" si="135"/>
        <v>0</v>
      </c>
      <c r="U162">
        <f t="shared" si="136"/>
        <v>1.92</v>
      </c>
      <c r="V162">
        <f t="shared" si="137"/>
        <v>0</v>
      </c>
      <c r="W162">
        <f t="shared" si="138"/>
        <v>0</v>
      </c>
      <c r="X162">
        <f t="shared" si="139"/>
        <v>755.55</v>
      </c>
      <c r="Y162">
        <f t="shared" si="140"/>
        <v>107.94</v>
      </c>
      <c r="AA162">
        <v>1472751627</v>
      </c>
      <c r="AB162">
        <f t="shared" si="141"/>
        <v>270.31</v>
      </c>
      <c r="AC162">
        <f t="shared" si="163"/>
        <v>0.47</v>
      </c>
      <c r="AD162">
        <f t="shared" si="164"/>
        <v>0</v>
      </c>
      <c r="AE162">
        <f t="shared" si="165"/>
        <v>0</v>
      </c>
      <c r="AF162">
        <f t="shared" si="165"/>
        <v>269.83999999999997</v>
      </c>
      <c r="AG162">
        <f t="shared" si="142"/>
        <v>0</v>
      </c>
      <c r="AH162">
        <f t="shared" si="166"/>
        <v>0.48</v>
      </c>
      <c r="AI162">
        <f t="shared" si="166"/>
        <v>0</v>
      </c>
      <c r="AJ162">
        <f t="shared" si="143"/>
        <v>0</v>
      </c>
      <c r="AK162">
        <v>270.31</v>
      </c>
      <c r="AL162">
        <v>0.47</v>
      </c>
      <c r="AM162">
        <v>0</v>
      </c>
      <c r="AN162">
        <v>0</v>
      </c>
      <c r="AO162">
        <v>269.83999999999997</v>
      </c>
      <c r="AP162">
        <v>0</v>
      </c>
      <c r="AQ162">
        <v>0.48</v>
      </c>
      <c r="AR162">
        <v>0</v>
      </c>
      <c r="AS162">
        <v>0</v>
      </c>
      <c r="AT162">
        <v>70</v>
      </c>
      <c r="AU162">
        <v>10</v>
      </c>
      <c r="AV162">
        <v>1</v>
      </c>
      <c r="AW162">
        <v>1</v>
      </c>
      <c r="AZ162">
        <v>1</v>
      </c>
      <c r="BA162">
        <v>1</v>
      </c>
      <c r="BB162">
        <v>1</v>
      </c>
      <c r="BC162">
        <v>1</v>
      </c>
      <c r="BD162" t="s">
        <v>3</v>
      </c>
      <c r="BE162" t="s">
        <v>3</v>
      </c>
      <c r="BF162" t="s">
        <v>3</v>
      </c>
      <c r="BG162" t="s">
        <v>3</v>
      </c>
      <c r="BH162">
        <v>0</v>
      </c>
      <c r="BI162">
        <v>4</v>
      </c>
      <c r="BJ162" t="s">
        <v>180</v>
      </c>
      <c r="BM162">
        <v>0</v>
      </c>
      <c r="BN162">
        <v>0</v>
      </c>
      <c r="BO162" t="s">
        <v>3</v>
      </c>
      <c r="BP162">
        <v>0</v>
      </c>
      <c r="BQ162">
        <v>1</v>
      </c>
      <c r="BR162">
        <v>0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70</v>
      </c>
      <c r="CA162">
        <v>10</v>
      </c>
      <c r="CB162" t="s">
        <v>3</v>
      </c>
      <c r="CE162">
        <v>0</v>
      </c>
      <c r="CF162">
        <v>0</v>
      </c>
      <c r="CG162">
        <v>0</v>
      </c>
      <c r="CM162">
        <v>0</v>
      </c>
      <c r="CN162" t="s">
        <v>3</v>
      </c>
      <c r="CO162">
        <v>0</v>
      </c>
      <c r="CP162">
        <f t="shared" si="144"/>
        <v>1081.24</v>
      </c>
      <c r="CQ162">
        <f t="shared" si="145"/>
        <v>0.47</v>
      </c>
      <c r="CR162">
        <f t="shared" si="167"/>
        <v>0</v>
      </c>
      <c r="CS162">
        <f t="shared" si="146"/>
        <v>0</v>
      </c>
      <c r="CT162">
        <f t="shared" si="147"/>
        <v>269.83999999999997</v>
      </c>
      <c r="CU162">
        <f t="shared" si="148"/>
        <v>0</v>
      </c>
      <c r="CV162">
        <f t="shared" si="149"/>
        <v>0.48</v>
      </c>
      <c r="CW162">
        <f t="shared" si="150"/>
        <v>0</v>
      </c>
      <c r="CX162">
        <f t="shared" si="151"/>
        <v>0</v>
      </c>
      <c r="CY162">
        <f t="shared" si="152"/>
        <v>755.55200000000002</v>
      </c>
      <c r="CZ162">
        <f t="shared" si="153"/>
        <v>107.93599999999998</v>
      </c>
      <c r="DC162" t="s">
        <v>3</v>
      </c>
      <c r="DD162" t="s">
        <v>3</v>
      </c>
      <c r="DE162" t="s">
        <v>3</v>
      </c>
      <c r="DF162" t="s">
        <v>3</v>
      </c>
      <c r="DG162" t="s">
        <v>3</v>
      </c>
      <c r="DH162" t="s">
        <v>3</v>
      </c>
      <c r="DI162" t="s">
        <v>3</v>
      </c>
      <c r="DJ162" t="s">
        <v>3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16987630</v>
      </c>
      <c r="DV162" t="s">
        <v>19</v>
      </c>
      <c r="DW162" t="s">
        <v>19</v>
      </c>
      <c r="DX162">
        <v>1</v>
      </c>
      <c r="DZ162" t="s">
        <v>3</v>
      </c>
      <c r="EA162" t="s">
        <v>3</v>
      </c>
      <c r="EB162" t="s">
        <v>3</v>
      </c>
      <c r="EC162" t="s">
        <v>3</v>
      </c>
      <c r="EE162">
        <v>1441815344</v>
      </c>
      <c r="EF162">
        <v>1</v>
      </c>
      <c r="EG162" t="s">
        <v>22</v>
      </c>
      <c r="EH162">
        <v>0</v>
      </c>
      <c r="EI162" t="s">
        <v>3</v>
      </c>
      <c r="EJ162">
        <v>4</v>
      </c>
      <c r="EK162">
        <v>0</v>
      </c>
      <c r="EL162" t="s">
        <v>23</v>
      </c>
      <c r="EM162" t="s">
        <v>24</v>
      </c>
      <c r="EO162" t="s">
        <v>3</v>
      </c>
      <c r="EQ162">
        <v>0</v>
      </c>
      <c r="ER162">
        <v>270.31</v>
      </c>
      <c r="ES162">
        <v>0.47</v>
      </c>
      <c r="ET162">
        <v>0</v>
      </c>
      <c r="EU162">
        <v>0</v>
      </c>
      <c r="EV162">
        <v>269.83999999999997</v>
      </c>
      <c r="EW162">
        <v>0.48</v>
      </c>
      <c r="EX162">
        <v>0</v>
      </c>
      <c r="EY162">
        <v>0</v>
      </c>
      <c r="FQ162">
        <v>0</v>
      </c>
      <c r="FR162">
        <f t="shared" si="154"/>
        <v>0</v>
      </c>
      <c r="FS162">
        <v>0</v>
      </c>
      <c r="FX162">
        <v>70</v>
      </c>
      <c r="FY162">
        <v>10</v>
      </c>
      <c r="GA162" t="s">
        <v>3</v>
      </c>
      <c r="GD162">
        <v>0</v>
      </c>
      <c r="GF162">
        <v>63825707</v>
      </c>
      <c r="GG162">
        <v>2</v>
      </c>
      <c r="GH162">
        <v>1</v>
      </c>
      <c r="GI162">
        <v>-2</v>
      </c>
      <c r="GJ162">
        <v>0</v>
      </c>
      <c r="GK162">
        <f>ROUND(R162*(R12)/100,2)</f>
        <v>0</v>
      </c>
      <c r="GL162">
        <f t="shared" si="155"/>
        <v>0</v>
      </c>
      <c r="GM162">
        <f t="shared" si="156"/>
        <v>1944.73</v>
      </c>
      <c r="GN162">
        <f t="shared" si="157"/>
        <v>0</v>
      </c>
      <c r="GO162">
        <f t="shared" si="158"/>
        <v>0</v>
      </c>
      <c r="GP162">
        <f t="shared" si="159"/>
        <v>1944.73</v>
      </c>
      <c r="GR162">
        <v>0</v>
      </c>
      <c r="GS162">
        <v>3</v>
      </c>
      <c r="GT162">
        <v>0</v>
      </c>
      <c r="GU162" t="s">
        <v>3</v>
      </c>
      <c r="GV162">
        <f t="shared" si="160"/>
        <v>0</v>
      </c>
      <c r="GW162">
        <v>1</v>
      </c>
      <c r="GX162">
        <f t="shared" si="161"/>
        <v>0</v>
      </c>
      <c r="HA162">
        <v>0</v>
      </c>
      <c r="HB162">
        <v>0</v>
      </c>
      <c r="HC162">
        <f t="shared" si="162"/>
        <v>0</v>
      </c>
      <c r="HE162" t="s">
        <v>3</v>
      </c>
      <c r="HF162" t="s">
        <v>3</v>
      </c>
      <c r="HM162" t="s">
        <v>3</v>
      </c>
      <c r="HN162" t="s">
        <v>3</v>
      </c>
      <c r="HO162" t="s">
        <v>3</v>
      </c>
      <c r="HP162" t="s">
        <v>3</v>
      </c>
      <c r="HQ162" t="s">
        <v>3</v>
      </c>
      <c r="IK162">
        <v>0</v>
      </c>
    </row>
    <row r="163" spans="1:245" x14ac:dyDescent="0.2">
      <c r="A163">
        <v>17</v>
      </c>
      <c r="B163">
        <v>1</v>
      </c>
      <c r="C163">
        <f>ROW(SmtRes!A22)</f>
        <v>22</v>
      </c>
      <c r="D163">
        <f>ROW(EtalonRes!A57)</f>
        <v>57</v>
      </c>
      <c r="E163" t="s">
        <v>181</v>
      </c>
      <c r="F163" t="s">
        <v>178</v>
      </c>
      <c r="G163" t="s">
        <v>182</v>
      </c>
      <c r="H163" t="s">
        <v>19</v>
      </c>
      <c r="I163">
        <f>ROUND(3+1+2+2,9)</f>
        <v>8</v>
      </c>
      <c r="J163">
        <v>0</v>
      </c>
      <c r="K163">
        <f>ROUND(3+1+2+2,9)</f>
        <v>8</v>
      </c>
      <c r="O163">
        <f t="shared" si="130"/>
        <v>2162.48</v>
      </c>
      <c r="P163">
        <f t="shared" si="131"/>
        <v>3.76</v>
      </c>
      <c r="Q163">
        <f t="shared" si="132"/>
        <v>0</v>
      </c>
      <c r="R163">
        <f t="shared" si="133"/>
        <v>0</v>
      </c>
      <c r="S163">
        <f t="shared" si="134"/>
        <v>2158.7199999999998</v>
      </c>
      <c r="T163">
        <f t="shared" si="135"/>
        <v>0</v>
      </c>
      <c r="U163">
        <f t="shared" si="136"/>
        <v>3.84</v>
      </c>
      <c r="V163">
        <f t="shared" si="137"/>
        <v>0</v>
      </c>
      <c r="W163">
        <f t="shared" si="138"/>
        <v>0</v>
      </c>
      <c r="X163">
        <f t="shared" si="139"/>
        <v>1511.1</v>
      </c>
      <c r="Y163">
        <f t="shared" si="140"/>
        <v>215.87</v>
      </c>
      <c r="AA163">
        <v>1472751627</v>
      </c>
      <c r="AB163">
        <f t="shared" si="141"/>
        <v>270.31</v>
      </c>
      <c r="AC163">
        <f t="shared" si="163"/>
        <v>0.47</v>
      </c>
      <c r="AD163">
        <f t="shared" si="164"/>
        <v>0</v>
      </c>
      <c r="AE163">
        <f t="shared" si="165"/>
        <v>0</v>
      </c>
      <c r="AF163">
        <f t="shared" si="165"/>
        <v>269.83999999999997</v>
      </c>
      <c r="AG163">
        <f t="shared" si="142"/>
        <v>0</v>
      </c>
      <c r="AH163">
        <f t="shared" si="166"/>
        <v>0.48</v>
      </c>
      <c r="AI163">
        <f t="shared" si="166"/>
        <v>0</v>
      </c>
      <c r="AJ163">
        <f t="shared" si="143"/>
        <v>0</v>
      </c>
      <c r="AK163">
        <v>270.31</v>
      </c>
      <c r="AL163">
        <v>0.47</v>
      </c>
      <c r="AM163">
        <v>0</v>
      </c>
      <c r="AN163">
        <v>0</v>
      </c>
      <c r="AO163">
        <v>269.83999999999997</v>
      </c>
      <c r="AP163">
        <v>0</v>
      </c>
      <c r="AQ163">
        <v>0.48</v>
      </c>
      <c r="AR163">
        <v>0</v>
      </c>
      <c r="AS163">
        <v>0</v>
      </c>
      <c r="AT163">
        <v>70</v>
      </c>
      <c r="AU163">
        <v>10</v>
      </c>
      <c r="AV163">
        <v>1</v>
      </c>
      <c r="AW163">
        <v>1</v>
      </c>
      <c r="AZ163">
        <v>1</v>
      </c>
      <c r="BA163">
        <v>1</v>
      </c>
      <c r="BB163">
        <v>1</v>
      </c>
      <c r="BC163">
        <v>1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4</v>
      </c>
      <c r="BJ163" t="s">
        <v>180</v>
      </c>
      <c r="BM163">
        <v>0</v>
      </c>
      <c r="BN163">
        <v>0</v>
      </c>
      <c r="BO163" t="s">
        <v>3</v>
      </c>
      <c r="BP163">
        <v>0</v>
      </c>
      <c r="BQ163">
        <v>1</v>
      </c>
      <c r="BR163">
        <v>0</v>
      </c>
      <c r="BS163">
        <v>1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70</v>
      </c>
      <c r="CA163">
        <v>10</v>
      </c>
      <c r="CB163" t="s">
        <v>3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si="144"/>
        <v>2162.48</v>
      </c>
      <c r="CQ163">
        <f t="shared" si="145"/>
        <v>0.47</v>
      </c>
      <c r="CR163">
        <f t="shared" si="167"/>
        <v>0</v>
      </c>
      <c r="CS163">
        <f t="shared" si="146"/>
        <v>0</v>
      </c>
      <c r="CT163">
        <f t="shared" si="147"/>
        <v>269.83999999999997</v>
      </c>
      <c r="CU163">
        <f t="shared" si="148"/>
        <v>0</v>
      </c>
      <c r="CV163">
        <f t="shared" si="149"/>
        <v>0.48</v>
      </c>
      <c r="CW163">
        <f t="shared" si="150"/>
        <v>0</v>
      </c>
      <c r="CX163">
        <f t="shared" si="151"/>
        <v>0</v>
      </c>
      <c r="CY163">
        <f t="shared" si="152"/>
        <v>1511.104</v>
      </c>
      <c r="CZ163">
        <f t="shared" si="153"/>
        <v>215.87199999999996</v>
      </c>
      <c r="DC163" t="s">
        <v>3</v>
      </c>
      <c r="DD163" t="s">
        <v>3</v>
      </c>
      <c r="DE163" t="s">
        <v>3</v>
      </c>
      <c r="DF163" t="s">
        <v>3</v>
      </c>
      <c r="DG163" t="s">
        <v>3</v>
      </c>
      <c r="DH163" t="s">
        <v>3</v>
      </c>
      <c r="DI163" t="s">
        <v>3</v>
      </c>
      <c r="DJ163" t="s">
        <v>3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16987630</v>
      </c>
      <c r="DV163" t="s">
        <v>19</v>
      </c>
      <c r="DW163" t="s">
        <v>19</v>
      </c>
      <c r="DX163">
        <v>1</v>
      </c>
      <c r="DZ163" t="s">
        <v>3</v>
      </c>
      <c r="EA163" t="s">
        <v>3</v>
      </c>
      <c r="EB163" t="s">
        <v>3</v>
      </c>
      <c r="EC163" t="s">
        <v>3</v>
      </c>
      <c r="EE163">
        <v>1441815344</v>
      </c>
      <c r="EF163">
        <v>1</v>
      </c>
      <c r="EG163" t="s">
        <v>22</v>
      </c>
      <c r="EH163">
        <v>0</v>
      </c>
      <c r="EI163" t="s">
        <v>3</v>
      </c>
      <c r="EJ163">
        <v>4</v>
      </c>
      <c r="EK163">
        <v>0</v>
      </c>
      <c r="EL163" t="s">
        <v>23</v>
      </c>
      <c r="EM163" t="s">
        <v>24</v>
      </c>
      <c r="EO163" t="s">
        <v>3</v>
      </c>
      <c r="EQ163">
        <v>0</v>
      </c>
      <c r="ER163">
        <v>270.31</v>
      </c>
      <c r="ES163">
        <v>0.47</v>
      </c>
      <c r="ET163">
        <v>0</v>
      </c>
      <c r="EU163">
        <v>0</v>
      </c>
      <c r="EV163">
        <v>269.83999999999997</v>
      </c>
      <c r="EW163">
        <v>0.48</v>
      </c>
      <c r="EX163">
        <v>0</v>
      </c>
      <c r="EY163">
        <v>0</v>
      </c>
      <c r="FQ163">
        <v>0</v>
      </c>
      <c r="FR163">
        <f t="shared" si="154"/>
        <v>0</v>
      </c>
      <c r="FS163">
        <v>0</v>
      </c>
      <c r="FX163">
        <v>70</v>
      </c>
      <c r="FY163">
        <v>10</v>
      </c>
      <c r="GA163" t="s">
        <v>3</v>
      </c>
      <c r="GD163">
        <v>0</v>
      </c>
      <c r="GF163">
        <v>-1298854902</v>
      </c>
      <c r="GG163">
        <v>2</v>
      </c>
      <c r="GH163">
        <v>1</v>
      </c>
      <c r="GI163">
        <v>-2</v>
      </c>
      <c r="GJ163">
        <v>0</v>
      </c>
      <c r="GK163">
        <f>ROUND(R163*(R12)/100,2)</f>
        <v>0</v>
      </c>
      <c r="GL163">
        <f t="shared" si="155"/>
        <v>0</v>
      </c>
      <c r="GM163">
        <f t="shared" si="156"/>
        <v>3889.45</v>
      </c>
      <c r="GN163">
        <f t="shared" si="157"/>
        <v>0</v>
      </c>
      <c r="GO163">
        <f t="shared" si="158"/>
        <v>0</v>
      </c>
      <c r="GP163">
        <f t="shared" si="159"/>
        <v>3889.45</v>
      </c>
      <c r="GR163">
        <v>0</v>
      </c>
      <c r="GS163">
        <v>3</v>
      </c>
      <c r="GT163">
        <v>0</v>
      </c>
      <c r="GU163" t="s">
        <v>3</v>
      </c>
      <c r="GV163">
        <f t="shared" si="160"/>
        <v>0</v>
      </c>
      <c r="GW163">
        <v>1</v>
      </c>
      <c r="GX163">
        <f t="shared" si="161"/>
        <v>0</v>
      </c>
      <c r="HA163">
        <v>0</v>
      </c>
      <c r="HB163">
        <v>0</v>
      </c>
      <c r="HC163">
        <f t="shared" si="162"/>
        <v>0</v>
      </c>
      <c r="HE163" t="s">
        <v>3</v>
      </c>
      <c r="HF163" t="s">
        <v>3</v>
      </c>
      <c r="HM163" t="s">
        <v>3</v>
      </c>
      <c r="HN163" t="s">
        <v>3</v>
      </c>
      <c r="HO163" t="s">
        <v>3</v>
      </c>
      <c r="HP163" t="s">
        <v>3</v>
      </c>
      <c r="HQ163" t="s">
        <v>3</v>
      </c>
      <c r="IK163">
        <v>0</v>
      </c>
    </row>
    <row r="164" spans="1:245" x14ac:dyDescent="0.2">
      <c r="A164">
        <v>17</v>
      </c>
      <c r="B164">
        <v>1</v>
      </c>
      <c r="C164">
        <f>ROW(SmtRes!A24)</f>
        <v>24</v>
      </c>
      <c r="D164">
        <f>ROW(EtalonRes!A59)</f>
        <v>59</v>
      </c>
      <c r="E164" t="s">
        <v>183</v>
      </c>
      <c r="F164" t="s">
        <v>184</v>
      </c>
      <c r="G164" t="s">
        <v>185</v>
      </c>
      <c r="H164" t="s">
        <v>19</v>
      </c>
      <c r="I164">
        <v>5</v>
      </c>
      <c r="J164">
        <v>0</v>
      </c>
      <c r="K164">
        <v>5</v>
      </c>
      <c r="O164">
        <f t="shared" si="130"/>
        <v>1972.3</v>
      </c>
      <c r="P164">
        <f t="shared" si="131"/>
        <v>4.7</v>
      </c>
      <c r="Q164">
        <f t="shared" si="132"/>
        <v>0</v>
      </c>
      <c r="R164">
        <f t="shared" si="133"/>
        <v>0</v>
      </c>
      <c r="S164">
        <f t="shared" si="134"/>
        <v>1967.6</v>
      </c>
      <c r="T164">
        <f t="shared" si="135"/>
        <v>0</v>
      </c>
      <c r="U164">
        <f t="shared" si="136"/>
        <v>3.5</v>
      </c>
      <c r="V164">
        <f t="shared" si="137"/>
        <v>0</v>
      </c>
      <c r="W164">
        <f t="shared" si="138"/>
        <v>0</v>
      </c>
      <c r="X164">
        <f t="shared" si="139"/>
        <v>1377.32</v>
      </c>
      <c r="Y164">
        <f t="shared" si="140"/>
        <v>196.76</v>
      </c>
      <c r="AA164">
        <v>1472751627</v>
      </c>
      <c r="AB164">
        <f t="shared" si="141"/>
        <v>394.46</v>
      </c>
      <c r="AC164">
        <f t="shared" si="163"/>
        <v>0.94</v>
      </c>
      <c r="AD164">
        <f t="shared" si="164"/>
        <v>0</v>
      </c>
      <c r="AE164">
        <f t="shared" si="165"/>
        <v>0</v>
      </c>
      <c r="AF164">
        <f t="shared" si="165"/>
        <v>393.52</v>
      </c>
      <c r="AG164">
        <f t="shared" si="142"/>
        <v>0</v>
      </c>
      <c r="AH164">
        <f t="shared" si="166"/>
        <v>0.7</v>
      </c>
      <c r="AI164">
        <f t="shared" si="166"/>
        <v>0</v>
      </c>
      <c r="AJ164">
        <f t="shared" si="143"/>
        <v>0</v>
      </c>
      <c r="AK164">
        <v>394.46</v>
      </c>
      <c r="AL164">
        <v>0.94</v>
      </c>
      <c r="AM164">
        <v>0</v>
      </c>
      <c r="AN164">
        <v>0</v>
      </c>
      <c r="AO164">
        <v>393.52</v>
      </c>
      <c r="AP164">
        <v>0</v>
      </c>
      <c r="AQ164">
        <v>0.7</v>
      </c>
      <c r="AR164">
        <v>0</v>
      </c>
      <c r="AS164">
        <v>0</v>
      </c>
      <c r="AT164">
        <v>70</v>
      </c>
      <c r="AU164">
        <v>10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4</v>
      </c>
      <c r="BJ164" t="s">
        <v>186</v>
      </c>
      <c r="BM164">
        <v>0</v>
      </c>
      <c r="BN164">
        <v>0</v>
      </c>
      <c r="BO164" t="s">
        <v>3</v>
      </c>
      <c r="BP164">
        <v>0</v>
      </c>
      <c r="BQ164">
        <v>1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70</v>
      </c>
      <c r="CA164">
        <v>10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144"/>
        <v>1972.3</v>
      </c>
      <c r="CQ164">
        <f t="shared" si="145"/>
        <v>0.94</v>
      </c>
      <c r="CR164">
        <f t="shared" si="167"/>
        <v>0</v>
      </c>
      <c r="CS164">
        <f t="shared" si="146"/>
        <v>0</v>
      </c>
      <c r="CT164">
        <f t="shared" si="147"/>
        <v>393.52</v>
      </c>
      <c r="CU164">
        <f t="shared" si="148"/>
        <v>0</v>
      </c>
      <c r="CV164">
        <f t="shared" si="149"/>
        <v>0.7</v>
      </c>
      <c r="CW164">
        <f t="shared" si="150"/>
        <v>0</v>
      </c>
      <c r="CX164">
        <f t="shared" si="151"/>
        <v>0</v>
      </c>
      <c r="CY164">
        <f t="shared" si="152"/>
        <v>1377.32</v>
      </c>
      <c r="CZ164">
        <f t="shared" si="153"/>
        <v>196.76</v>
      </c>
      <c r="DC164" t="s">
        <v>3</v>
      </c>
      <c r="DD164" t="s">
        <v>3</v>
      </c>
      <c r="DE164" t="s">
        <v>3</v>
      </c>
      <c r="DF164" t="s">
        <v>3</v>
      </c>
      <c r="DG164" t="s">
        <v>3</v>
      </c>
      <c r="DH164" t="s">
        <v>3</v>
      </c>
      <c r="DI164" t="s">
        <v>3</v>
      </c>
      <c r="DJ164" t="s">
        <v>3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16987630</v>
      </c>
      <c r="DV164" t="s">
        <v>19</v>
      </c>
      <c r="DW164" t="s">
        <v>19</v>
      </c>
      <c r="DX164">
        <v>1</v>
      </c>
      <c r="DZ164" t="s">
        <v>3</v>
      </c>
      <c r="EA164" t="s">
        <v>3</v>
      </c>
      <c r="EB164" t="s">
        <v>3</v>
      </c>
      <c r="EC164" t="s">
        <v>3</v>
      </c>
      <c r="EE164">
        <v>1441815344</v>
      </c>
      <c r="EF164">
        <v>1</v>
      </c>
      <c r="EG164" t="s">
        <v>22</v>
      </c>
      <c r="EH164">
        <v>0</v>
      </c>
      <c r="EI164" t="s">
        <v>3</v>
      </c>
      <c r="EJ164">
        <v>4</v>
      </c>
      <c r="EK164">
        <v>0</v>
      </c>
      <c r="EL164" t="s">
        <v>23</v>
      </c>
      <c r="EM164" t="s">
        <v>24</v>
      </c>
      <c r="EO164" t="s">
        <v>3</v>
      </c>
      <c r="EQ164">
        <v>0</v>
      </c>
      <c r="ER164">
        <v>394.46</v>
      </c>
      <c r="ES164">
        <v>0.94</v>
      </c>
      <c r="ET164">
        <v>0</v>
      </c>
      <c r="EU164">
        <v>0</v>
      </c>
      <c r="EV164">
        <v>393.52</v>
      </c>
      <c r="EW164">
        <v>0.7</v>
      </c>
      <c r="EX164">
        <v>0</v>
      </c>
      <c r="EY164">
        <v>0</v>
      </c>
      <c r="FQ164">
        <v>0</v>
      </c>
      <c r="FR164">
        <f t="shared" si="154"/>
        <v>0</v>
      </c>
      <c r="FS164">
        <v>0</v>
      </c>
      <c r="FX164">
        <v>70</v>
      </c>
      <c r="FY164">
        <v>10</v>
      </c>
      <c r="GA164" t="s">
        <v>3</v>
      </c>
      <c r="GD164">
        <v>0</v>
      </c>
      <c r="GF164">
        <v>-674925281</v>
      </c>
      <c r="GG164">
        <v>2</v>
      </c>
      <c r="GH164">
        <v>1</v>
      </c>
      <c r="GI164">
        <v>-2</v>
      </c>
      <c r="GJ164">
        <v>0</v>
      </c>
      <c r="GK164">
        <f>ROUND(R164*(R12)/100,2)</f>
        <v>0</v>
      </c>
      <c r="GL164">
        <f t="shared" si="155"/>
        <v>0</v>
      </c>
      <c r="GM164">
        <f t="shared" si="156"/>
        <v>3546.38</v>
      </c>
      <c r="GN164">
        <f t="shared" si="157"/>
        <v>0</v>
      </c>
      <c r="GO164">
        <f t="shared" si="158"/>
        <v>0</v>
      </c>
      <c r="GP164">
        <f t="shared" si="159"/>
        <v>3546.38</v>
      </c>
      <c r="GR164">
        <v>0</v>
      </c>
      <c r="GS164">
        <v>3</v>
      </c>
      <c r="GT164">
        <v>0</v>
      </c>
      <c r="GU164" t="s">
        <v>3</v>
      </c>
      <c r="GV164">
        <f t="shared" si="160"/>
        <v>0</v>
      </c>
      <c r="GW164">
        <v>1</v>
      </c>
      <c r="GX164">
        <f t="shared" si="161"/>
        <v>0</v>
      </c>
      <c r="HA164">
        <v>0</v>
      </c>
      <c r="HB164">
        <v>0</v>
      </c>
      <c r="HC164">
        <f t="shared" si="162"/>
        <v>0</v>
      </c>
      <c r="HE164" t="s">
        <v>3</v>
      </c>
      <c r="HF164" t="s">
        <v>3</v>
      </c>
      <c r="HM164" t="s">
        <v>3</v>
      </c>
      <c r="HN164" t="s">
        <v>3</v>
      </c>
      <c r="HO164" t="s">
        <v>3</v>
      </c>
      <c r="HP164" t="s">
        <v>3</v>
      </c>
      <c r="HQ164" t="s">
        <v>3</v>
      </c>
      <c r="IK164">
        <v>0</v>
      </c>
    </row>
    <row r="165" spans="1:245" x14ac:dyDescent="0.2">
      <c r="A165">
        <v>17</v>
      </c>
      <c r="B165">
        <v>1</v>
      </c>
      <c r="C165">
        <f>ROW(SmtRes!A26)</f>
        <v>26</v>
      </c>
      <c r="D165">
        <f>ROW(EtalonRes!A61)</f>
        <v>61</v>
      </c>
      <c r="E165" t="s">
        <v>187</v>
      </c>
      <c r="F165" t="s">
        <v>184</v>
      </c>
      <c r="G165" t="s">
        <v>188</v>
      </c>
      <c r="H165" t="s">
        <v>19</v>
      </c>
      <c r="I165">
        <v>2</v>
      </c>
      <c r="J165">
        <v>0</v>
      </c>
      <c r="K165">
        <v>2</v>
      </c>
      <c r="O165">
        <f t="shared" si="130"/>
        <v>788.92</v>
      </c>
      <c r="P165">
        <f t="shared" si="131"/>
        <v>1.88</v>
      </c>
      <c r="Q165">
        <f t="shared" si="132"/>
        <v>0</v>
      </c>
      <c r="R165">
        <f t="shared" si="133"/>
        <v>0</v>
      </c>
      <c r="S165">
        <f t="shared" si="134"/>
        <v>787.04</v>
      </c>
      <c r="T165">
        <f t="shared" si="135"/>
        <v>0</v>
      </c>
      <c r="U165">
        <f t="shared" si="136"/>
        <v>1.4</v>
      </c>
      <c r="V165">
        <f t="shared" si="137"/>
        <v>0</v>
      </c>
      <c r="W165">
        <f t="shared" si="138"/>
        <v>0</v>
      </c>
      <c r="X165">
        <f t="shared" si="139"/>
        <v>550.92999999999995</v>
      </c>
      <c r="Y165">
        <f t="shared" si="140"/>
        <v>78.7</v>
      </c>
      <c r="AA165">
        <v>1472751627</v>
      </c>
      <c r="AB165">
        <f t="shared" si="141"/>
        <v>394.46</v>
      </c>
      <c r="AC165">
        <f t="shared" si="163"/>
        <v>0.94</v>
      </c>
      <c r="AD165">
        <f t="shared" si="164"/>
        <v>0</v>
      </c>
      <c r="AE165">
        <f t="shared" si="165"/>
        <v>0</v>
      </c>
      <c r="AF165">
        <f t="shared" si="165"/>
        <v>393.52</v>
      </c>
      <c r="AG165">
        <f t="shared" si="142"/>
        <v>0</v>
      </c>
      <c r="AH165">
        <f t="shared" si="166"/>
        <v>0.7</v>
      </c>
      <c r="AI165">
        <f t="shared" si="166"/>
        <v>0</v>
      </c>
      <c r="AJ165">
        <f t="shared" si="143"/>
        <v>0</v>
      </c>
      <c r="AK165">
        <v>394.46</v>
      </c>
      <c r="AL165">
        <v>0.94</v>
      </c>
      <c r="AM165">
        <v>0</v>
      </c>
      <c r="AN165">
        <v>0</v>
      </c>
      <c r="AO165">
        <v>393.52</v>
      </c>
      <c r="AP165">
        <v>0</v>
      </c>
      <c r="AQ165">
        <v>0.7</v>
      </c>
      <c r="AR165">
        <v>0</v>
      </c>
      <c r="AS165">
        <v>0</v>
      </c>
      <c r="AT165">
        <v>70</v>
      </c>
      <c r="AU165">
        <v>10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4</v>
      </c>
      <c r="BJ165" t="s">
        <v>186</v>
      </c>
      <c r="BM165">
        <v>0</v>
      </c>
      <c r="BN165">
        <v>0</v>
      </c>
      <c r="BO165" t="s">
        <v>3</v>
      </c>
      <c r="BP165">
        <v>0</v>
      </c>
      <c r="BQ165">
        <v>1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70</v>
      </c>
      <c r="CA165">
        <v>10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44"/>
        <v>788.92</v>
      </c>
      <c r="CQ165">
        <f t="shared" si="145"/>
        <v>0.94</v>
      </c>
      <c r="CR165">
        <f t="shared" si="167"/>
        <v>0</v>
      </c>
      <c r="CS165">
        <f t="shared" si="146"/>
        <v>0</v>
      </c>
      <c r="CT165">
        <f t="shared" si="147"/>
        <v>393.52</v>
      </c>
      <c r="CU165">
        <f t="shared" si="148"/>
        <v>0</v>
      </c>
      <c r="CV165">
        <f t="shared" si="149"/>
        <v>0.7</v>
      </c>
      <c r="CW165">
        <f t="shared" si="150"/>
        <v>0</v>
      </c>
      <c r="CX165">
        <f t="shared" si="151"/>
        <v>0</v>
      </c>
      <c r="CY165">
        <f t="shared" si="152"/>
        <v>550.928</v>
      </c>
      <c r="CZ165">
        <f t="shared" si="153"/>
        <v>78.703999999999994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16987630</v>
      </c>
      <c r="DV165" t="s">
        <v>19</v>
      </c>
      <c r="DW165" t="s">
        <v>19</v>
      </c>
      <c r="DX165">
        <v>1</v>
      </c>
      <c r="DZ165" t="s">
        <v>3</v>
      </c>
      <c r="EA165" t="s">
        <v>3</v>
      </c>
      <c r="EB165" t="s">
        <v>3</v>
      </c>
      <c r="EC165" t="s">
        <v>3</v>
      </c>
      <c r="EE165">
        <v>1441815344</v>
      </c>
      <c r="EF165">
        <v>1</v>
      </c>
      <c r="EG165" t="s">
        <v>22</v>
      </c>
      <c r="EH165">
        <v>0</v>
      </c>
      <c r="EI165" t="s">
        <v>3</v>
      </c>
      <c r="EJ165">
        <v>4</v>
      </c>
      <c r="EK165">
        <v>0</v>
      </c>
      <c r="EL165" t="s">
        <v>23</v>
      </c>
      <c r="EM165" t="s">
        <v>24</v>
      </c>
      <c r="EO165" t="s">
        <v>3</v>
      </c>
      <c r="EQ165">
        <v>0</v>
      </c>
      <c r="ER165">
        <v>394.46</v>
      </c>
      <c r="ES165">
        <v>0.94</v>
      </c>
      <c r="ET165">
        <v>0</v>
      </c>
      <c r="EU165">
        <v>0</v>
      </c>
      <c r="EV165">
        <v>393.52</v>
      </c>
      <c r="EW165">
        <v>0.7</v>
      </c>
      <c r="EX165">
        <v>0</v>
      </c>
      <c r="EY165">
        <v>0</v>
      </c>
      <c r="FQ165">
        <v>0</v>
      </c>
      <c r="FR165">
        <f t="shared" si="154"/>
        <v>0</v>
      </c>
      <c r="FS165">
        <v>0</v>
      </c>
      <c r="FX165">
        <v>70</v>
      </c>
      <c r="FY165">
        <v>10</v>
      </c>
      <c r="GA165" t="s">
        <v>3</v>
      </c>
      <c r="GD165">
        <v>0</v>
      </c>
      <c r="GF165">
        <v>774389455</v>
      </c>
      <c r="GG165">
        <v>2</v>
      </c>
      <c r="GH165">
        <v>1</v>
      </c>
      <c r="GI165">
        <v>-2</v>
      </c>
      <c r="GJ165">
        <v>0</v>
      </c>
      <c r="GK165">
        <f>ROUND(R165*(R12)/100,2)</f>
        <v>0</v>
      </c>
      <c r="GL165">
        <f t="shared" si="155"/>
        <v>0</v>
      </c>
      <c r="GM165">
        <f t="shared" si="156"/>
        <v>1418.55</v>
      </c>
      <c r="GN165">
        <f t="shared" si="157"/>
        <v>0</v>
      </c>
      <c r="GO165">
        <f t="shared" si="158"/>
        <v>0</v>
      </c>
      <c r="GP165">
        <f t="shared" si="159"/>
        <v>1418.55</v>
      </c>
      <c r="GR165">
        <v>0</v>
      </c>
      <c r="GS165">
        <v>3</v>
      </c>
      <c r="GT165">
        <v>0</v>
      </c>
      <c r="GU165" t="s">
        <v>3</v>
      </c>
      <c r="GV165">
        <f t="shared" si="160"/>
        <v>0</v>
      </c>
      <c r="GW165">
        <v>1</v>
      </c>
      <c r="GX165">
        <f t="shared" si="161"/>
        <v>0</v>
      </c>
      <c r="HA165">
        <v>0</v>
      </c>
      <c r="HB165">
        <v>0</v>
      </c>
      <c r="HC165">
        <f t="shared" si="162"/>
        <v>0</v>
      </c>
      <c r="HE165" t="s">
        <v>3</v>
      </c>
      <c r="HF165" t="s">
        <v>3</v>
      </c>
      <c r="HM165" t="s">
        <v>3</v>
      </c>
      <c r="HN165" t="s">
        <v>3</v>
      </c>
      <c r="HO165" t="s">
        <v>3</v>
      </c>
      <c r="HP165" t="s">
        <v>3</v>
      </c>
      <c r="HQ165" t="s">
        <v>3</v>
      </c>
      <c r="IK165">
        <v>0</v>
      </c>
    </row>
    <row r="166" spans="1:245" x14ac:dyDescent="0.2">
      <c r="A166">
        <v>17</v>
      </c>
      <c r="B166">
        <v>1</v>
      </c>
      <c r="C166">
        <f>ROW(SmtRes!A28)</f>
        <v>28</v>
      </c>
      <c r="D166">
        <f>ROW(EtalonRes!A63)</f>
        <v>63</v>
      </c>
      <c r="E166" t="s">
        <v>189</v>
      </c>
      <c r="F166" t="s">
        <v>47</v>
      </c>
      <c r="G166" t="s">
        <v>48</v>
      </c>
      <c r="H166" t="s">
        <v>36</v>
      </c>
      <c r="I166">
        <f>ROUND((10)/10,9)</f>
        <v>1</v>
      </c>
      <c r="J166">
        <v>0</v>
      </c>
      <c r="K166">
        <f>ROUND((10)/10,9)</f>
        <v>1</v>
      </c>
      <c r="O166">
        <f t="shared" si="130"/>
        <v>939.21</v>
      </c>
      <c r="P166">
        <f t="shared" si="131"/>
        <v>0.63</v>
      </c>
      <c r="Q166">
        <f t="shared" si="132"/>
        <v>0</v>
      </c>
      <c r="R166">
        <f t="shared" si="133"/>
        <v>0</v>
      </c>
      <c r="S166">
        <f t="shared" si="134"/>
        <v>938.58</v>
      </c>
      <c r="T166">
        <f t="shared" si="135"/>
        <v>0</v>
      </c>
      <c r="U166">
        <f t="shared" si="136"/>
        <v>1.52</v>
      </c>
      <c r="V166">
        <f t="shared" si="137"/>
        <v>0</v>
      </c>
      <c r="W166">
        <f t="shared" si="138"/>
        <v>0</v>
      </c>
      <c r="X166">
        <f t="shared" si="139"/>
        <v>657.01</v>
      </c>
      <c r="Y166">
        <f t="shared" si="140"/>
        <v>93.86</v>
      </c>
      <c r="AA166">
        <v>1472751627</v>
      </c>
      <c r="AB166">
        <f t="shared" si="141"/>
        <v>939.21</v>
      </c>
      <c r="AC166">
        <f t="shared" si="163"/>
        <v>0.63</v>
      </c>
      <c r="AD166">
        <f t="shared" si="164"/>
        <v>0</v>
      </c>
      <c r="AE166">
        <f t="shared" si="165"/>
        <v>0</v>
      </c>
      <c r="AF166">
        <f t="shared" si="165"/>
        <v>938.58</v>
      </c>
      <c r="AG166">
        <f t="shared" si="142"/>
        <v>0</v>
      </c>
      <c r="AH166">
        <f t="shared" si="166"/>
        <v>1.52</v>
      </c>
      <c r="AI166">
        <f t="shared" si="166"/>
        <v>0</v>
      </c>
      <c r="AJ166">
        <f t="shared" si="143"/>
        <v>0</v>
      </c>
      <c r="AK166">
        <v>939.21</v>
      </c>
      <c r="AL166">
        <v>0.63</v>
      </c>
      <c r="AM166">
        <v>0</v>
      </c>
      <c r="AN166">
        <v>0</v>
      </c>
      <c r="AO166">
        <v>938.58</v>
      </c>
      <c r="AP166">
        <v>0</v>
      </c>
      <c r="AQ166">
        <v>1.52</v>
      </c>
      <c r="AR166">
        <v>0</v>
      </c>
      <c r="AS166">
        <v>0</v>
      </c>
      <c r="AT166">
        <v>70</v>
      </c>
      <c r="AU166">
        <v>10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4</v>
      </c>
      <c r="BJ166" t="s">
        <v>49</v>
      </c>
      <c r="BM166">
        <v>0</v>
      </c>
      <c r="BN166">
        <v>0</v>
      </c>
      <c r="BO166" t="s">
        <v>3</v>
      </c>
      <c r="BP166">
        <v>0</v>
      </c>
      <c r="BQ166">
        <v>1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70</v>
      </c>
      <c r="CA166">
        <v>10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44"/>
        <v>939.21</v>
      </c>
      <c r="CQ166">
        <f t="shared" si="145"/>
        <v>0.63</v>
      </c>
      <c r="CR166">
        <f t="shared" si="167"/>
        <v>0</v>
      </c>
      <c r="CS166">
        <f t="shared" si="146"/>
        <v>0</v>
      </c>
      <c r="CT166">
        <f t="shared" si="147"/>
        <v>938.58</v>
      </c>
      <c r="CU166">
        <f t="shared" si="148"/>
        <v>0</v>
      </c>
      <c r="CV166">
        <f t="shared" si="149"/>
        <v>1.52</v>
      </c>
      <c r="CW166">
        <f t="shared" si="150"/>
        <v>0</v>
      </c>
      <c r="CX166">
        <f t="shared" si="151"/>
        <v>0</v>
      </c>
      <c r="CY166">
        <f t="shared" si="152"/>
        <v>657.00600000000009</v>
      </c>
      <c r="CZ166">
        <f t="shared" si="153"/>
        <v>93.858000000000004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16987630</v>
      </c>
      <c r="DV166" t="s">
        <v>36</v>
      </c>
      <c r="DW166" t="s">
        <v>36</v>
      </c>
      <c r="DX166">
        <v>10</v>
      </c>
      <c r="DZ166" t="s">
        <v>3</v>
      </c>
      <c r="EA166" t="s">
        <v>3</v>
      </c>
      <c r="EB166" t="s">
        <v>3</v>
      </c>
      <c r="EC166" t="s">
        <v>3</v>
      </c>
      <c r="EE166">
        <v>1441815344</v>
      </c>
      <c r="EF166">
        <v>1</v>
      </c>
      <c r="EG166" t="s">
        <v>22</v>
      </c>
      <c r="EH166">
        <v>0</v>
      </c>
      <c r="EI166" t="s">
        <v>3</v>
      </c>
      <c r="EJ166">
        <v>4</v>
      </c>
      <c r="EK166">
        <v>0</v>
      </c>
      <c r="EL166" t="s">
        <v>23</v>
      </c>
      <c r="EM166" t="s">
        <v>24</v>
      </c>
      <c r="EO166" t="s">
        <v>3</v>
      </c>
      <c r="EQ166">
        <v>0</v>
      </c>
      <c r="ER166">
        <v>939.21</v>
      </c>
      <c r="ES166">
        <v>0.63</v>
      </c>
      <c r="ET166">
        <v>0</v>
      </c>
      <c r="EU166">
        <v>0</v>
      </c>
      <c r="EV166">
        <v>938.58</v>
      </c>
      <c r="EW166">
        <v>1.52</v>
      </c>
      <c r="EX166">
        <v>0</v>
      </c>
      <c r="EY166">
        <v>0</v>
      </c>
      <c r="FQ166">
        <v>0</v>
      </c>
      <c r="FR166">
        <f t="shared" si="154"/>
        <v>0</v>
      </c>
      <c r="FS166">
        <v>0</v>
      </c>
      <c r="FX166">
        <v>70</v>
      </c>
      <c r="FY166">
        <v>10</v>
      </c>
      <c r="GA166" t="s">
        <v>3</v>
      </c>
      <c r="GD166">
        <v>0</v>
      </c>
      <c r="GF166">
        <v>923339554</v>
      </c>
      <c r="GG166">
        <v>2</v>
      </c>
      <c r="GH166">
        <v>1</v>
      </c>
      <c r="GI166">
        <v>-2</v>
      </c>
      <c r="GJ166">
        <v>0</v>
      </c>
      <c r="GK166">
        <f>ROUND(R166*(R12)/100,2)</f>
        <v>0</v>
      </c>
      <c r="GL166">
        <f t="shared" si="155"/>
        <v>0</v>
      </c>
      <c r="GM166">
        <f t="shared" si="156"/>
        <v>1690.08</v>
      </c>
      <c r="GN166">
        <f t="shared" si="157"/>
        <v>0</v>
      </c>
      <c r="GO166">
        <f t="shared" si="158"/>
        <v>0</v>
      </c>
      <c r="GP166">
        <f t="shared" si="159"/>
        <v>1690.08</v>
      </c>
      <c r="GR166">
        <v>0</v>
      </c>
      <c r="GS166">
        <v>3</v>
      </c>
      <c r="GT166">
        <v>0</v>
      </c>
      <c r="GU166" t="s">
        <v>3</v>
      </c>
      <c r="GV166">
        <f t="shared" si="160"/>
        <v>0</v>
      </c>
      <c r="GW166">
        <v>1</v>
      </c>
      <c r="GX166">
        <f t="shared" si="161"/>
        <v>0</v>
      </c>
      <c r="HA166">
        <v>0</v>
      </c>
      <c r="HB166">
        <v>0</v>
      </c>
      <c r="HC166">
        <f t="shared" si="162"/>
        <v>0</v>
      </c>
      <c r="HE166" t="s">
        <v>3</v>
      </c>
      <c r="HF166" t="s">
        <v>3</v>
      </c>
      <c r="HM166" t="s">
        <v>3</v>
      </c>
      <c r="HN166" t="s">
        <v>3</v>
      </c>
      <c r="HO166" t="s">
        <v>3</v>
      </c>
      <c r="HP166" t="s">
        <v>3</v>
      </c>
      <c r="HQ166" t="s">
        <v>3</v>
      </c>
      <c r="IK166">
        <v>0</v>
      </c>
    </row>
    <row r="167" spans="1:245" x14ac:dyDescent="0.2">
      <c r="A167">
        <v>17</v>
      </c>
      <c r="B167">
        <v>1</v>
      </c>
      <c r="C167">
        <f>ROW(SmtRes!A29)</f>
        <v>29</v>
      </c>
      <c r="D167">
        <f>ROW(EtalonRes!A64)</f>
        <v>64</v>
      </c>
      <c r="E167" t="s">
        <v>3</v>
      </c>
      <c r="F167" t="s">
        <v>190</v>
      </c>
      <c r="G167" t="s">
        <v>191</v>
      </c>
      <c r="H167" t="s">
        <v>19</v>
      </c>
      <c r="I167">
        <v>18</v>
      </c>
      <c r="J167">
        <v>0</v>
      </c>
      <c r="K167">
        <v>18</v>
      </c>
      <c r="O167">
        <f t="shared" si="130"/>
        <v>1333.8</v>
      </c>
      <c r="P167">
        <f t="shared" si="131"/>
        <v>0</v>
      </c>
      <c r="Q167">
        <f t="shared" si="132"/>
        <v>0</v>
      </c>
      <c r="R167">
        <f t="shared" si="133"/>
        <v>0</v>
      </c>
      <c r="S167">
        <f t="shared" si="134"/>
        <v>1333.8</v>
      </c>
      <c r="T167">
        <f t="shared" si="135"/>
        <v>0</v>
      </c>
      <c r="U167">
        <f t="shared" si="136"/>
        <v>2.16</v>
      </c>
      <c r="V167">
        <f t="shared" si="137"/>
        <v>0</v>
      </c>
      <c r="W167">
        <f t="shared" si="138"/>
        <v>0</v>
      </c>
      <c r="X167">
        <f t="shared" si="139"/>
        <v>933.66</v>
      </c>
      <c r="Y167">
        <f t="shared" si="140"/>
        <v>133.38</v>
      </c>
      <c r="AA167">
        <v>-1</v>
      </c>
      <c r="AB167">
        <f t="shared" si="141"/>
        <v>74.099999999999994</v>
      </c>
      <c r="AC167">
        <f>ROUND(((ES167*2)),6)</f>
        <v>0</v>
      </c>
      <c r="AD167">
        <f>ROUND(((((ET167*2))-((EU167*2)))+AE167),6)</f>
        <v>0</v>
      </c>
      <c r="AE167">
        <f>ROUND(((EU167*2)),6)</f>
        <v>0</v>
      </c>
      <c r="AF167">
        <f>ROUND(((EV167*2)),6)</f>
        <v>74.099999999999994</v>
      </c>
      <c r="AG167">
        <f t="shared" si="142"/>
        <v>0</v>
      </c>
      <c r="AH167">
        <f>((EW167*2))</f>
        <v>0.12</v>
      </c>
      <c r="AI167">
        <f>((EX167*2))</f>
        <v>0</v>
      </c>
      <c r="AJ167">
        <f t="shared" si="143"/>
        <v>0</v>
      </c>
      <c r="AK167">
        <v>37.049999999999997</v>
      </c>
      <c r="AL167">
        <v>0</v>
      </c>
      <c r="AM167">
        <v>0</v>
      </c>
      <c r="AN167">
        <v>0</v>
      </c>
      <c r="AO167">
        <v>37.049999999999997</v>
      </c>
      <c r="AP167">
        <v>0</v>
      </c>
      <c r="AQ167">
        <v>0.06</v>
      </c>
      <c r="AR167">
        <v>0</v>
      </c>
      <c r="AS167">
        <v>0</v>
      </c>
      <c r="AT167">
        <v>70</v>
      </c>
      <c r="AU167">
        <v>10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192</v>
      </c>
      <c r="BM167">
        <v>0</v>
      </c>
      <c r="BN167">
        <v>0</v>
      </c>
      <c r="BO167" t="s">
        <v>3</v>
      </c>
      <c r="BP167">
        <v>0</v>
      </c>
      <c r="BQ167">
        <v>1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70</v>
      </c>
      <c r="CA167">
        <v>10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44"/>
        <v>1333.8</v>
      </c>
      <c r="CQ167">
        <f t="shared" si="145"/>
        <v>0</v>
      </c>
      <c r="CR167">
        <f>(((((ET167*2))*BB167-((EU167*2))*BS167)+AE167*BS167)*AV167)</f>
        <v>0</v>
      </c>
      <c r="CS167">
        <f t="shared" si="146"/>
        <v>0</v>
      </c>
      <c r="CT167">
        <f t="shared" si="147"/>
        <v>74.099999999999994</v>
      </c>
      <c r="CU167">
        <f t="shared" si="148"/>
        <v>0</v>
      </c>
      <c r="CV167">
        <f t="shared" si="149"/>
        <v>0.12</v>
      </c>
      <c r="CW167">
        <f t="shared" si="150"/>
        <v>0</v>
      </c>
      <c r="CX167">
        <f t="shared" si="151"/>
        <v>0</v>
      </c>
      <c r="CY167">
        <f t="shared" si="152"/>
        <v>933.66</v>
      </c>
      <c r="CZ167">
        <f t="shared" si="153"/>
        <v>133.38</v>
      </c>
      <c r="DC167" t="s">
        <v>3</v>
      </c>
      <c r="DD167" t="s">
        <v>193</v>
      </c>
      <c r="DE167" t="s">
        <v>193</v>
      </c>
      <c r="DF167" t="s">
        <v>193</v>
      </c>
      <c r="DG167" t="s">
        <v>193</v>
      </c>
      <c r="DH167" t="s">
        <v>3</v>
      </c>
      <c r="DI167" t="s">
        <v>193</v>
      </c>
      <c r="DJ167" t="s">
        <v>193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16987630</v>
      </c>
      <c r="DV167" t="s">
        <v>19</v>
      </c>
      <c r="DW167" t="s">
        <v>19</v>
      </c>
      <c r="DX167">
        <v>1</v>
      </c>
      <c r="DZ167" t="s">
        <v>3</v>
      </c>
      <c r="EA167" t="s">
        <v>3</v>
      </c>
      <c r="EB167" t="s">
        <v>3</v>
      </c>
      <c r="EC167" t="s">
        <v>3</v>
      </c>
      <c r="EE167">
        <v>1441815344</v>
      </c>
      <c r="EF167">
        <v>1</v>
      </c>
      <c r="EG167" t="s">
        <v>22</v>
      </c>
      <c r="EH167">
        <v>0</v>
      </c>
      <c r="EI167" t="s">
        <v>3</v>
      </c>
      <c r="EJ167">
        <v>4</v>
      </c>
      <c r="EK167">
        <v>0</v>
      </c>
      <c r="EL167" t="s">
        <v>23</v>
      </c>
      <c r="EM167" t="s">
        <v>24</v>
      </c>
      <c r="EO167" t="s">
        <v>3</v>
      </c>
      <c r="EQ167">
        <v>1024</v>
      </c>
      <c r="ER167">
        <v>37.049999999999997</v>
      </c>
      <c r="ES167">
        <v>0</v>
      </c>
      <c r="ET167">
        <v>0</v>
      </c>
      <c r="EU167">
        <v>0</v>
      </c>
      <c r="EV167">
        <v>37.049999999999997</v>
      </c>
      <c r="EW167">
        <v>0.06</v>
      </c>
      <c r="EX167">
        <v>0</v>
      </c>
      <c r="EY167">
        <v>0</v>
      </c>
      <c r="FQ167">
        <v>0</v>
      </c>
      <c r="FR167">
        <f t="shared" si="154"/>
        <v>0</v>
      </c>
      <c r="FS167">
        <v>0</v>
      </c>
      <c r="FX167">
        <v>70</v>
      </c>
      <c r="FY167">
        <v>10</v>
      </c>
      <c r="GA167" t="s">
        <v>3</v>
      </c>
      <c r="GD167">
        <v>0</v>
      </c>
      <c r="GF167">
        <v>-392802265</v>
      </c>
      <c r="GG167">
        <v>2</v>
      </c>
      <c r="GH167">
        <v>1</v>
      </c>
      <c r="GI167">
        <v>-2</v>
      </c>
      <c r="GJ167">
        <v>0</v>
      </c>
      <c r="GK167">
        <f>ROUND(R167*(R12)/100,2)</f>
        <v>0</v>
      </c>
      <c r="GL167">
        <f t="shared" si="155"/>
        <v>0</v>
      </c>
      <c r="GM167">
        <f t="shared" si="156"/>
        <v>2400.84</v>
      </c>
      <c r="GN167">
        <f t="shared" si="157"/>
        <v>0</v>
      </c>
      <c r="GO167">
        <f t="shared" si="158"/>
        <v>0</v>
      </c>
      <c r="GP167">
        <f t="shared" si="159"/>
        <v>2400.84</v>
      </c>
      <c r="GR167">
        <v>0</v>
      </c>
      <c r="GS167">
        <v>3</v>
      </c>
      <c r="GT167">
        <v>0</v>
      </c>
      <c r="GU167" t="s">
        <v>3</v>
      </c>
      <c r="GV167">
        <f t="shared" si="160"/>
        <v>0</v>
      </c>
      <c r="GW167">
        <v>1</v>
      </c>
      <c r="GX167">
        <f t="shared" si="161"/>
        <v>0</v>
      </c>
      <c r="HA167">
        <v>0</v>
      </c>
      <c r="HB167">
        <v>0</v>
      </c>
      <c r="HC167">
        <f t="shared" si="162"/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8" spans="1:245" x14ac:dyDescent="0.2">
      <c r="A168">
        <v>17</v>
      </c>
      <c r="B168">
        <v>1</v>
      </c>
      <c r="C168">
        <f>ROW(SmtRes!A32)</f>
        <v>32</v>
      </c>
      <c r="D168">
        <f>ROW(EtalonRes!A67)</f>
        <v>67</v>
      </c>
      <c r="E168" t="s">
        <v>194</v>
      </c>
      <c r="F168" t="s">
        <v>43</v>
      </c>
      <c r="G168" t="s">
        <v>195</v>
      </c>
      <c r="H168" t="s">
        <v>19</v>
      </c>
      <c r="I168">
        <v>2</v>
      </c>
      <c r="J168">
        <v>0</v>
      </c>
      <c r="K168">
        <v>2</v>
      </c>
      <c r="O168">
        <f t="shared" si="130"/>
        <v>5311.64</v>
      </c>
      <c r="P168">
        <f t="shared" si="131"/>
        <v>1.26</v>
      </c>
      <c r="Q168">
        <f t="shared" si="132"/>
        <v>2822.32</v>
      </c>
      <c r="R168">
        <f t="shared" si="133"/>
        <v>1789.54</v>
      </c>
      <c r="S168">
        <f t="shared" si="134"/>
        <v>2488.06</v>
      </c>
      <c r="T168">
        <f t="shared" si="135"/>
        <v>0</v>
      </c>
      <c r="U168">
        <f t="shared" si="136"/>
        <v>3.5</v>
      </c>
      <c r="V168">
        <f t="shared" si="137"/>
        <v>0</v>
      </c>
      <c r="W168">
        <f t="shared" si="138"/>
        <v>0</v>
      </c>
      <c r="X168">
        <f t="shared" si="139"/>
        <v>1741.64</v>
      </c>
      <c r="Y168">
        <f t="shared" si="140"/>
        <v>248.81</v>
      </c>
      <c r="AA168">
        <v>1472751627</v>
      </c>
      <c r="AB168">
        <f t="shared" si="141"/>
        <v>2655.82</v>
      </c>
      <c r="AC168">
        <f>ROUND((ES168),6)</f>
        <v>0.63</v>
      </c>
      <c r="AD168">
        <f>ROUND((((ET168)-(EU168))+AE168),6)</f>
        <v>1411.16</v>
      </c>
      <c r="AE168">
        <f>ROUND((EU168),6)</f>
        <v>894.77</v>
      </c>
      <c r="AF168">
        <f>ROUND((EV168),6)</f>
        <v>1244.03</v>
      </c>
      <c r="AG168">
        <f t="shared" si="142"/>
        <v>0</v>
      </c>
      <c r="AH168">
        <f>(EW168)</f>
        <v>1.75</v>
      </c>
      <c r="AI168">
        <f>(EX168)</f>
        <v>0</v>
      </c>
      <c r="AJ168">
        <f t="shared" si="143"/>
        <v>0</v>
      </c>
      <c r="AK168">
        <v>2655.82</v>
      </c>
      <c r="AL168">
        <v>0.63</v>
      </c>
      <c r="AM168">
        <v>1411.16</v>
      </c>
      <c r="AN168">
        <v>894.77</v>
      </c>
      <c r="AO168">
        <v>1244.03</v>
      </c>
      <c r="AP168">
        <v>0</v>
      </c>
      <c r="AQ168">
        <v>1.75</v>
      </c>
      <c r="AR168">
        <v>0</v>
      </c>
      <c r="AS168">
        <v>0</v>
      </c>
      <c r="AT168">
        <v>70</v>
      </c>
      <c r="AU168">
        <v>10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0</v>
      </c>
      <c r="BI168">
        <v>4</v>
      </c>
      <c r="BJ168" t="s">
        <v>45</v>
      </c>
      <c r="BM168">
        <v>0</v>
      </c>
      <c r="BN168">
        <v>0</v>
      </c>
      <c r="BO168" t="s">
        <v>3</v>
      </c>
      <c r="BP168">
        <v>0</v>
      </c>
      <c r="BQ168">
        <v>1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70</v>
      </c>
      <c r="CA168">
        <v>10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44"/>
        <v>5311.64</v>
      </c>
      <c r="CQ168">
        <f t="shared" si="145"/>
        <v>0.63</v>
      </c>
      <c r="CR168">
        <f>((((ET168)*BB168-(EU168)*BS168)+AE168*BS168)*AV168)</f>
        <v>1411.16</v>
      </c>
      <c r="CS168">
        <f t="shared" si="146"/>
        <v>894.77</v>
      </c>
      <c r="CT168">
        <f t="shared" si="147"/>
        <v>1244.03</v>
      </c>
      <c r="CU168">
        <f t="shared" si="148"/>
        <v>0</v>
      </c>
      <c r="CV168">
        <f t="shared" si="149"/>
        <v>1.75</v>
      </c>
      <c r="CW168">
        <f t="shared" si="150"/>
        <v>0</v>
      </c>
      <c r="CX168">
        <f t="shared" si="151"/>
        <v>0</v>
      </c>
      <c r="CY168">
        <f t="shared" si="152"/>
        <v>1741.6419999999998</v>
      </c>
      <c r="CZ168">
        <f t="shared" si="153"/>
        <v>248.80599999999998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16987630</v>
      </c>
      <c r="DV168" t="s">
        <v>19</v>
      </c>
      <c r="DW168" t="s">
        <v>19</v>
      </c>
      <c r="DX168">
        <v>1</v>
      </c>
      <c r="DZ168" t="s">
        <v>3</v>
      </c>
      <c r="EA168" t="s">
        <v>3</v>
      </c>
      <c r="EB168" t="s">
        <v>3</v>
      </c>
      <c r="EC168" t="s">
        <v>3</v>
      </c>
      <c r="EE168">
        <v>1441815344</v>
      </c>
      <c r="EF168">
        <v>1</v>
      </c>
      <c r="EG168" t="s">
        <v>22</v>
      </c>
      <c r="EH168">
        <v>0</v>
      </c>
      <c r="EI168" t="s">
        <v>3</v>
      </c>
      <c r="EJ168">
        <v>4</v>
      </c>
      <c r="EK168">
        <v>0</v>
      </c>
      <c r="EL168" t="s">
        <v>23</v>
      </c>
      <c r="EM168" t="s">
        <v>24</v>
      </c>
      <c r="EO168" t="s">
        <v>3</v>
      </c>
      <c r="EQ168">
        <v>0</v>
      </c>
      <c r="ER168">
        <v>2655.82</v>
      </c>
      <c r="ES168">
        <v>0.63</v>
      </c>
      <c r="ET168">
        <v>1411.16</v>
      </c>
      <c r="EU168">
        <v>894.77</v>
      </c>
      <c r="EV168">
        <v>1244.03</v>
      </c>
      <c r="EW168">
        <v>1.75</v>
      </c>
      <c r="EX168">
        <v>0</v>
      </c>
      <c r="EY168">
        <v>0</v>
      </c>
      <c r="FQ168">
        <v>0</v>
      </c>
      <c r="FR168">
        <f t="shared" si="154"/>
        <v>0</v>
      </c>
      <c r="FS168">
        <v>0</v>
      </c>
      <c r="FX168">
        <v>70</v>
      </c>
      <c r="FY168">
        <v>10</v>
      </c>
      <c r="GA168" t="s">
        <v>3</v>
      </c>
      <c r="GD168">
        <v>0</v>
      </c>
      <c r="GF168">
        <v>475486212</v>
      </c>
      <c r="GG168">
        <v>2</v>
      </c>
      <c r="GH168">
        <v>1</v>
      </c>
      <c r="GI168">
        <v>-2</v>
      </c>
      <c r="GJ168">
        <v>0</v>
      </c>
      <c r="GK168">
        <f>ROUND(R168*(R12)/100,2)</f>
        <v>1932.7</v>
      </c>
      <c r="GL168">
        <f t="shared" si="155"/>
        <v>0</v>
      </c>
      <c r="GM168">
        <f t="shared" si="156"/>
        <v>9234.7900000000009</v>
      </c>
      <c r="GN168">
        <f t="shared" si="157"/>
        <v>0</v>
      </c>
      <c r="GO168">
        <f t="shared" si="158"/>
        <v>0</v>
      </c>
      <c r="GP168">
        <f t="shared" si="159"/>
        <v>9234.7900000000009</v>
      </c>
      <c r="GR168">
        <v>0</v>
      </c>
      <c r="GS168">
        <v>3</v>
      </c>
      <c r="GT168">
        <v>0</v>
      </c>
      <c r="GU168" t="s">
        <v>3</v>
      </c>
      <c r="GV168">
        <f t="shared" si="160"/>
        <v>0</v>
      </c>
      <c r="GW168">
        <v>1</v>
      </c>
      <c r="GX168">
        <f t="shared" si="161"/>
        <v>0</v>
      </c>
      <c r="HA168">
        <v>0</v>
      </c>
      <c r="HB168">
        <v>0</v>
      </c>
      <c r="HC168">
        <f t="shared" si="162"/>
        <v>0</v>
      </c>
      <c r="HE168" t="s">
        <v>3</v>
      </c>
      <c r="HF168" t="s">
        <v>3</v>
      </c>
      <c r="HM168" t="s">
        <v>3</v>
      </c>
      <c r="HN168" t="s">
        <v>3</v>
      </c>
      <c r="HO168" t="s">
        <v>3</v>
      </c>
      <c r="HP168" t="s">
        <v>3</v>
      </c>
      <c r="HQ168" t="s">
        <v>3</v>
      </c>
      <c r="IK168">
        <v>0</v>
      </c>
    </row>
    <row r="169" spans="1:245" x14ac:dyDescent="0.2">
      <c r="A169">
        <v>17</v>
      </c>
      <c r="B169">
        <v>1</v>
      </c>
      <c r="C169">
        <f>ROW(SmtRes!A35)</f>
        <v>35</v>
      </c>
      <c r="D169">
        <f>ROW(EtalonRes!A70)</f>
        <v>70</v>
      </c>
      <c r="E169" t="s">
        <v>3</v>
      </c>
      <c r="F169" t="s">
        <v>196</v>
      </c>
      <c r="G169" t="s">
        <v>197</v>
      </c>
      <c r="H169" t="s">
        <v>19</v>
      </c>
      <c r="I169">
        <v>2</v>
      </c>
      <c r="J169">
        <v>0</v>
      </c>
      <c r="K169">
        <v>2</v>
      </c>
      <c r="O169">
        <f t="shared" si="130"/>
        <v>11878.42</v>
      </c>
      <c r="P169">
        <f t="shared" si="131"/>
        <v>15.12</v>
      </c>
      <c r="Q169">
        <f t="shared" si="132"/>
        <v>4795.08</v>
      </c>
      <c r="R169">
        <f t="shared" si="133"/>
        <v>3040.42</v>
      </c>
      <c r="S169">
        <f t="shared" si="134"/>
        <v>7068.22</v>
      </c>
      <c r="T169">
        <f t="shared" si="135"/>
        <v>0</v>
      </c>
      <c r="U169">
        <f t="shared" si="136"/>
        <v>9.9600000000000009</v>
      </c>
      <c r="V169">
        <f t="shared" si="137"/>
        <v>0</v>
      </c>
      <c r="W169">
        <f t="shared" si="138"/>
        <v>0</v>
      </c>
      <c r="X169">
        <f t="shared" si="139"/>
        <v>4947.75</v>
      </c>
      <c r="Y169">
        <f t="shared" si="140"/>
        <v>706.82</v>
      </c>
      <c r="AA169">
        <v>-1</v>
      </c>
      <c r="AB169">
        <f t="shared" si="141"/>
        <v>5939.21</v>
      </c>
      <c r="AC169">
        <f>ROUND((ES169),6)</f>
        <v>7.56</v>
      </c>
      <c r="AD169">
        <f>ROUND((((ET169)-(EU169))+AE169),6)</f>
        <v>2397.54</v>
      </c>
      <c r="AE169">
        <f>ROUND((EU169),6)</f>
        <v>1520.21</v>
      </c>
      <c r="AF169">
        <f>ROUND((EV169),6)</f>
        <v>3534.11</v>
      </c>
      <c r="AG169">
        <f t="shared" si="142"/>
        <v>0</v>
      </c>
      <c r="AH169">
        <f>(EW169)</f>
        <v>4.9800000000000004</v>
      </c>
      <c r="AI169">
        <f>(EX169)</f>
        <v>0</v>
      </c>
      <c r="AJ169">
        <f t="shared" si="143"/>
        <v>0</v>
      </c>
      <c r="AK169">
        <v>5939.21</v>
      </c>
      <c r="AL169">
        <v>7.56</v>
      </c>
      <c r="AM169">
        <v>2397.54</v>
      </c>
      <c r="AN169">
        <v>1520.21</v>
      </c>
      <c r="AO169">
        <v>3534.11</v>
      </c>
      <c r="AP169">
        <v>0</v>
      </c>
      <c r="AQ169">
        <v>4.9800000000000004</v>
      </c>
      <c r="AR169">
        <v>0</v>
      </c>
      <c r="AS169">
        <v>0</v>
      </c>
      <c r="AT169">
        <v>70</v>
      </c>
      <c r="AU169">
        <v>10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1</v>
      </c>
      <c r="BD169" t="s">
        <v>3</v>
      </c>
      <c r="BE169" t="s">
        <v>3</v>
      </c>
      <c r="BF169" t="s">
        <v>3</v>
      </c>
      <c r="BG169" t="s">
        <v>3</v>
      </c>
      <c r="BH169">
        <v>0</v>
      </c>
      <c r="BI169">
        <v>4</v>
      </c>
      <c r="BJ169" t="s">
        <v>198</v>
      </c>
      <c r="BM169">
        <v>0</v>
      </c>
      <c r="BN169">
        <v>0</v>
      </c>
      <c r="BO169" t="s">
        <v>3</v>
      </c>
      <c r="BP169">
        <v>0</v>
      </c>
      <c r="BQ169">
        <v>1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70</v>
      </c>
      <c r="CA169">
        <v>10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144"/>
        <v>11878.42</v>
      </c>
      <c r="CQ169">
        <f t="shared" si="145"/>
        <v>7.56</v>
      </c>
      <c r="CR169">
        <f>((((ET169)*BB169-(EU169)*BS169)+AE169*BS169)*AV169)</f>
        <v>2397.54</v>
      </c>
      <c r="CS169">
        <f t="shared" si="146"/>
        <v>1520.21</v>
      </c>
      <c r="CT169">
        <f t="shared" si="147"/>
        <v>3534.11</v>
      </c>
      <c r="CU169">
        <f t="shared" si="148"/>
        <v>0</v>
      </c>
      <c r="CV169">
        <f t="shared" si="149"/>
        <v>4.9800000000000004</v>
      </c>
      <c r="CW169">
        <f t="shared" si="150"/>
        <v>0</v>
      </c>
      <c r="CX169">
        <f t="shared" si="151"/>
        <v>0</v>
      </c>
      <c r="CY169">
        <f t="shared" si="152"/>
        <v>4947.7539999999999</v>
      </c>
      <c r="CZ169">
        <f t="shared" si="153"/>
        <v>706.822</v>
      </c>
      <c r="DC169" t="s">
        <v>3</v>
      </c>
      <c r="DD169" t="s">
        <v>3</v>
      </c>
      <c r="DE169" t="s">
        <v>3</v>
      </c>
      <c r="DF169" t="s">
        <v>3</v>
      </c>
      <c r="DG169" t="s">
        <v>3</v>
      </c>
      <c r="DH169" t="s">
        <v>3</v>
      </c>
      <c r="DI169" t="s">
        <v>3</v>
      </c>
      <c r="DJ169" t="s">
        <v>3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16987630</v>
      </c>
      <c r="DV169" t="s">
        <v>19</v>
      </c>
      <c r="DW169" t="s">
        <v>19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1441815344</v>
      </c>
      <c r="EF169">
        <v>1</v>
      </c>
      <c r="EG169" t="s">
        <v>22</v>
      </c>
      <c r="EH169">
        <v>0</v>
      </c>
      <c r="EI169" t="s">
        <v>3</v>
      </c>
      <c r="EJ169">
        <v>4</v>
      </c>
      <c r="EK169">
        <v>0</v>
      </c>
      <c r="EL169" t="s">
        <v>23</v>
      </c>
      <c r="EM169" t="s">
        <v>24</v>
      </c>
      <c r="EO169" t="s">
        <v>3</v>
      </c>
      <c r="EQ169">
        <v>1311744</v>
      </c>
      <c r="ER169">
        <v>5939.21</v>
      </c>
      <c r="ES169">
        <v>7.56</v>
      </c>
      <c r="ET169">
        <v>2397.54</v>
      </c>
      <c r="EU169">
        <v>1520.21</v>
      </c>
      <c r="EV169">
        <v>3534.11</v>
      </c>
      <c r="EW169">
        <v>4.9800000000000004</v>
      </c>
      <c r="EX169">
        <v>0</v>
      </c>
      <c r="EY169">
        <v>0</v>
      </c>
      <c r="FQ169">
        <v>0</v>
      </c>
      <c r="FR169">
        <f t="shared" si="154"/>
        <v>0</v>
      </c>
      <c r="FS169">
        <v>0</v>
      </c>
      <c r="FX169">
        <v>70</v>
      </c>
      <c r="FY169">
        <v>10</v>
      </c>
      <c r="GA169" t="s">
        <v>3</v>
      </c>
      <c r="GD169">
        <v>0</v>
      </c>
      <c r="GF169">
        <v>-185021907</v>
      </c>
      <c r="GG169">
        <v>2</v>
      </c>
      <c r="GH169">
        <v>1</v>
      </c>
      <c r="GI169">
        <v>-2</v>
      </c>
      <c r="GJ169">
        <v>0</v>
      </c>
      <c r="GK169">
        <f>ROUND(R169*(R12)/100,2)</f>
        <v>3283.65</v>
      </c>
      <c r="GL169">
        <f t="shared" si="155"/>
        <v>0</v>
      </c>
      <c r="GM169">
        <f t="shared" si="156"/>
        <v>20816.64</v>
      </c>
      <c r="GN169">
        <f t="shared" si="157"/>
        <v>0</v>
      </c>
      <c r="GO169">
        <f t="shared" si="158"/>
        <v>0</v>
      </c>
      <c r="GP169">
        <f t="shared" si="159"/>
        <v>20816.64</v>
      </c>
      <c r="GR169">
        <v>0</v>
      </c>
      <c r="GS169">
        <v>3</v>
      </c>
      <c r="GT169">
        <v>0</v>
      </c>
      <c r="GU169" t="s">
        <v>3</v>
      </c>
      <c r="GV169">
        <f t="shared" si="160"/>
        <v>0</v>
      </c>
      <c r="GW169">
        <v>1</v>
      </c>
      <c r="GX169">
        <f t="shared" si="161"/>
        <v>0</v>
      </c>
      <c r="HA169">
        <v>0</v>
      </c>
      <c r="HB169">
        <v>0</v>
      </c>
      <c r="HC169">
        <f t="shared" si="162"/>
        <v>0</v>
      </c>
      <c r="HE169" t="s">
        <v>3</v>
      </c>
      <c r="HF169" t="s">
        <v>3</v>
      </c>
      <c r="HM169" t="s">
        <v>3</v>
      </c>
      <c r="HN169" t="s">
        <v>3</v>
      </c>
      <c r="HO169" t="s">
        <v>3</v>
      </c>
      <c r="HP169" t="s">
        <v>3</v>
      </c>
      <c r="HQ169" t="s">
        <v>3</v>
      </c>
      <c r="IK169">
        <v>0</v>
      </c>
    </row>
    <row r="170" spans="1:245" x14ac:dyDescent="0.2">
      <c r="A170">
        <v>17</v>
      </c>
      <c r="B170">
        <v>1</v>
      </c>
      <c r="D170">
        <f>ROW(EtalonRes!A71)</f>
        <v>71</v>
      </c>
      <c r="E170" t="s">
        <v>3</v>
      </c>
      <c r="F170" t="s">
        <v>29</v>
      </c>
      <c r="G170" t="s">
        <v>30</v>
      </c>
      <c r="H170" t="s">
        <v>27</v>
      </c>
      <c r="I170">
        <f>ROUND(ROUND((280+160+62+4+4)*0.25*0.1/100,9),9)</f>
        <v>0.1275</v>
      </c>
      <c r="J170">
        <v>0</v>
      </c>
      <c r="K170">
        <f>ROUND(ROUND((280+160+62+4+4)*0.25*0.1/100,9),9)</f>
        <v>0.1275</v>
      </c>
      <c r="O170">
        <f t="shared" si="130"/>
        <v>258.02999999999997</v>
      </c>
      <c r="P170">
        <f t="shared" si="131"/>
        <v>0</v>
      </c>
      <c r="Q170">
        <f t="shared" si="132"/>
        <v>0</v>
      </c>
      <c r="R170">
        <f t="shared" si="133"/>
        <v>0</v>
      </c>
      <c r="S170">
        <f t="shared" si="134"/>
        <v>258.02999999999997</v>
      </c>
      <c r="T170">
        <f t="shared" si="135"/>
        <v>0</v>
      </c>
      <c r="U170">
        <f t="shared" si="136"/>
        <v>0.45900000000000002</v>
      </c>
      <c r="V170">
        <f t="shared" si="137"/>
        <v>0</v>
      </c>
      <c r="W170">
        <f t="shared" si="138"/>
        <v>0</v>
      </c>
      <c r="X170">
        <f t="shared" si="139"/>
        <v>180.62</v>
      </c>
      <c r="Y170">
        <f t="shared" si="140"/>
        <v>25.8</v>
      </c>
      <c r="AA170">
        <v>-1</v>
      </c>
      <c r="AB170">
        <f t="shared" si="141"/>
        <v>2023.8</v>
      </c>
      <c r="AC170">
        <f>ROUND(((ES170*4)),6)</f>
        <v>0</v>
      </c>
      <c r="AD170">
        <f>ROUND(((((ET170*4))-((EU170*4)))+AE170),6)</f>
        <v>0</v>
      </c>
      <c r="AE170">
        <f>ROUND(((EU170*4)),6)</f>
        <v>0</v>
      </c>
      <c r="AF170">
        <f>ROUND(((EV170*4)),6)</f>
        <v>2023.8</v>
      </c>
      <c r="AG170">
        <f t="shared" si="142"/>
        <v>0</v>
      </c>
      <c r="AH170">
        <f>((EW170*4))</f>
        <v>3.6</v>
      </c>
      <c r="AI170">
        <f>((EX170*4))</f>
        <v>0</v>
      </c>
      <c r="AJ170">
        <f t="shared" si="143"/>
        <v>0</v>
      </c>
      <c r="AK170">
        <v>505.95</v>
      </c>
      <c r="AL170">
        <v>0</v>
      </c>
      <c r="AM170">
        <v>0</v>
      </c>
      <c r="AN170">
        <v>0</v>
      </c>
      <c r="AO170">
        <v>505.95</v>
      </c>
      <c r="AP170">
        <v>0</v>
      </c>
      <c r="AQ170">
        <v>0.9</v>
      </c>
      <c r="AR170">
        <v>0</v>
      </c>
      <c r="AS170">
        <v>0</v>
      </c>
      <c r="AT170">
        <v>70</v>
      </c>
      <c r="AU170">
        <v>10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0</v>
      </c>
      <c r="BI170">
        <v>4</v>
      </c>
      <c r="BJ170" t="s">
        <v>31</v>
      </c>
      <c r="BM170">
        <v>0</v>
      </c>
      <c r="BN170">
        <v>0</v>
      </c>
      <c r="BO170" t="s">
        <v>3</v>
      </c>
      <c r="BP170">
        <v>0</v>
      </c>
      <c r="BQ170">
        <v>1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70</v>
      </c>
      <c r="CA170">
        <v>10</v>
      </c>
      <c r="CB170" t="s">
        <v>3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si="144"/>
        <v>258.02999999999997</v>
      </c>
      <c r="CQ170">
        <f t="shared" si="145"/>
        <v>0</v>
      </c>
      <c r="CR170">
        <f>(((((ET170*4))*BB170-((EU170*4))*BS170)+AE170*BS170)*AV170)</f>
        <v>0</v>
      </c>
      <c r="CS170">
        <f t="shared" si="146"/>
        <v>0</v>
      </c>
      <c r="CT170">
        <f t="shared" si="147"/>
        <v>2023.8</v>
      </c>
      <c r="CU170">
        <f t="shared" si="148"/>
        <v>0</v>
      </c>
      <c r="CV170">
        <f t="shared" si="149"/>
        <v>3.6</v>
      </c>
      <c r="CW170">
        <f t="shared" si="150"/>
        <v>0</v>
      </c>
      <c r="CX170">
        <f t="shared" si="151"/>
        <v>0</v>
      </c>
      <c r="CY170">
        <f t="shared" si="152"/>
        <v>180.62099999999998</v>
      </c>
      <c r="CZ170">
        <f t="shared" si="153"/>
        <v>25.802999999999997</v>
      </c>
      <c r="DC170" t="s">
        <v>3</v>
      </c>
      <c r="DD170" t="s">
        <v>32</v>
      </c>
      <c r="DE170" t="s">
        <v>32</v>
      </c>
      <c r="DF170" t="s">
        <v>32</v>
      </c>
      <c r="DG170" t="s">
        <v>32</v>
      </c>
      <c r="DH170" t="s">
        <v>3</v>
      </c>
      <c r="DI170" t="s">
        <v>32</v>
      </c>
      <c r="DJ170" t="s">
        <v>32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1003</v>
      </c>
      <c r="DV170" t="s">
        <v>27</v>
      </c>
      <c r="DW170" t="s">
        <v>27</v>
      </c>
      <c r="DX170">
        <v>100</v>
      </c>
      <c r="DZ170" t="s">
        <v>3</v>
      </c>
      <c r="EA170" t="s">
        <v>3</v>
      </c>
      <c r="EB170" t="s">
        <v>3</v>
      </c>
      <c r="EC170" t="s">
        <v>3</v>
      </c>
      <c r="EE170">
        <v>1441815344</v>
      </c>
      <c r="EF170">
        <v>1</v>
      </c>
      <c r="EG170" t="s">
        <v>22</v>
      </c>
      <c r="EH170">
        <v>0</v>
      </c>
      <c r="EI170" t="s">
        <v>3</v>
      </c>
      <c r="EJ170">
        <v>4</v>
      </c>
      <c r="EK170">
        <v>0</v>
      </c>
      <c r="EL170" t="s">
        <v>23</v>
      </c>
      <c r="EM170" t="s">
        <v>24</v>
      </c>
      <c r="EO170" t="s">
        <v>3</v>
      </c>
      <c r="EQ170">
        <v>1024</v>
      </c>
      <c r="ER170">
        <v>505.95</v>
      </c>
      <c r="ES170">
        <v>0</v>
      </c>
      <c r="ET170">
        <v>0</v>
      </c>
      <c r="EU170">
        <v>0</v>
      </c>
      <c r="EV170">
        <v>505.95</v>
      </c>
      <c r="EW170">
        <v>0.9</v>
      </c>
      <c r="EX170">
        <v>0</v>
      </c>
      <c r="EY170">
        <v>0</v>
      </c>
      <c r="FQ170">
        <v>0</v>
      </c>
      <c r="FR170">
        <f t="shared" si="154"/>
        <v>0</v>
      </c>
      <c r="FS170">
        <v>0</v>
      </c>
      <c r="FX170">
        <v>70</v>
      </c>
      <c r="FY170">
        <v>10</v>
      </c>
      <c r="GA170" t="s">
        <v>3</v>
      </c>
      <c r="GD170">
        <v>0</v>
      </c>
      <c r="GF170">
        <v>-341239612</v>
      </c>
      <c r="GG170">
        <v>2</v>
      </c>
      <c r="GH170">
        <v>1</v>
      </c>
      <c r="GI170">
        <v>-2</v>
      </c>
      <c r="GJ170">
        <v>0</v>
      </c>
      <c r="GK170">
        <f>ROUND(R170*(R12)/100,2)</f>
        <v>0</v>
      </c>
      <c r="GL170">
        <f t="shared" si="155"/>
        <v>0</v>
      </c>
      <c r="GM170">
        <f t="shared" si="156"/>
        <v>464.45</v>
      </c>
      <c r="GN170">
        <f t="shared" si="157"/>
        <v>0</v>
      </c>
      <c r="GO170">
        <f t="shared" si="158"/>
        <v>0</v>
      </c>
      <c r="GP170">
        <f t="shared" si="159"/>
        <v>464.45</v>
      </c>
      <c r="GR170">
        <v>0</v>
      </c>
      <c r="GS170">
        <v>3</v>
      </c>
      <c r="GT170">
        <v>0</v>
      </c>
      <c r="GU170" t="s">
        <v>3</v>
      </c>
      <c r="GV170">
        <f t="shared" si="160"/>
        <v>0</v>
      </c>
      <c r="GW170">
        <v>1</v>
      </c>
      <c r="GX170">
        <f t="shared" si="161"/>
        <v>0</v>
      </c>
      <c r="HA170">
        <v>0</v>
      </c>
      <c r="HB170">
        <v>0</v>
      </c>
      <c r="HC170">
        <f t="shared" si="162"/>
        <v>0</v>
      </c>
      <c r="HE170" t="s">
        <v>3</v>
      </c>
      <c r="HF170" t="s">
        <v>3</v>
      </c>
      <c r="HM170" t="s">
        <v>3</v>
      </c>
      <c r="HN170" t="s">
        <v>3</v>
      </c>
      <c r="HO170" t="s">
        <v>3</v>
      </c>
      <c r="HP170" t="s">
        <v>3</v>
      </c>
      <c r="HQ170" t="s">
        <v>3</v>
      </c>
      <c r="IK170">
        <v>0</v>
      </c>
    </row>
    <row r="171" spans="1:245" x14ac:dyDescent="0.2">
      <c r="A171">
        <v>17</v>
      </c>
      <c r="B171">
        <v>1</v>
      </c>
      <c r="D171">
        <f>ROW(EtalonRes!A72)</f>
        <v>72</v>
      </c>
      <c r="E171" t="s">
        <v>3</v>
      </c>
      <c r="F171" t="s">
        <v>199</v>
      </c>
      <c r="G171" t="s">
        <v>200</v>
      </c>
      <c r="H171" t="s">
        <v>27</v>
      </c>
      <c r="I171">
        <f>ROUND(ROUND((280+160+62+4+4)*0.75*0.1/100,9),9)</f>
        <v>0.38250000000000001</v>
      </c>
      <c r="J171">
        <v>0</v>
      </c>
      <c r="K171">
        <f>ROUND(ROUND((280+160+62+4+4)*0.75*0.1/100,9),9)</f>
        <v>0.38250000000000001</v>
      </c>
      <c r="O171">
        <f t="shared" si="130"/>
        <v>2270.7199999999998</v>
      </c>
      <c r="P171">
        <f t="shared" si="131"/>
        <v>0</v>
      </c>
      <c r="Q171">
        <f t="shared" si="132"/>
        <v>0</v>
      </c>
      <c r="R171">
        <f t="shared" si="133"/>
        <v>0</v>
      </c>
      <c r="S171">
        <f t="shared" si="134"/>
        <v>2270.7199999999998</v>
      </c>
      <c r="T171">
        <f t="shared" si="135"/>
        <v>0</v>
      </c>
      <c r="U171">
        <f t="shared" si="136"/>
        <v>4.0392000000000001</v>
      </c>
      <c r="V171">
        <f t="shared" si="137"/>
        <v>0</v>
      </c>
      <c r="W171">
        <f t="shared" si="138"/>
        <v>0</v>
      </c>
      <c r="X171">
        <f t="shared" si="139"/>
        <v>1589.5</v>
      </c>
      <c r="Y171">
        <f t="shared" si="140"/>
        <v>227.07</v>
      </c>
      <c r="AA171">
        <v>-1</v>
      </c>
      <c r="AB171">
        <f t="shared" si="141"/>
        <v>5936.52</v>
      </c>
      <c r="AC171">
        <f>ROUND(((ES171*4)),6)</f>
        <v>0</v>
      </c>
      <c r="AD171">
        <f>ROUND(((((ET171*4))-((EU171*4)))+AE171),6)</f>
        <v>0</v>
      </c>
      <c r="AE171">
        <f>ROUND(((EU171*4)),6)</f>
        <v>0</v>
      </c>
      <c r="AF171">
        <f>ROUND(((EV171*4)),6)</f>
        <v>5936.52</v>
      </c>
      <c r="AG171">
        <f t="shared" si="142"/>
        <v>0</v>
      </c>
      <c r="AH171">
        <f>((EW171*4))</f>
        <v>10.56</v>
      </c>
      <c r="AI171">
        <f>((EX171*4))</f>
        <v>0</v>
      </c>
      <c r="AJ171">
        <f t="shared" si="143"/>
        <v>0</v>
      </c>
      <c r="AK171">
        <v>1484.13</v>
      </c>
      <c r="AL171">
        <v>0</v>
      </c>
      <c r="AM171">
        <v>0</v>
      </c>
      <c r="AN171">
        <v>0</v>
      </c>
      <c r="AO171">
        <v>1484.13</v>
      </c>
      <c r="AP171">
        <v>0</v>
      </c>
      <c r="AQ171">
        <v>2.64</v>
      </c>
      <c r="AR171">
        <v>0</v>
      </c>
      <c r="AS171">
        <v>0</v>
      </c>
      <c r="AT171">
        <v>70</v>
      </c>
      <c r="AU171">
        <v>10</v>
      </c>
      <c r="AV171">
        <v>1</v>
      </c>
      <c r="AW171">
        <v>1</v>
      </c>
      <c r="AZ171">
        <v>1</v>
      </c>
      <c r="BA171">
        <v>1</v>
      </c>
      <c r="BB171">
        <v>1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0</v>
      </c>
      <c r="BI171">
        <v>4</v>
      </c>
      <c r="BJ171" t="s">
        <v>201</v>
      </c>
      <c r="BM171">
        <v>0</v>
      </c>
      <c r="BN171">
        <v>0</v>
      </c>
      <c r="BO171" t="s">
        <v>3</v>
      </c>
      <c r="BP171">
        <v>0</v>
      </c>
      <c r="BQ171">
        <v>1</v>
      </c>
      <c r="BR171">
        <v>0</v>
      </c>
      <c r="BS171">
        <v>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70</v>
      </c>
      <c r="CA171">
        <v>10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si="144"/>
        <v>2270.7199999999998</v>
      </c>
      <c r="CQ171">
        <f t="shared" si="145"/>
        <v>0</v>
      </c>
      <c r="CR171">
        <f>(((((ET171*4))*BB171-((EU171*4))*BS171)+AE171*BS171)*AV171)</f>
        <v>0</v>
      </c>
      <c r="CS171">
        <f t="shared" si="146"/>
        <v>0</v>
      </c>
      <c r="CT171">
        <f t="shared" si="147"/>
        <v>5936.52</v>
      </c>
      <c r="CU171">
        <f t="shared" si="148"/>
        <v>0</v>
      </c>
      <c r="CV171">
        <f t="shared" si="149"/>
        <v>10.56</v>
      </c>
      <c r="CW171">
        <f t="shared" si="150"/>
        <v>0</v>
      </c>
      <c r="CX171">
        <f t="shared" si="151"/>
        <v>0</v>
      </c>
      <c r="CY171">
        <f t="shared" si="152"/>
        <v>1589.5039999999999</v>
      </c>
      <c r="CZ171">
        <f t="shared" si="153"/>
        <v>227.07199999999997</v>
      </c>
      <c r="DC171" t="s">
        <v>3</v>
      </c>
      <c r="DD171" t="s">
        <v>32</v>
      </c>
      <c r="DE171" t="s">
        <v>32</v>
      </c>
      <c r="DF171" t="s">
        <v>32</v>
      </c>
      <c r="DG171" t="s">
        <v>32</v>
      </c>
      <c r="DH171" t="s">
        <v>3</v>
      </c>
      <c r="DI171" t="s">
        <v>32</v>
      </c>
      <c r="DJ171" t="s">
        <v>32</v>
      </c>
      <c r="DK171" t="s">
        <v>3</v>
      </c>
      <c r="DL171" t="s">
        <v>3</v>
      </c>
      <c r="DM171" t="s">
        <v>3</v>
      </c>
      <c r="DN171">
        <v>0</v>
      </c>
      <c r="DO171">
        <v>0</v>
      </c>
      <c r="DP171">
        <v>1</v>
      </c>
      <c r="DQ171">
        <v>1</v>
      </c>
      <c r="DU171">
        <v>1003</v>
      </c>
      <c r="DV171" t="s">
        <v>27</v>
      </c>
      <c r="DW171" t="s">
        <v>27</v>
      </c>
      <c r="DX171">
        <v>100</v>
      </c>
      <c r="DZ171" t="s">
        <v>3</v>
      </c>
      <c r="EA171" t="s">
        <v>3</v>
      </c>
      <c r="EB171" t="s">
        <v>3</v>
      </c>
      <c r="EC171" t="s">
        <v>3</v>
      </c>
      <c r="EE171">
        <v>1441815344</v>
      </c>
      <c r="EF171">
        <v>1</v>
      </c>
      <c r="EG171" t="s">
        <v>22</v>
      </c>
      <c r="EH171">
        <v>0</v>
      </c>
      <c r="EI171" t="s">
        <v>3</v>
      </c>
      <c r="EJ171">
        <v>4</v>
      </c>
      <c r="EK171">
        <v>0</v>
      </c>
      <c r="EL171" t="s">
        <v>23</v>
      </c>
      <c r="EM171" t="s">
        <v>24</v>
      </c>
      <c r="EO171" t="s">
        <v>3</v>
      </c>
      <c r="EQ171">
        <v>1024</v>
      </c>
      <c r="ER171">
        <v>1484.13</v>
      </c>
      <c r="ES171">
        <v>0</v>
      </c>
      <c r="ET171">
        <v>0</v>
      </c>
      <c r="EU171">
        <v>0</v>
      </c>
      <c r="EV171">
        <v>1484.13</v>
      </c>
      <c r="EW171">
        <v>2.64</v>
      </c>
      <c r="EX171">
        <v>0</v>
      </c>
      <c r="EY171">
        <v>0</v>
      </c>
      <c r="FQ171">
        <v>0</v>
      </c>
      <c r="FR171">
        <f t="shared" si="154"/>
        <v>0</v>
      </c>
      <c r="FS171">
        <v>0</v>
      </c>
      <c r="FX171">
        <v>70</v>
      </c>
      <c r="FY171">
        <v>10</v>
      </c>
      <c r="GA171" t="s">
        <v>3</v>
      </c>
      <c r="GD171">
        <v>0</v>
      </c>
      <c r="GF171">
        <v>1802126441</v>
      </c>
      <c r="GG171">
        <v>2</v>
      </c>
      <c r="GH171">
        <v>1</v>
      </c>
      <c r="GI171">
        <v>-2</v>
      </c>
      <c r="GJ171">
        <v>0</v>
      </c>
      <c r="GK171">
        <f>ROUND(R171*(R12)/100,2)</f>
        <v>0</v>
      </c>
      <c r="GL171">
        <f t="shared" si="155"/>
        <v>0</v>
      </c>
      <c r="GM171">
        <f t="shared" si="156"/>
        <v>4087.29</v>
      </c>
      <c r="GN171">
        <f t="shared" si="157"/>
        <v>0</v>
      </c>
      <c r="GO171">
        <f t="shared" si="158"/>
        <v>0</v>
      </c>
      <c r="GP171">
        <f t="shared" si="159"/>
        <v>4087.29</v>
      </c>
      <c r="GR171">
        <v>0</v>
      </c>
      <c r="GS171">
        <v>3</v>
      </c>
      <c r="GT171">
        <v>0</v>
      </c>
      <c r="GU171" t="s">
        <v>3</v>
      </c>
      <c r="GV171">
        <f t="shared" si="160"/>
        <v>0</v>
      </c>
      <c r="GW171">
        <v>1</v>
      </c>
      <c r="GX171">
        <f t="shared" si="161"/>
        <v>0</v>
      </c>
      <c r="HA171">
        <v>0</v>
      </c>
      <c r="HB171">
        <v>0</v>
      </c>
      <c r="HC171">
        <f t="shared" si="162"/>
        <v>0</v>
      </c>
      <c r="HE171" t="s">
        <v>3</v>
      </c>
      <c r="HF171" t="s">
        <v>3</v>
      </c>
      <c r="HM171" t="s">
        <v>3</v>
      </c>
      <c r="HN171" t="s">
        <v>3</v>
      </c>
      <c r="HO171" t="s">
        <v>3</v>
      </c>
      <c r="HP171" t="s">
        <v>3</v>
      </c>
      <c r="HQ171" t="s">
        <v>3</v>
      </c>
      <c r="IK171">
        <v>0</v>
      </c>
    </row>
    <row r="172" spans="1:245" x14ac:dyDescent="0.2">
      <c r="A172">
        <v>17</v>
      </c>
      <c r="B172">
        <v>1</v>
      </c>
      <c r="D172">
        <f>ROW(EtalonRes!A75)</f>
        <v>75</v>
      </c>
      <c r="E172" t="s">
        <v>3</v>
      </c>
      <c r="F172" t="s">
        <v>202</v>
      </c>
      <c r="G172" t="s">
        <v>203</v>
      </c>
      <c r="H172" t="s">
        <v>27</v>
      </c>
      <c r="I172">
        <f>ROUND((280+160+62+4+4)/100,9)</f>
        <v>5.0999999999999996</v>
      </c>
      <c r="J172">
        <v>0</v>
      </c>
      <c r="K172">
        <f>ROUND((280+160+62+4+4)/100,9)</f>
        <v>5.0999999999999996</v>
      </c>
      <c r="O172">
        <f t="shared" si="130"/>
        <v>8533.59</v>
      </c>
      <c r="P172">
        <f t="shared" si="131"/>
        <v>287.89999999999998</v>
      </c>
      <c r="Q172">
        <f t="shared" si="132"/>
        <v>55.85</v>
      </c>
      <c r="R172">
        <f t="shared" si="133"/>
        <v>0.15</v>
      </c>
      <c r="S172">
        <f t="shared" si="134"/>
        <v>8189.84</v>
      </c>
      <c r="T172">
        <f t="shared" si="135"/>
        <v>0</v>
      </c>
      <c r="U172">
        <f t="shared" si="136"/>
        <v>12.341999999999999</v>
      </c>
      <c r="V172">
        <f t="shared" si="137"/>
        <v>0</v>
      </c>
      <c r="W172">
        <f t="shared" si="138"/>
        <v>0</v>
      </c>
      <c r="X172">
        <f t="shared" si="139"/>
        <v>5732.89</v>
      </c>
      <c r="Y172">
        <f t="shared" si="140"/>
        <v>818.98</v>
      </c>
      <c r="AA172">
        <v>-1</v>
      </c>
      <c r="AB172">
        <f t="shared" si="141"/>
        <v>1673.25</v>
      </c>
      <c r="AC172">
        <f>ROUND((ES172),6)</f>
        <v>56.45</v>
      </c>
      <c r="AD172">
        <f>ROUND((((ET172)-(EU172))+AE172),6)</f>
        <v>10.95</v>
      </c>
      <c r="AE172">
        <f t="shared" ref="AE172:AF174" si="168">ROUND((EU172),6)</f>
        <v>0.03</v>
      </c>
      <c r="AF172">
        <f t="shared" si="168"/>
        <v>1605.85</v>
      </c>
      <c r="AG172">
        <f t="shared" si="142"/>
        <v>0</v>
      </c>
      <c r="AH172">
        <f t="shared" ref="AH172:AI174" si="169">(EW172)</f>
        <v>2.42</v>
      </c>
      <c r="AI172">
        <f t="shared" si="169"/>
        <v>0</v>
      </c>
      <c r="AJ172">
        <f t="shared" si="143"/>
        <v>0</v>
      </c>
      <c r="AK172">
        <v>1673.25</v>
      </c>
      <c r="AL172">
        <v>56.45</v>
      </c>
      <c r="AM172">
        <v>10.95</v>
      </c>
      <c r="AN172">
        <v>0.03</v>
      </c>
      <c r="AO172">
        <v>1605.85</v>
      </c>
      <c r="AP172">
        <v>0</v>
      </c>
      <c r="AQ172">
        <v>2.42</v>
      </c>
      <c r="AR172">
        <v>0</v>
      </c>
      <c r="AS172">
        <v>0</v>
      </c>
      <c r="AT172">
        <v>70</v>
      </c>
      <c r="AU172">
        <v>10</v>
      </c>
      <c r="AV172">
        <v>1</v>
      </c>
      <c r="AW172">
        <v>1</v>
      </c>
      <c r="AZ172">
        <v>1</v>
      </c>
      <c r="BA172">
        <v>1</v>
      </c>
      <c r="BB172">
        <v>1</v>
      </c>
      <c r="BC172">
        <v>1</v>
      </c>
      <c r="BD172" t="s">
        <v>3</v>
      </c>
      <c r="BE172" t="s">
        <v>3</v>
      </c>
      <c r="BF172" t="s">
        <v>3</v>
      </c>
      <c r="BG172" t="s">
        <v>3</v>
      </c>
      <c r="BH172">
        <v>0</v>
      </c>
      <c r="BI172">
        <v>4</v>
      </c>
      <c r="BJ172" t="s">
        <v>204</v>
      </c>
      <c r="BM172">
        <v>0</v>
      </c>
      <c r="BN172">
        <v>0</v>
      </c>
      <c r="BO172" t="s">
        <v>3</v>
      </c>
      <c r="BP172">
        <v>0</v>
      </c>
      <c r="BQ172">
        <v>1</v>
      </c>
      <c r="BR172">
        <v>0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70</v>
      </c>
      <c r="CA172">
        <v>10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si="144"/>
        <v>8533.59</v>
      </c>
      <c r="CQ172">
        <f t="shared" si="145"/>
        <v>56.45</v>
      </c>
      <c r="CR172">
        <f>((((ET172)*BB172-(EU172)*BS172)+AE172*BS172)*AV172)</f>
        <v>10.95</v>
      </c>
      <c r="CS172">
        <f t="shared" si="146"/>
        <v>0.03</v>
      </c>
      <c r="CT172">
        <f t="shared" si="147"/>
        <v>1605.85</v>
      </c>
      <c r="CU172">
        <f t="shared" si="148"/>
        <v>0</v>
      </c>
      <c r="CV172">
        <f t="shared" si="149"/>
        <v>2.42</v>
      </c>
      <c r="CW172">
        <f t="shared" si="150"/>
        <v>0</v>
      </c>
      <c r="CX172">
        <f t="shared" si="151"/>
        <v>0</v>
      </c>
      <c r="CY172">
        <f t="shared" si="152"/>
        <v>5732.8880000000008</v>
      </c>
      <c r="CZ172">
        <f t="shared" si="153"/>
        <v>818.98399999999992</v>
      </c>
      <c r="DC172" t="s">
        <v>3</v>
      </c>
      <c r="DD172" t="s">
        <v>3</v>
      </c>
      <c r="DE172" t="s">
        <v>3</v>
      </c>
      <c r="DF172" t="s">
        <v>3</v>
      </c>
      <c r="DG172" t="s">
        <v>3</v>
      </c>
      <c r="DH172" t="s">
        <v>3</v>
      </c>
      <c r="DI172" t="s">
        <v>3</v>
      </c>
      <c r="DJ172" t="s">
        <v>3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1003</v>
      </c>
      <c r="DV172" t="s">
        <v>27</v>
      </c>
      <c r="DW172" t="s">
        <v>27</v>
      </c>
      <c r="DX172">
        <v>100</v>
      </c>
      <c r="DZ172" t="s">
        <v>3</v>
      </c>
      <c r="EA172" t="s">
        <v>3</v>
      </c>
      <c r="EB172" t="s">
        <v>3</v>
      </c>
      <c r="EC172" t="s">
        <v>3</v>
      </c>
      <c r="EE172">
        <v>1441815344</v>
      </c>
      <c r="EF172">
        <v>1</v>
      </c>
      <c r="EG172" t="s">
        <v>22</v>
      </c>
      <c r="EH172">
        <v>0</v>
      </c>
      <c r="EI172" t="s">
        <v>3</v>
      </c>
      <c r="EJ172">
        <v>4</v>
      </c>
      <c r="EK172">
        <v>0</v>
      </c>
      <c r="EL172" t="s">
        <v>23</v>
      </c>
      <c r="EM172" t="s">
        <v>24</v>
      </c>
      <c r="EO172" t="s">
        <v>3</v>
      </c>
      <c r="EQ172">
        <v>1024</v>
      </c>
      <c r="ER172">
        <v>1673.25</v>
      </c>
      <c r="ES172">
        <v>56.45</v>
      </c>
      <c r="ET172">
        <v>10.95</v>
      </c>
      <c r="EU172">
        <v>0.03</v>
      </c>
      <c r="EV172">
        <v>1605.85</v>
      </c>
      <c r="EW172">
        <v>2.42</v>
      </c>
      <c r="EX172">
        <v>0</v>
      </c>
      <c r="EY172">
        <v>0</v>
      </c>
      <c r="FQ172">
        <v>0</v>
      </c>
      <c r="FR172">
        <f t="shared" si="154"/>
        <v>0</v>
      </c>
      <c r="FS172">
        <v>0</v>
      </c>
      <c r="FX172">
        <v>70</v>
      </c>
      <c r="FY172">
        <v>10</v>
      </c>
      <c r="GA172" t="s">
        <v>3</v>
      </c>
      <c r="GD172">
        <v>0</v>
      </c>
      <c r="GF172">
        <v>1032671561</v>
      </c>
      <c r="GG172">
        <v>2</v>
      </c>
      <c r="GH172">
        <v>1</v>
      </c>
      <c r="GI172">
        <v>-2</v>
      </c>
      <c r="GJ172">
        <v>0</v>
      </c>
      <c r="GK172">
        <f>ROUND(R172*(R12)/100,2)</f>
        <v>0.16</v>
      </c>
      <c r="GL172">
        <f t="shared" si="155"/>
        <v>0</v>
      </c>
      <c r="GM172">
        <f t="shared" si="156"/>
        <v>15085.62</v>
      </c>
      <c r="GN172">
        <f t="shared" si="157"/>
        <v>0</v>
      </c>
      <c r="GO172">
        <f t="shared" si="158"/>
        <v>0</v>
      </c>
      <c r="GP172">
        <f t="shared" si="159"/>
        <v>15085.62</v>
      </c>
      <c r="GR172">
        <v>0</v>
      </c>
      <c r="GS172">
        <v>3</v>
      </c>
      <c r="GT172">
        <v>0</v>
      </c>
      <c r="GU172" t="s">
        <v>3</v>
      </c>
      <c r="GV172">
        <f t="shared" si="160"/>
        <v>0</v>
      </c>
      <c r="GW172">
        <v>1</v>
      </c>
      <c r="GX172">
        <f t="shared" si="161"/>
        <v>0</v>
      </c>
      <c r="HA172">
        <v>0</v>
      </c>
      <c r="HB172">
        <v>0</v>
      </c>
      <c r="HC172">
        <f t="shared" si="162"/>
        <v>0</v>
      </c>
      <c r="HE172" t="s">
        <v>3</v>
      </c>
      <c r="HF172" t="s">
        <v>3</v>
      </c>
      <c r="HM172" t="s">
        <v>3</v>
      </c>
      <c r="HN172" t="s">
        <v>3</v>
      </c>
      <c r="HO172" t="s">
        <v>3</v>
      </c>
      <c r="HP172" t="s">
        <v>3</v>
      </c>
      <c r="HQ172" t="s">
        <v>3</v>
      </c>
      <c r="IK172">
        <v>0</v>
      </c>
    </row>
    <row r="173" spans="1:245" x14ac:dyDescent="0.2">
      <c r="A173">
        <v>17</v>
      </c>
      <c r="B173">
        <v>1</v>
      </c>
      <c r="C173">
        <f>ROW(SmtRes!A41)</f>
        <v>41</v>
      </c>
      <c r="D173">
        <f>ROW(EtalonRes!A81)</f>
        <v>81</v>
      </c>
      <c r="E173" t="s">
        <v>3</v>
      </c>
      <c r="F173" t="s">
        <v>205</v>
      </c>
      <c r="G173" t="s">
        <v>206</v>
      </c>
      <c r="H173" t="s">
        <v>27</v>
      </c>
      <c r="I173">
        <f>ROUND((280+160+62+4+4)/100,9)</f>
        <v>5.0999999999999996</v>
      </c>
      <c r="J173">
        <v>0</v>
      </c>
      <c r="K173">
        <f>ROUND((280+160+62+4+4)/100,9)</f>
        <v>5.0999999999999996</v>
      </c>
      <c r="O173">
        <f t="shared" si="130"/>
        <v>40425.910000000003</v>
      </c>
      <c r="P173">
        <f t="shared" si="131"/>
        <v>358.17</v>
      </c>
      <c r="Q173">
        <f t="shared" si="132"/>
        <v>258.57</v>
      </c>
      <c r="R173">
        <f t="shared" si="133"/>
        <v>4.13</v>
      </c>
      <c r="S173">
        <f t="shared" si="134"/>
        <v>39809.17</v>
      </c>
      <c r="T173">
        <f t="shared" si="135"/>
        <v>0</v>
      </c>
      <c r="U173">
        <f t="shared" si="136"/>
        <v>54.263999999999996</v>
      </c>
      <c r="V173">
        <f t="shared" si="137"/>
        <v>0</v>
      </c>
      <c r="W173">
        <f t="shared" si="138"/>
        <v>0</v>
      </c>
      <c r="X173">
        <f t="shared" si="139"/>
        <v>27866.42</v>
      </c>
      <c r="Y173">
        <f t="shared" si="140"/>
        <v>3980.92</v>
      </c>
      <c r="AA173">
        <v>-1</v>
      </c>
      <c r="AB173">
        <f t="shared" si="141"/>
        <v>7926.65</v>
      </c>
      <c r="AC173">
        <f>ROUND((ES173),6)</f>
        <v>70.23</v>
      </c>
      <c r="AD173">
        <f>ROUND((((ET173)-(EU173))+AE173),6)</f>
        <v>50.7</v>
      </c>
      <c r="AE173">
        <f t="shared" si="168"/>
        <v>0.81</v>
      </c>
      <c r="AF173">
        <f t="shared" si="168"/>
        <v>7805.72</v>
      </c>
      <c r="AG173">
        <f t="shared" si="142"/>
        <v>0</v>
      </c>
      <c r="AH173">
        <f t="shared" si="169"/>
        <v>10.64</v>
      </c>
      <c r="AI173">
        <f t="shared" si="169"/>
        <v>0</v>
      </c>
      <c r="AJ173">
        <f t="shared" si="143"/>
        <v>0</v>
      </c>
      <c r="AK173">
        <v>7926.65</v>
      </c>
      <c r="AL173">
        <v>70.23</v>
      </c>
      <c r="AM173">
        <v>50.7</v>
      </c>
      <c r="AN173">
        <v>0.81</v>
      </c>
      <c r="AO173">
        <v>7805.72</v>
      </c>
      <c r="AP173">
        <v>0</v>
      </c>
      <c r="AQ173">
        <v>10.64</v>
      </c>
      <c r="AR173">
        <v>0</v>
      </c>
      <c r="AS173">
        <v>0</v>
      </c>
      <c r="AT173">
        <v>70</v>
      </c>
      <c r="AU173">
        <v>10</v>
      </c>
      <c r="AV173">
        <v>1</v>
      </c>
      <c r="AW173">
        <v>1</v>
      </c>
      <c r="AZ173">
        <v>1</v>
      </c>
      <c r="BA173">
        <v>1</v>
      </c>
      <c r="BB173">
        <v>1</v>
      </c>
      <c r="BC173">
        <v>1</v>
      </c>
      <c r="BD173" t="s">
        <v>3</v>
      </c>
      <c r="BE173" t="s">
        <v>3</v>
      </c>
      <c r="BF173" t="s">
        <v>3</v>
      </c>
      <c r="BG173" t="s">
        <v>3</v>
      </c>
      <c r="BH173">
        <v>0</v>
      </c>
      <c r="BI173">
        <v>4</v>
      </c>
      <c r="BJ173" t="s">
        <v>207</v>
      </c>
      <c r="BM173">
        <v>0</v>
      </c>
      <c r="BN173">
        <v>0</v>
      </c>
      <c r="BO173" t="s">
        <v>3</v>
      </c>
      <c r="BP173">
        <v>0</v>
      </c>
      <c r="BQ173">
        <v>1</v>
      </c>
      <c r="BR173">
        <v>0</v>
      </c>
      <c r="BS173">
        <v>1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70</v>
      </c>
      <c r="CA173">
        <v>10</v>
      </c>
      <c r="CB173" t="s">
        <v>3</v>
      </c>
      <c r="CE173">
        <v>0</v>
      </c>
      <c r="CF173">
        <v>0</v>
      </c>
      <c r="CG173">
        <v>0</v>
      </c>
      <c r="CM173">
        <v>0</v>
      </c>
      <c r="CN173" t="s">
        <v>3</v>
      </c>
      <c r="CO173">
        <v>0</v>
      </c>
      <c r="CP173">
        <f t="shared" si="144"/>
        <v>40425.909999999996</v>
      </c>
      <c r="CQ173">
        <f t="shared" si="145"/>
        <v>70.23</v>
      </c>
      <c r="CR173">
        <f>((((ET173)*BB173-(EU173)*BS173)+AE173*BS173)*AV173)</f>
        <v>50.7</v>
      </c>
      <c r="CS173">
        <f t="shared" si="146"/>
        <v>0.81</v>
      </c>
      <c r="CT173">
        <f t="shared" si="147"/>
        <v>7805.72</v>
      </c>
      <c r="CU173">
        <f t="shared" si="148"/>
        <v>0</v>
      </c>
      <c r="CV173">
        <f t="shared" si="149"/>
        <v>10.64</v>
      </c>
      <c r="CW173">
        <f t="shared" si="150"/>
        <v>0</v>
      </c>
      <c r="CX173">
        <f t="shared" si="151"/>
        <v>0</v>
      </c>
      <c r="CY173">
        <f t="shared" si="152"/>
        <v>27866.418999999998</v>
      </c>
      <c r="CZ173">
        <f t="shared" si="153"/>
        <v>3980.9169999999995</v>
      </c>
      <c r="DC173" t="s">
        <v>3</v>
      </c>
      <c r="DD173" t="s">
        <v>3</v>
      </c>
      <c r="DE173" t="s">
        <v>3</v>
      </c>
      <c r="DF173" t="s">
        <v>3</v>
      </c>
      <c r="DG173" t="s">
        <v>3</v>
      </c>
      <c r="DH173" t="s">
        <v>3</v>
      </c>
      <c r="DI173" t="s">
        <v>3</v>
      </c>
      <c r="DJ173" t="s">
        <v>3</v>
      </c>
      <c r="DK173" t="s">
        <v>3</v>
      </c>
      <c r="DL173" t="s">
        <v>3</v>
      </c>
      <c r="DM173" t="s">
        <v>3</v>
      </c>
      <c r="DN173">
        <v>0</v>
      </c>
      <c r="DO173">
        <v>0</v>
      </c>
      <c r="DP173">
        <v>1</v>
      </c>
      <c r="DQ173">
        <v>1</v>
      </c>
      <c r="DU173">
        <v>1003</v>
      </c>
      <c r="DV173" t="s">
        <v>27</v>
      </c>
      <c r="DW173" t="s">
        <v>27</v>
      </c>
      <c r="DX173">
        <v>100</v>
      </c>
      <c r="DZ173" t="s">
        <v>3</v>
      </c>
      <c r="EA173" t="s">
        <v>3</v>
      </c>
      <c r="EB173" t="s">
        <v>3</v>
      </c>
      <c r="EC173" t="s">
        <v>3</v>
      </c>
      <c r="EE173">
        <v>1441815344</v>
      </c>
      <c r="EF173">
        <v>1</v>
      </c>
      <c r="EG173" t="s">
        <v>22</v>
      </c>
      <c r="EH173">
        <v>0</v>
      </c>
      <c r="EI173" t="s">
        <v>3</v>
      </c>
      <c r="EJ173">
        <v>4</v>
      </c>
      <c r="EK173">
        <v>0</v>
      </c>
      <c r="EL173" t="s">
        <v>23</v>
      </c>
      <c r="EM173" t="s">
        <v>24</v>
      </c>
      <c r="EO173" t="s">
        <v>3</v>
      </c>
      <c r="EQ173">
        <v>1836032</v>
      </c>
      <c r="ER173">
        <v>7926.65</v>
      </c>
      <c r="ES173">
        <v>70.23</v>
      </c>
      <c r="ET173">
        <v>50.7</v>
      </c>
      <c r="EU173">
        <v>0.81</v>
      </c>
      <c r="EV173">
        <v>7805.72</v>
      </c>
      <c r="EW173">
        <v>10.64</v>
      </c>
      <c r="EX173">
        <v>0</v>
      </c>
      <c r="EY173">
        <v>0</v>
      </c>
      <c r="FQ173">
        <v>0</v>
      </c>
      <c r="FR173">
        <f t="shared" si="154"/>
        <v>0</v>
      </c>
      <c r="FS173">
        <v>0</v>
      </c>
      <c r="FX173">
        <v>70</v>
      </c>
      <c r="FY173">
        <v>10</v>
      </c>
      <c r="GA173" t="s">
        <v>3</v>
      </c>
      <c r="GD173">
        <v>0</v>
      </c>
      <c r="GF173">
        <v>1087258960</v>
      </c>
      <c r="GG173">
        <v>2</v>
      </c>
      <c r="GH173">
        <v>1</v>
      </c>
      <c r="GI173">
        <v>-2</v>
      </c>
      <c r="GJ173">
        <v>0</v>
      </c>
      <c r="GK173">
        <f>ROUND(R173*(R12)/100,2)</f>
        <v>4.46</v>
      </c>
      <c r="GL173">
        <f t="shared" si="155"/>
        <v>0</v>
      </c>
      <c r="GM173">
        <f t="shared" si="156"/>
        <v>72277.710000000006</v>
      </c>
      <c r="GN173">
        <f t="shared" si="157"/>
        <v>0</v>
      </c>
      <c r="GO173">
        <f t="shared" si="158"/>
        <v>0</v>
      </c>
      <c r="GP173">
        <f t="shared" si="159"/>
        <v>72277.710000000006</v>
      </c>
      <c r="GR173">
        <v>0</v>
      </c>
      <c r="GS173">
        <v>3</v>
      </c>
      <c r="GT173">
        <v>0</v>
      </c>
      <c r="GU173" t="s">
        <v>3</v>
      </c>
      <c r="GV173">
        <f t="shared" si="160"/>
        <v>0</v>
      </c>
      <c r="GW173">
        <v>1</v>
      </c>
      <c r="GX173">
        <f t="shared" si="161"/>
        <v>0</v>
      </c>
      <c r="HA173">
        <v>0</v>
      </c>
      <c r="HB173">
        <v>0</v>
      </c>
      <c r="HC173">
        <f t="shared" si="162"/>
        <v>0</v>
      </c>
      <c r="HE173" t="s">
        <v>3</v>
      </c>
      <c r="HF173" t="s">
        <v>3</v>
      </c>
      <c r="HM173" t="s">
        <v>3</v>
      </c>
      <c r="HN173" t="s">
        <v>3</v>
      </c>
      <c r="HO173" t="s">
        <v>3</v>
      </c>
      <c r="HP173" t="s">
        <v>3</v>
      </c>
      <c r="HQ173" t="s">
        <v>3</v>
      </c>
      <c r="IK173">
        <v>0</v>
      </c>
    </row>
    <row r="174" spans="1:245" x14ac:dyDescent="0.2">
      <c r="A174">
        <v>18</v>
      </c>
      <c r="B174">
        <v>1</v>
      </c>
      <c r="C174">
        <v>38</v>
      </c>
      <c r="E174" t="s">
        <v>3</v>
      </c>
      <c r="F174" t="s">
        <v>208</v>
      </c>
      <c r="G174" t="s">
        <v>209</v>
      </c>
      <c r="H174" t="s">
        <v>210</v>
      </c>
      <c r="I174">
        <f>I173*J174</f>
        <v>-5.0999999999999996</v>
      </c>
      <c r="J174">
        <v>-1</v>
      </c>
      <c r="K174">
        <v>-1</v>
      </c>
      <c r="O174">
        <f t="shared" si="130"/>
        <v>-279.52999999999997</v>
      </c>
      <c r="P174">
        <f t="shared" si="131"/>
        <v>-279.52999999999997</v>
      </c>
      <c r="Q174">
        <f t="shared" si="132"/>
        <v>0</v>
      </c>
      <c r="R174">
        <f t="shared" si="133"/>
        <v>0</v>
      </c>
      <c r="S174">
        <f t="shared" si="134"/>
        <v>0</v>
      </c>
      <c r="T174">
        <f t="shared" si="135"/>
        <v>0</v>
      </c>
      <c r="U174">
        <f t="shared" si="136"/>
        <v>0</v>
      </c>
      <c r="V174">
        <f t="shared" si="137"/>
        <v>0</v>
      </c>
      <c r="W174">
        <f t="shared" si="138"/>
        <v>0</v>
      </c>
      <c r="X174">
        <f t="shared" si="139"/>
        <v>0</v>
      </c>
      <c r="Y174">
        <f t="shared" si="140"/>
        <v>0</v>
      </c>
      <c r="AA174">
        <v>-1</v>
      </c>
      <c r="AB174">
        <f t="shared" si="141"/>
        <v>54.81</v>
      </c>
      <c r="AC174">
        <f>ROUND((ES174),6)</f>
        <v>54.81</v>
      </c>
      <c r="AD174">
        <f>ROUND((((ET174)-(EU174))+AE174),6)</f>
        <v>0</v>
      </c>
      <c r="AE174">
        <f t="shared" si="168"/>
        <v>0</v>
      </c>
      <c r="AF174">
        <f t="shared" si="168"/>
        <v>0</v>
      </c>
      <c r="AG174">
        <f t="shared" si="142"/>
        <v>0</v>
      </c>
      <c r="AH174">
        <f t="shared" si="169"/>
        <v>0</v>
      </c>
      <c r="AI174">
        <f t="shared" si="169"/>
        <v>0</v>
      </c>
      <c r="AJ174">
        <f t="shared" si="143"/>
        <v>0</v>
      </c>
      <c r="AK174">
        <v>54.81</v>
      </c>
      <c r="AL174">
        <v>54.81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70</v>
      </c>
      <c r="AU174">
        <v>10</v>
      </c>
      <c r="AV174">
        <v>1</v>
      </c>
      <c r="AW174">
        <v>1</v>
      </c>
      <c r="AZ174">
        <v>1</v>
      </c>
      <c r="BA174">
        <v>1</v>
      </c>
      <c r="BB174">
        <v>1</v>
      </c>
      <c r="BC174">
        <v>1</v>
      </c>
      <c r="BD174" t="s">
        <v>3</v>
      </c>
      <c r="BE174" t="s">
        <v>3</v>
      </c>
      <c r="BF174" t="s">
        <v>3</v>
      </c>
      <c r="BG174" t="s">
        <v>3</v>
      </c>
      <c r="BH174">
        <v>3</v>
      </c>
      <c r="BI174">
        <v>4</v>
      </c>
      <c r="BJ174" t="s">
        <v>211</v>
      </c>
      <c r="BM174">
        <v>0</v>
      </c>
      <c r="BN174">
        <v>0</v>
      </c>
      <c r="BO174" t="s">
        <v>3</v>
      </c>
      <c r="BP174">
        <v>0</v>
      </c>
      <c r="BQ174">
        <v>1</v>
      </c>
      <c r="BR174">
        <v>1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70</v>
      </c>
      <c r="CA174">
        <v>10</v>
      </c>
      <c r="CB174" t="s">
        <v>3</v>
      </c>
      <c r="CE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 t="shared" si="144"/>
        <v>-279.52999999999997</v>
      </c>
      <c r="CQ174">
        <f t="shared" si="145"/>
        <v>54.81</v>
      </c>
      <c r="CR174">
        <f>((((ET174)*BB174-(EU174)*BS174)+AE174*BS174)*AV174)</f>
        <v>0</v>
      </c>
      <c r="CS174">
        <f t="shared" si="146"/>
        <v>0</v>
      </c>
      <c r="CT174">
        <f t="shared" si="147"/>
        <v>0</v>
      </c>
      <c r="CU174">
        <f t="shared" si="148"/>
        <v>0</v>
      </c>
      <c r="CV174">
        <f t="shared" si="149"/>
        <v>0</v>
      </c>
      <c r="CW174">
        <f t="shared" si="150"/>
        <v>0</v>
      </c>
      <c r="CX174">
        <f t="shared" si="151"/>
        <v>0</v>
      </c>
      <c r="CY174">
        <f t="shared" si="152"/>
        <v>0</v>
      </c>
      <c r="CZ174">
        <f t="shared" si="153"/>
        <v>0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1007</v>
      </c>
      <c r="DV174" t="s">
        <v>210</v>
      </c>
      <c r="DW174" t="s">
        <v>210</v>
      </c>
      <c r="DX174">
        <v>1</v>
      </c>
      <c r="DZ174" t="s">
        <v>3</v>
      </c>
      <c r="EA174" t="s">
        <v>3</v>
      </c>
      <c r="EB174" t="s">
        <v>3</v>
      </c>
      <c r="EC174" t="s">
        <v>3</v>
      </c>
      <c r="EE174">
        <v>1441815344</v>
      </c>
      <c r="EF174">
        <v>1</v>
      </c>
      <c r="EG174" t="s">
        <v>22</v>
      </c>
      <c r="EH174">
        <v>0</v>
      </c>
      <c r="EI174" t="s">
        <v>3</v>
      </c>
      <c r="EJ174">
        <v>4</v>
      </c>
      <c r="EK174">
        <v>0</v>
      </c>
      <c r="EL174" t="s">
        <v>23</v>
      </c>
      <c r="EM174" t="s">
        <v>24</v>
      </c>
      <c r="EO174" t="s">
        <v>3</v>
      </c>
      <c r="EQ174">
        <v>1024</v>
      </c>
      <c r="ER174">
        <v>54.81</v>
      </c>
      <c r="ES174">
        <v>54.81</v>
      </c>
      <c r="ET174">
        <v>0</v>
      </c>
      <c r="EU174">
        <v>0</v>
      </c>
      <c r="EV174">
        <v>0</v>
      </c>
      <c r="EW174">
        <v>0</v>
      </c>
      <c r="EX174">
        <v>0</v>
      </c>
      <c r="FQ174">
        <v>0</v>
      </c>
      <c r="FR174">
        <f t="shared" si="154"/>
        <v>0</v>
      </c>
      <c r="FS174">
        <v>0</v>
      </c>
      <c r="FX174">
        <v>70</v>
      </c>
      <c r="FY174">
        <v>10</v>
      </c>
      <c r="GA174" t="s">
        <v>3</v>
      </c>
      <c r="GD174">
        <v>0</v>
      </c>
      <c r="GF174">
        <v>2112060389</v>
      </c>
      <c r="GG174">
        <v>2</v>
      </c>
      <c r="GH174">
        <v>1</v>
      </c>
      <c r="GI174">
        <v>-2</v>
      </c>
      <c r="GJ174">
        <v>0</v>
      </c>
      <c r="GK174">
        <f>ROUND(R174*(R12)/100,2)</f>
        <v>0</v>
      </c>
      <c r="GL174">
        <f t="shared" si="155"/>
        <v>0</v>
      </c>
      <c r="GM174">
        <f t="shared" si="156"/>
        <v>-279.52999999999997</v>
      </c>
      <c r="GN174">
        <f t="shared" si="157"/>
        <v>0</v>
      </c>
      <c r="GO174">
        <f t="shared" si="158"/>
        <v>0</v>
      </c>
      <c r="GP174">
        <f t="shared" si="159"/>
        <v>-279.52999999999997</v>
      </c>
      <c r="GR174">
        <v>0</v>
      </c>
      <c r="GS174">
        <v>3</v>
      </c>
      <c r="GT174">
        <v>0</v>
      </c>
      <c r="GU174" t="s">
        <v>3</v>
      </c>
      <c r="GV174">
        <f t="shared" si="160"/>
        <v>0</v>
      </c>
      <c r="GW174">
        <v>1</v>
      </c>
      <c r="GX174">
        <f t="shared" si="161"/>
        <v>0</v>
      </c>
      <c r="HA174">
        <v>0</v>
      </c>
      <c r="HB174">
        <v>0</v>
      </c>
      <c r="HC174">
        <f t="shared" si="162"/>
        <v>0</v>
      </c>
      <c r="HE174" t="s">
        <v>3</v>
      </c>
      <c r="HF174" t="s">
        <v>3</v>
      </c>
      <c r="HM174" t="s">
        <v>3</v>
      </c>
      <c r="HN174" t="s">
        <v>3</v>
      </c>
      <c r="HO174" t="s">
        <v>3</v>
      </c>
      <c r="HP174" t="s">
        <v>3</v>
      </c>
      <c r="HQ174" t="s">
        <v>3</v>
      </c>
      <c r="IK174">
        <v>0</v>
      </c>
    </row>
    <row r="175" spans="1:245" x14ac:dyDescent="0.2">
      <c r="A175">
        <v>17</v>
      </c>
      <c r="B175">
        <v>1</v>
      </c>
      <c r="C175">
        <f>ROW(SmtRes!A43)</f>
        <v>43</v>
      </c>
      <c r="D175">
        <f>ROW(EtalonRes!A83)</f>
        <v>83</v>
      </c>
      <c r="E175" t="s">
        <v>3</v>
      </c>
      <c r="F175" t="s">
        <v>212</v>
      </c>
      <c r="G175" t="s">
        <v>213</v>
      </c>
      <c r="H175" t="s">
        <v>214</v>
      </c>
      <c r="I175">
        <f>ROUND(4/10,9)</f>
        <v>0.4</v>
      </c>
      <c r="J175">
        <v>0</v>
      </c>
      <c r="K175">
        <f>ROUND(4/10,9)</f>
        <v>0.4</v>
      </c>
      <c r="O175">
        <f t="shared" si="130"/>
        <v>112.28</v>
      </c>
      <c r="P175">
        <f t="shared" si="131"/>
        <v>0</v>
      </c>
      <c r="Q175">
        <f t="shared" si="132"/>
        <v>31.3</v>
      </c>
      <c r="R175">
        <f t="shared" si="133"/>
        <v>19.82</v>
      </c>
      <c r="S175">
        <f t="shared" si="134"/>
        <v>80.98</v>
      </c>
      <c r="T175">
        <f t="shared" si="135"/>
        <v>0</v>
      </c>
      <c r="U175">
        <f t="shared" si="136"/>
        <v>0.14399999999999999</v>
      </c>
      <c r="V175">
        <f t="shared" si="137"/>
        <v>0</v>
      </c>
      <c r="W175">
        <f t="shared" si="138"/>
        <v>0</v>
      </c>
      <c r="X175">
        <f t="shared" si="139"/>
        <v>56.69</v>
      </c>
      <c r="Y175">
        <f t="shared" si="140"/>
        <v>8.1</v>
      </c>
      <c r="AA175">
        <v>-1</v>
      </c>
      <c r="AB175">
        <f t="shared" si="141"/>
        <v>280.68</v>
      </c>
      <c r="AC175">
        <f>ROUND(((ES175*12)),6)</f>
        <v>0</v>
      </c>
      <c r="AD175">
        <f>ROUND(((((ET175*12))-((EU175*12)))+AE175),6)</f>
        <v>78.239999999999995</v>
      </c>
      <c r="AE175">
        <f>ROUND(((EU175*12)),6)</f>
        <v>49.56</v>
      </c>
      <c r="AF175">
        <f>ROUND(((EV175*12)),6)</f>
        <v>202.44</v>
      </c>
      <c r="AG175">
        <f t="shared" si="142"/>
        <v>0</v>
      </c>
      <c r="AH175">
        <f>((EW175*12))</f>
        <v>0.36</v>
      </c>
      <c r="AI175">
        <f>((EX175*12))</f>
        <v>0</v>
      </c>
      <c r="AJ175">
        <f t="shared" si="143"/>
        <v>0</v>
      </c>
      <c r="AK175">
        <v>23.39</v>
      </c>
      <c r="AL175">
        <v>0</v>
      </c>
      <c r="AM175">
        <v>6.52</v>
      </c>
      <c r="AN175">
        <v>4.13</v>
      </c>
      <c r="AO175">
        <v>16.87</v>
      </c>
      <c r="AP175">
        <v>0</v>
      </c>
      <c r="AQ175">
        <v>0.03</v>
      </c>
      <c r="AR175">
        <v>0</v>
      </c>
      <c r="AS175">
        <v>0</v>
      </c>
      <c r="AT175">
        <v>70</v>
      </c>
      <c r="AU175">
        <v>10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1</v>
      </c>
      <c r="BD175" t="s">
        <v>3</v>
      </c>
      <c r="BE175" t="s">
        <v>3</v>
      </c>
      <c r="BF175" t="s">
        <v>3</v>
      </c>
      <c r="BG175" t="s">
        <v>3</v>
      </c>
      <c r="BH175">
        <v>0</v>
      </c>
      <c r="BI175">
        <v>4</v>
      </c>
      <c r="BJ175" t="s">
        <v>215</v>
      </c>
      <c r="BM175">
        <v>0</v>
      </c>
      <c r="BN175">
        <v>0</v>
      </c>
      <c r="BO175" t="s">
        <v>3</v>
      </c>
      <c r="BP175">
        <v>0</v>
      </c>
      <c r="BQ175">
        <v>1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70</v>
      </c>
      <c r="CA175">
        <v>10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si="144"/>
        <v>112.28</v>
      </c>
      <c r="CQ175">
        <f t="shared" si="145"/>
        <v>0</v>
      </c>
      <c r="CR175">
        <f>(((((ET175*12))*BB175-((EU175*12))*BS175)+AE175*BS175)*AV175)</f>
        <v>78.239999999999995</v>
      </c>
      <c r="CS175">
        <f t="shared" si="146"/>
        <v>49.56</v>
      </c>
      <c r="CT175">
        <f t="shared" si="147"/>
        <v>202.44</v>
      </c>
      <c r="CU175">
        <f t="shared" si="148"/>
        <v>0</v>
      </c>
      <c r="CV175">
        <f t="shared" si="149"/>
        <v>0.36</v>
      </c>
      <c r="CW175">
        <f t="shared" si="150"/>
        <v>0</v>
      </c>
      <c r="CX175">
        <f t="shared" si="151"/>
        <v>0</v>
      </c>
      <c r="CY175">
        <f t="shared" si="152"/>
        <v>56.686000000000007</v>
      </c>
      <c r="CZ175">
        <f t="shared" si="153"/>
        <v>8.0980000000000008</v>
      </c>
      <c r="DC175" t="s">
        <v>3</v>
      </c>
      <c r="DD175" t="s">
        <v>21</v>
      </c>
      <c r="DE175" t="s">
        <v>21</v>
      </c>
      <c r="DF175" t="s">
        <v>21</v>
      </c>
      <c r="DG175" t="s">
        <v>21</v>
      </c>
      <c r="DH175" t="s">
        <v>3</v>
      </c>
      <c r="DI175" t="s">
        <v>21</v>
      </c>
      <c r="DJ175" t="s">
        <v>21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1003</v>
      </c>
      <c r="DV175" t="s">
        <v>214</v>
      </c>
      <c r="DW175" t="s">
        <v>214</v>
      </c>
      <c r="DX175">
        <v>10</v>
      </c>
      <c r="DZ175" t="s">
        <v>3</v>
      </c>
      <c r="EA175" t="s">
        <v>3</v>
      </c>
      <c r="EB175" t="s">
        <v>3</v>
      </c>
      <c r="EC175" t="s">
        <v>3</v>
      </c>
      <c r="EE175">
        <v>1441815344</v>
      </c>
      <c r="EF175">
        <v>1</v>
      </c>
      <c r="EG175" t="s">
        <v>22</v>
      </c>
      <c r="EH175">
        <v>0</v>
      </c>
      <c r="EI175" t="s">
        <v>3</v>
      </c>
      <c r="EJ175">
        <v>4</v>
      </c>
      <c r="EK175">
        <v>0</v>
      </c>
      <c r="EL175" t="s">
        <v>23</v>
      </c>
      <c r="EM175" t="s">
        <v>24</v>
      </c>
      <c r="EO175" t="s">
        <v>3</v>
      </c>
      <c r="EQ175">
        <v>1836032</v>
      </c>
      <c r="ER175">
        <v>23.39</v>
      </c>
      <c r="ES175">
        <v>0</v>
      </c>
      <c r="ET175">
        <v>6.52</v>
      </c>
      <c r="EU175">
        <v>4.13</v>
      </c>
      <c r="EV175">
        <v>16.87</v>
      </c>
      <c r="EW175">
        <v>0.03</v>
      </c>
      <c r="EX175">
        <v>0</v>
      </c>
      <c r="EY175">
        <v>0</v>
      </c>
      <c r="FQ175">
        <v>0</v>
      </c>
      <c r="FR175">
        <f t="shared" si="154"/>
        <v>0</v>
      </c>
      <c r="FS175">
        <v>0</v>
      </c>
      <c r="FX175">
        <v>70</v>
      </c>
      <c r="FY175">
        <v>10</v>
      </c>
      <c r="GA175" t="s">
        <v>3</v>
      </c>
      <c r="GD175">
        <v>0</v>
      </c>
      <c r="GF175">
        <v>814052397</v>
      </c>
      <c r="GG175">
        <v>2</v>
      </c>
      <c r="GH175">
        <v>1</v>
      </c>
      <c r="GI175">
        <v>-2</v>
      </c>
      <c r="GJ175">
        <v>0</v>
      </c>
      <c r="GK175">
        <f>ROUND(R175*(R12)/100,2)</f>
        <v>21.41</v>
      </c>
      <c r="GL175">
        <f t="shared" si="155"/>
        <v>0</v>
      </c>
      <c r="GM175">
        <f t="shared" si="156"/>
        <v>198.48</v>
      </c>
      <c r="GN175">
        <f t="shared" si="157"/>
        <v>0</v>
      </c>
      <c r="GO175">
        <f t="shared" si="158"/>
        <v>0</v>
      </c>
      <c r="GP175">
        <f t="shared" si="159"/>
        <v>198.48</v>
      </c>
      <c r="GR175">
        <v>0</v>
      </c>
      <c r="GS175">
        <v>3</v>
      </c>
      <c r="GT175">
        <v>0</v>
      </c>
      <c r="GU175" t="s">
        <v>3</v>
      </c>
      <c r="GV175">
        <f t="shared" si="160"/>
        <v>0</v>
      </c>
      <c r="GW175">
        <v>1</v>
      </c>
      <c r="GX175">
        <f t="shared" si="161"/>
        <v>0</v>
      </c>
      <c r="HA175">
        <v>0</v>
      </c>
      <c r="HB175">
        <v>0</v>
      </c>
      <c r="HC175">
        <f t="shared" si="162"/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6" spans="1:245" x14ac:dyDescent="0.2">
      <c r="A176">
        <v>17</v>
      </c>
      <c r="B176">
        <v>1</v>
      </c>
      <c r="D176">
        <f>ROW(EtalonRes!A85)</f>
        <v>85</v>
      </c>
      <c r="E176" t="s">
        <v>3</v>
      </c>
      <c r="F176" t="s">
        <v>216</v>
      </c>
      <c r="G176" t="s">
        <v>217</v>
      </c>
      <c r="H176" t="s">
        <v>214</v>
      </c>
      <c r="I176">
        <f>ROUND(4/10,9)</f>
        <v>0.4</v>
      </c>
      <c r="J176">
        <v>0</v>
      </c>
      <c r="K176">
        <f>ROUND(4/10,9)</f>
        <v>0.4</v>
      </c>
      <c r="O176">
        <f t="shared" si="130"/>
        <v>170.49</v>
      </c>
      <c r="P176">
        <f t="shared" si="131"/>
        <v>0</v>
      </c>
      <c r="Q176">
        <f t="shared" si="132"/>
        <v>62.54</v>
      </c>
      <c r="R176">
        <f t="shared" si="133"/>
        <v>39.65</v>
      </c>
      <c r="S176">
        <f t="shared" si="134"/>
        <v>107.95</v>
      </c>
      <c r="T176">
        <f t="shared" si="135"/>
        <v>0</v>
      </c>
      <c r="U176">
        <f t="shared" si="136"/>
        <v>0.192</v>
      </c>
      <c r="V176">
        <f t="shared" si="137"/>
        <v>0</v>
      </c>
      <c r="W176">
        <f t="shared" si="138"/>
        <v>0</v>
      </c>
      <c r="X176">
        <f t="shared" si="139"/>
        <v>75.569999999999993</v>
      </c>
      <c r="Y176">
        <f t="shared" si="140"/>
        <v>10.8</v>
      </c>
      <c r="AA176">
        <v>-1</v>
      </c>
      <c r="AB176">
        <f t="shared" si="141"/>
        <v>426.24</v>
      </c>
      <c r="AC176">
        <f>ROUND(((ES176*12)),6)</f>
        <v>0</v>
      </c>
      <c r="AD176">
        <f>ROUND(((((ET176*12))-((EU176*12)))+AE176),6)</f>
        <v>156.36000000000001</v>
      </c>
      <c r="AE176">
        <f>ROUND(((EU176*12)),6)</f>
        <v>99.12</v>
      </c>
      <c r="AF176">
        <f>ROUND(((EV176*12)),6)</f>
        <v>269.88</v>
      </c>
      <c r="AG176">
        <f t="shared" si="142"/>
        <v>0</v>
      </c>
      <c r="AH176">
        <f>((EW176*12))</f>
        <v>0.48</v>
      </c>
      <c r="AI176">
        <f>((EX176*12))</f>
        <v>0</v>
      </c>
      <c r="AJ176">
        <f t="shared" si="143"/>
        <v>0</v>
      </c>
      <c r="AK176">
        <v>35.520000000000003</v>
      </c>
      <c r="AL176">
        <v>0</v>
      </c>
      <c r="AM176">
        <v>13.03</v>
      </c>
      <c r="AN176">
        <v>8.26</v>
      </c>
      <c r="AO176">
        <v>22.49</v>
      </c>
      <c r="AP176">
        <v>0</v>
      </c>
      <c r="AQ176">
        <v>0.04</v>
      </c>
      <c r="AR176">
        <v>0</v>
      </c>
      <c r="AS176">
        <v>0</v>
      </c>
      <c r="AT176">
        <v>70</v>
      </c>
      <c r="AU176">
        <v>10</v>
      </c>
      <c r="AV176">
        <v>1</v>
      </c>
      <c r="AW176">
        <v>1</v>
      </c>
      <c r="AZ176">
        <v>1</v>
      </c>
      <c r="BA176">
        <v>1</v>
      </c>
      <c r="BB176">
        <v>1</v>
      </c>
      <c r="BC176">
        <v>1</v>
      </c>
      <c r="BD176" t="s">
        <v>3</v>
      </c>
      <c r="BE176" t="s">
        <v>3</v>
      </c>
      <c r="BF176" t="s">
        <v>3</v>
      </c>
      <c r="BG176" t="s">
        <v>3</v>
      </c>
      <c r="BH176">
        <v>0</v>
      </c>
      <c r="BI176">
        <v>4</v>
      </c>
      <c r="BJ176" t="s">
        <v>218</v>
      </c>
      <c r="BM176">
        <v>0</v>
      </c>
      <c r="BN176">
        <v>0</v>
      </c>
      <c r="BO176" t="s">
        <v>3</v>
      </c>
      <c r="BP176">
        <v>0</v>
      </c>
      <c r="BQ176">
        <v>1</v>
      </c>
      <c r="BR176">
        <v>0</v>
      </c>
      <c r="BS176">
        <v>1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3</v>
      </c>
      <c r="BZ176">
        <v>70</v>
      </c>
      <c r="CA176">
        <v>10</v>
      </c>
      <c r="CB176" t="s">
        <v>3</v>
      </c>
      <c r="CE176">
        <v>0</v>
      </c>
      <c r="CF176">
        <v>0</v>
      </c>
      <c r="CG176">
        <v>0</v>
      </c>
      <c r="CM176">
        <v>0</v>
      </c>
      <c r="CN176" t="s">
        <v>3</v>
      </c>
      <c r="CO176">
        <v>0</v>
      </c>
      <c r="CP176">
        <f t="shared" si="144"/>
        <v>170.49</v>
      </c>
      <c r="CQ176">
        <f t="shared" si="145"/>
        <v>0</v>
      </c>
      <c r="CR176">
        <f>(((((ET176*12))*BB176-((EU176*12))*BS176)+AE176*BS176)*AV176)</f>
        <v>156.35999999999999</v>
      </c>
      <c r="CS176">
        <f t="shared" si="146"/>
        <v>99.12</v>
      </c>
      <c r="CT176">
        <f t="shared" si="147"/>
        <v>269.88</v>
      </c>
      <c r="CU176">
        <f t="shared" si="148"/>
        <v>0</v>
      </c>
      <c r="CV176">
        <f t="shared" si="149"/>
        <v>0.48</v>
      </c>
      <c r="CW176">
        <f t="shared" si="150"/>
        <v>0</v>
      </c>
      <c r="CX176">
        <f t="shared" si="151"/>
        <v>0</v>
      </c>
      <c r="CY176">
        <f t="shared" si="152"/>
        <v>75.564999999999998</v>
      </c>
      <c r="CZ176">
        <f t="shared" si="153"/>
        <v>10.795</v>
      </c>
      <c r="DC176" t="s">
        <v>3</v>
      </c>
      <c r="DD176" t="s">
        <v>21</v>
      </c>
      <c r="DE176" t="s">
        <v>21</v>
      </c>
      <c r="DF176" t="s">
        <v>21</v>
      </c>
      <c r="DG176" t="s">
        <v>21</v>
      </c>
      <c r="DH176" t="s">
        <v>3</v>
      </c>
      <c r="DI176" t="s">
        <v>21</v>
      </c>
      <c r="DJ176" t="s">
        <v>21</v>
      </c>
      <c r="DK176" t="s">
        <v>3</v>
      </c>
      <c r="DL176" t="s">
        <v>3</v>
      </c>
      <c r="DM176" t="s">
        <v>3</v>
      </c>
      <c r="DN176">
        <v>0</v>
      </c>
      <c r="DO176">
        <v>0</v>
      </c>
      <c r="DP176">
        <v>1</v>
      </c>
      <c r="DQ176">
        <v>1</v>
      </c>
      <c r="DU176">
        <v>1003</v>
      </c>
      <c r="DV176" t="s">
        <v>214</v>
      </c>
      <c r="DW176" t="s">
        <v>214</v>
      </c>
      <c r="DX176">
        <v>10</v>
      </c>
      <c r="DZ176" t="s">
        <v>3</v>
      </c>
      <c r="EA176" t="s">
        <v>3</v>
      </c>
      <c r="EB176" t="s">
        <v>3</v>
      </c>
      <c r="EC176" t="s">
        <v>3</v>
      </c>
      <c r="EE176">
        <v>1441815344</v>
      </c>
      <c r="EF176">
        <v>1</v>
      </c>
      <c r="EG176" t="s">
        <v>22</v>
      </c>
      <c r="EH176">
        <v>0</v>
      </c>
      <c r="EI176" t="s">
        <v>3</v>
      </c>
      <c r="EJ176">
        <v>4</v>
      </c>
      <c r="EK176">
        <v>0</v>
      </c>
      <c r="EL176" t="s">
        <v>23</v>
      </c>
      <c r="EM176" t="s">
        <v>24</v>
      </c>
      <c r="EO176" t="s">
        <v>3</v>
      </c>
      <c r="EQ176">
        <v>1836032</v>
      </c>
      <c r="ER176">
        <v>35.520000000000003</v>
      </c>
      <c r="ES176">
        <v>0</v>
      </c>
      <c r="ET176">
        <v>13.03</v>
      </c>
      <c r="EU176">
        <v>8.26</v>
      </c>
      <c r="EV176">
        <v>22.49</v>
      </c>
      <c r="EW176">
        <v>0.04</v>
      </c>
      <c r="EX176">
        <v>0</v>
      </c>
      <c r="EY176">
        <v>0</v>
      </c>
      <c r="FQ176">
        <v>0</v>
      </c>
      <c r="FR176">
        <f t="shared" si="154"/>
        <v>0</v>
      </c>
      <c r="FS176">
        <v>0</v>
      </c>
      <c r="FX176">
        <v>70</v>
      </c>
      <c r="FY176">
        <v>10</v>
      </c>
      <c r="GA176" t="s">
        <v>3</v>
      </c>
      <c r="GD176">
        <v>0</v>
      </c>
      <c r="GF176">
        <v>714002532</v>
      </c>
      <c r="GG176">
        <v>2</v>
      </c>
      <c r="GH176">
        <v>1</v>
      </c>
      <c r="GI176">
        <v>-2</v>
      </c>
      <c r="GJ176">
        <v>0</v>
      </c>
      <c r="GK176">
        <f>ROUND(R176*(R12)/100,2)</f>
        <v>42.82</v>
      </c>
      <c r="GL176">
        <f t="shared" si="155"/>
        <v>0</v>
      </c>
      <c r="GM176">
        <f t="shared" si="156"/>
        <v>299.68</v>
      </c>
      <c r="GN176">
        <f t="shared" si="157"/>
        <v>0</v>
      </c>
      <c r="GO176">
        <f t="shared" si="158"/>
        <v>0</v>
      </c>
      <c r="GP176">
        <f t="shared" si="159"/>
        <v>299.68</v>
      </c>
      <c r="GR176">
        <v>0</v>
      </c>
      <c r="GS176">
        <v>3</v>
      </c>
      <c r="GT176">
        <v>0</v>
      </c>
      <c r="GU176" t="s">
        <v>3</v>
      </c>
      <c r="GV176">
        <f t="shared" si="160"/>
        <v>0</v>
      </c>
      <c r="GW176">
        <v>1</v>
      </c>
      <c r="GX176">
        <f t="shared" si="161"/>
        <v>0</v>
      </c>
      <c r="HA176">
        <v>0</v>
      </c>
      <c r="HB176">
        <v>0</v>
      </c>
      <c r="HC176">
        <f t="shared" si="162"/>
        <v>0</v>
      </c>
      <c r="HE176" t="s">
        <v>3</v>
      </c>
      <c r="HF176" t="s">
        <v>3</v>
      </c>
      <c r="HM176" t="s">
        <v>3</v>
      </c>
      <c r="HN176" t="s">
        <v>3</v>
      </c>
      <c r="HO176" t="s">
        <v>3</v>
      </c>
      <c r="HP176" t="s">
        <v>3</v>
      </c>
      <c r="HQ176" t="s">
        <v>3</v>
      </c>
      <c r="IK176">
        <v>0</v>
      </c>
    </row>
    <row r="178" spans="1:206" x14ac:dyDescent="0.2">
      <c r="A178" s="2">
        <v>51</v>
      </c>
      <c r="B178" s="2">
        <f>B153</f>
        <v>1</v>
      </c>
      <c r="C178" s="2">
        <f>A153</f>
        <v>5</v>
      </c>
      <c r="D178" s="2">
        <f>ROW(A153)</f>
        <v>153</v>
      </c>
      <c r="E178" s="2"/>
      <c r="F178" s="2" t="str">
        <f>IF(F153&lt;&gt;"",F153,"")</f>
        <v>Новый подраздел</v>
      </c>
      <c r="G178" s="2" t="str">
        <f>IF(G153&lt;&gt;"",G153,"")</f>
        <v>2.1 Отопление</v>
      </c>
      <c r="H178" s="2">
        <v>0</v>
      </c>
      <c r="I178" s="2"/>
      <c r="J178" s="2"/>
      <c r="K178" s="2"/>
      <c r="L178" s="2"/>
      <c r="M178" s="2"/>
      <c r="N178" s="2"/>
      <c r="O178" s="2">
        <f t="shared" ref="O178:T178" si="170">ROUND(AB178,2)</f>
        <v>17165.73</v>
      </c>
      <c r="P178" s="2">
        <f t="shared" si="170"/>
        <v>28.47</v>
      </c>
      <c r="Q178" s="2">
        <f t="shared" si="170"/>
        <v>2822.78</v>
      </c>
      <c r="R178" s="2">
        <f t="shared" si="170"/>
        <v>1789.54</v>
      </c>
      <c r="S178" s="2">
        <f t="shared" si="170"/>
        <v>14314.48</v>
      </c>
      <c r="T178" s="2">
        <f t="shared" si="170"/>
        <v>0</v>
      </c>
      <c r="U178" s="2">
        <f>AH178</f>
        <v>24.359999999999996</v>
      </c>
      <c r="V178" s="2">
        <f>AI178</f>
        <v>0</v>
      </c>
      <c r="W178" s="2">
        <f>ROUND(AJ178,2)</f>
        <v>0</v>
      </c>
      <c r="X178" s="2">
        <f>ROUND(AK178,2)</f>
        <v>10020.14</v>
      </c>
      <c r="Y178" s="2">
        <f>ROUND(AL178,2)</f>
        <v>1431.45</v>
      </c>
      <c r="Z178" s="2"/>
      <c r="AA178" s="2"/>
      <c r="AB178" s="2">
        <f>ROUND(SUMIF(AA157:AA176,"=1472751627",O157:O176),2)</f>
        <v>17165.73</v>
      </c>
      <c r="AC178" s="2">
        <f>ROUND(SUMIF(AA157:AA176,"=1472751627",P157:P176),2)</f>
        <v>28.47</v>
      </c>
      <c r="AD178" s="2">
        <f>ROUND(SUMIF(AA157:AA176,"=1472751627",Q157:Q176),2)</f>
        <v>2822.78</v>
      </c>
      <c r="AE178" s="2">
        <f>ROUND(SUMIF(AA157:AA176,"=1472751627",R157:R176),2)</f>
        <v>1789.54</v>
      </c>
      <c r="AF178" s="2">
        <f>ROUND(SUMIF(AA157:AA176,"=1472751627",S157:S176),2)</f>
        <v>14314.48</v>
      </c>
      <c r="AG178" s="2">
        <f>ROUND(SUMIF(AA157:AA176,"=1472751627",T157:T176),2)</f>
        <v>0</v>
      </c>
      <c r="AH178" s="2">
        <f>SUMIF(AA157:AA176,"=1472751627",U157:U176)</f>
        <v>24.359999999999996</v>
      </c>
      <c r="AI178" s="2">
        <f>SUMIF(AA157:AA176,"=1472751627",V157:V176)</f>
        <v>0</v>
      </c>
      <c r="AJ178" s="2">
        <f>ROUND(SUMIF(AA157:AA176,"=1472751627",W157:W176),2)</f>
        <v>0</v>
      </c>
      <c r="AK178" s="2">
        <f>ROUND(SUMIF(AA157:AA176,"=1472751627",X157:X176),2)</f>
        <v>10020.14</v>
      </c>
      <c r="AL178" s="2">
        <f>ROUND(SUMIF(AA157:AA176,"=1472751627",Y157:Y176),2)</f>
        <v>1431.45</v>
      </c>
      <c r="AM178" s="2"/>
      <c r="AN178" s="2"/>
      <c r="AO178" s="2">
        <f t="shared" ref="AO178:BD178" si="171">ROUND(BX178,2)</f>
        <v>0</v>
      </c>
      <c r="AP178" s="2">
        <f t="shared" si="171"/>
        <v>0</v>
      </c>
      <c r="AQ178" s="2">
        <f t="shared" si="171"/>
        <v>0</v>
      </c>
      <c r="AR178" s="2">
        <f t="shared" si="171"/>
        <v>30550.02</v>
      </c>
      <c r="AS178" s="2">
        <f t="shared" si="171"/>
        <v>0</v>
      </c>
      <c r="AT178" s="2">
        <f t="shared" si="171"/>
        <v>0</v>
      </c>
      <c r="AU178" s="2">
        <f t="shared" si="171"/>
        <v>30550.02</v>
      </c>
      <c r="AV178" s="2">
        <f t="shared" si="171"/>
        <v>28.47</v>
      </c>
      <c r="AW178" s="2">
        <f t="shared" si="171"/>
        <v>28.47</v>
      </c>
      <c r="AX178" s="2">
        <f t="shared" si="171"/>
        <v>0</v>
      </c>
      <c r="AY178" s="2">
        <f t="shared" si="171"/>
        <v>28.47</v>
      </c>
      <c r="AZ178" s="2">
        <f t="shared" si="171"/>
        <v>0</v>
      </c>
      <c r="BA178" s="2">
        <f t="shared" si="171"/>
        <v>0</v>
      </c>
      <c r="BB178" s="2">
        <f t="shared" si="171"/>
        <v>0</v>
      </c>
      <c r="BC178" s="2">
        <f t="shared" si="171"/>
        <v>0</v>
      </c>
      <c r="BD178" s="2">
        <f t="shared" si="171"/>
        <v>0</v>
      </c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>
        <f>ROUND(SUMIF(AA157:AA176,"=1472751627",FQ157:FQ176),2)</f>
        <v>0</v>
      </c>
      <c r="BY178" s="2">
        <f>ROUND(SUMIF(AA157:AA176,"=1472751627",FR157:FR176),2)</f>
        <v>0</v>
      </c>
      <c r="BZ178" s="2">
        <f>ROUND(SUMIF(AA157:AA176,"=1472751627",GL157:GL176),2)</f>
        <v>0</v>
      </c>
      <c r="CA178" s="2">
        <f>ROUND(SUMIF(AA157:AA176,"=1472751627",GM157:GM176),2)</f>
        <v>30550.02</v>
      </c>
      <c r="CB178" s="2">
        <f>ROUND(SUMIF(AA157:AA176,"=1472751627",GN157:GN176),2)</f>
        <v>0</v>
      </c>
      <c r="CC178" s="2">
        <f>ROUND(SUMIF(AA157:AA176,"=1472751627",GO157:GO176),2)</f>
        <v>0</v>
      </c>
      <c r="CD178" s="2">
        <f>ROUND(SUMIF(AA157:AA176,"=1472751627",GP157:GP176),2)</f>
        <v>30550.02</v>
      </c>
      <c r="CE178" s="2">
        <f>AC178-BX178</f>
        <v>28.47</v>
      </c>
      <c r="CF178" s="2">
        <f>AC178-BY178</f>
        <v>28.47</v>
      </c>
      <c r="CG178" s="2">
        <f>BX178-BZ178</f>
        <v>0</v>
      </c>
      <c r="CH178" s="2">
        <f>AC178-BX178-BY178+BZ178</f>
        <v>28.47</v>
      </c>
      <c r="CI178" s="2">
        <f>BY178-BZ178</f>
        <v>0</v>
      </c>
      <c r="CJ178" s="2">
        <f>ROUND(SUMIF(AA157:AA176,"=1472751627",GX157:GX176),2)</f>
        <v>0</v>
      </c>
      <c r="CK178" s="2">
        <f>ROUND(SUMIF(AA157:AA176,"=1472751627",GY157:GY176),2)</f>
        <v>0</v>
      </c>
      <c r="CL178" s="2">
        <f>ROUND(SUMIF(AA157:AA176,"=1472751627",GZ157:GZ176),2)</f>
        <v>0</v>
      </c>
      <c r="CM178" s="2">
        <f>ROUND(SUMIF(AA157:AA176,"=1472751627",HD157:HD176),2)</f>
        <v>0</v>
      </c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>
        <v>0</v>
      </c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201</v>
      </c>
      <c r="F180" s="4">
        <f>ROUND(Source!O178,O180)</f>
        <v>17165.73</v>
      </c>
      <c r="G180" s="4" t="s">
        <v>62</v>
      </c>
      <c r="H180" s="4" t="s">
        <v>63</v>
      </c>
      <c r="I180" s="4"/>
      <c r="J180" s="4"/>
      <c r="K180" s="4">
        <v>201</v>
      </c>
      <c r="L180" s="4">
        <v>1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202</v>
      </c>
      <c r="F181" s="4">
        <f>ROUND(Source!P178,O181)</f>
        <v>28.47</v>
      </c>
      <c r="G181" s="4" t="s">
        <v>64</v>
      </c>
      <c r="H181" s="4" t="s">
        <v>65</v>
      </c>
      <c r="I181" s="4"/>
      <c r="J181" s="4"/>
      <c r="K181" s="4">
        <v>202</v>
      </c>
      <c r="L181" s="4">
        <v>2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222</v>
      </c>
      <c r="F182" s="4">
        <f>ROUND(Source!AO178,O182)</f>
        <v>0</v>
      </c>
      <c r="G182" s="4" t="s">
        <v>66</v>
      </c>
      <c r="H182" s="4" t="s">
        <v>67</v>
      </c>
      <c r="I182" s="4"/>
      <c r="J182" s="4"/>
      <c r="K182" s="4">
        <v>222</v>
      </c>
      <c r="L182" s="4">
        <v>3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225</v>
      </c>
      <c r="F183" s="4">
        <f>ROUND(Source!AV178,O183)</f>
        <v>28.47</v>
      </c>
      <c r="G183" s="4" t="s">
        <v>68</v>
      </c>
      <c r="H183" s="4" t="s">
        <v>69</v>
      </c>
      <c r="I183" s="4"/>
      <c r="J183" s="4"/>
      <c r="K183" s="4">
        <v>225</v>
      </c>
      <c r="L183" s="4">
        <v>4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226</v>
      </c>
      <c r="F184" s="4">
        <f>ROUND(Source!AW178,O184)</f>
        <v>28.47</v>
      </c>
      <c r="G184" s="4" t="s">
        <v>70</v>
      </c>
      <c r="H184" s="4" t="s">
        <v>71</v>
      </c>
      <c r="I184" s="4"/>
      <c r="J184" s="4"/>
      <c r="K184" s="4">
        <v>226</v>
      </c>
      <c r="L184" s="4">
        <v>5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227</v>
      </c>
      <c r="F185" s="4">
        <f>ROUND(Source!AX178,O185)</f>
        <v>0</v>
      </c>
      <c r="G185" s="4" t="s">
        <v>72</v>
      </c>
      <c r="H185" s="4" t="s">
        <v>73</v>
      </c>
      <c r="I185" s="4"/>
      <c r="J185" s="4"/>
      <c r="K185" s="4">
        <v>227</v>
      </c>
      <c r="L185" s="4">
        <v>6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228</v>
      </c>
      <c r="F186" s="4">
        <f>ROUND(Source!AY178,O186)</f>
        <v>28.47</v>
      </c>
      <c r="G186" s="4" t="s">
        <v>74</v>
      </c>
      <c r="H186" s="4" t="s">
        <v>75</v>
      </c>
      <c r="I186" s="4"/>
      <c r="J186" s="4"/>
      <c r="K186" s="4">
        <v>228</v>
      </c>
      <c r="L186" s="4">
        <v>7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216</v>
      </c>
      <c r="F187" s="4">
        <f>ROUND(Source!AP178,O187)</f>
        <v>0</v>
      </c>
      <c r="G187" s="4" t="s">
        <v>76</v>
      </c>
      <c r="H187" s="4" t="s">
        <v>77</v>
      </c>
      <c r="I187" s="4"/>
      <c r="J187" s="4"/>
      <c r="K187" s="4">
        <v>216</v>
      </c>
      <c r="L187" s="4">
        <v>8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06" x14ac:dyDescent="0.2">
      <c r="A188" s="4">
        <v>50</v>
      </c>
      <c r="B188" s="4">
        <v>0</v>
      </c>
      <c r="C188" s="4">
        <v>0</v>
      </c>
      <c r="D188" s="4">
        <v>1</v>
      </c>
      <c r="E188" s="4">
        <v>223</v>
      </c>
      <c r="F188" s="4">
        <f>ROUND(Source!AQ178,O188)</f>
        <v>0</v>
      </c>
      <c r="G188" s="4" t="s">
        <v>78</v>
      </c>
      <c r="H188" s="4" t="s">
        <v>79</v>
      </c>
      <c r="I188" s="4"/>
      <c r="J188" s="4"/>
      <c r="K188" s="4">
        <v>223</v>
      </c>
      <c r="L188" s="4">
        <v>9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06" x14ac:dyDescent="0.2">
      <c r="A189" s="4">
        <v>50</v>
      </c>
      <c r="B189" s="4">
        <v>0</v>
      </c>
      <c r="C189" s="4">
        <v>0</v>
      </c>
      <c r="D189" s="4">
        <v>1</v>
      </c>
      <c r="E189" s="4">
        <v>229</v>
      </c>
      <c r="F189" s="4">
        <f>ROUND(Source!AZ178,O189)</f>
        <v>0</v>
      </c>
      <c r="G189" s="4" t="s">
        <v>80</v>
      </c>
      <c r="H189" s="4" t="s">
        <v>81</v>
      </c>
      <c r="I189" s="4"/>
      <c r="J189" s="4"/>
      <c r="K189" s="4">
        <v>229</v>
      </c>
      <c r="L189" s="4">
        <v>10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06" x14ac:dyDescent="0.2">
      <c r="A190" s="4">
        <v>50</v>
      </c>
      <c r="B190" s="4">
        <v>0</v>
      </c>
      <c r="C190" s="4">
        <v>0</v>
      </c>
      <c r="D190" s="4">
        <v>1</v>
      </c>
      <c r="E190" s="4">
        <v>203</v>
      </c>
      <c r="F190" s="4">
        <f>ROUND(Source!Q178,O190)</f>
        <v>2822.78</v>
      </c>
      <c r="G190" s="4" t="s">
        <v>82</v>
      </c>
      <c r="H190" s="4" t="s">
        <v>83</v>
      </c>
      <c r="I190" s="4"/>
      <c r="J190" s="4"/>
      <c r="K190" s="4">
        <v>203</v>
      </c>
      <c r="L190" s="4">
        <v>11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06" x14ac:dyDescent="0.2">
      <c r="A191" s="4">
        <v>50</v>
      </c>
      <c r="B191" s="4">
        <v>0</v>
      </c>
      <c r="C191" s="4">
        <v>0</v>
      </c>
      <c r="D191" s="4">
        <v>1</v>
      </c>
      <c r="E191" s="4">
        <v>231</v>
      </c>
      <c r="F191" s="4">
        <f>ROUND(Source!BB178,O191)</f>
        <v>0</v>
      </c>
      <c r="G191" s="4" t="s">
        <v>84</v>
      </c>
      <c r="H191" s="4" t="s">
        <v>85</v>
      </c>
      <c r="I191" s="4"/>
      <c r="J191" s="4"/>
      <c r="K191" s="4">
        <v>231</v>
      </c>
      <c r="L191" s="4">
        <v>12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06" x14ac:dyDescent="0.2">
      <c r="A192" s="4">
        <v>50</v>
      </c>
      <c r="B192" s="4">
        <v>0</v>
      </c>
      <c r="C192" s="4">
        <v>0</v>
      </c>
      <c r="D192" s="4">
        <v>1</v>
      </c>
      <c r="E192" s="4">
        <v>204</v>
      </c>
      <c r="F192" s="4">
        <f>ROUND(Source!R178,O192)</f>
        <v>1789.54</v>
      </c>
      <c r="G192" s="4" t="s">
        <v>86</v>
      </c>
      <c r="H192" s="4" t="s">
        <v>87</v>
      </c>
      <c r="I192" s="4"/>
      <c r="J192" s="4"/>
      <c r="K192" s="4">
        <v>204</v>
      </c>
      <c r="L192" s="4">
        <v>13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06" x14ac:dyDescent="0.2">
      <c r="A193" s="4">
        <v>50</v>
      </c>
      <c r="B193" s="4">
        <v>0</v>
      </c>
      <c r="C193" s="4">
        <v>0</v>
      </c>
      <c r="D193" s="4">
        <v>1</v>
      </c>
      <c r="E193" s="4">
        <v>205</v>
      </c>
      <c r="F193" s="4">
        <f>ROUND(Source!S178,O193)</f>
        <v>14314.48</v>
      </c>
      <c r="G193" s="4" t="s">
        <v>88</v>
      </c>
      <c r="H193" s="4" t="s">
        <v>89</v>
      </c>
      <c r="I193" s="4"/>
      <c r="J193" s="4"/>
      <c r="K193" s="4">
        <v>205</v>
      </c>
      <c r="L193" s="4">
        <v>14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06" x14ac:dyDescent="0.2">
      <c r="A194" s="4">
        <v>50</v>
      </c>
      <c r="B194" s="4">
        <v>0</v>
      </c>
      <c r="C194" s="4">
        <v>0</v>
      </c>
      <c r="D194" s="4">
        <v>1</v>
      </c>
      <c r="E194" s="4">
        <v>232</v>
      </c>
      <c r="F194" s="4">
        <f>ROUND(Source!BC178,O194)</f>
        <v>0</v>
      </c>
      <c r="G194" s="4" t="s">
        <v>90</v>
      </c>
      <c r="H194" s="4" t="s">
        <v>91</v>
      </c>
      <c r="I194" s="4"/>
      <c r="J194" s="4"/>
      <c r="K194" s="4">
        <v>232</v>
      </c>
      <c r="L194" s="4">
        <v>15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06" x14ac:dyDescent="0.2">
      <c r="A195" s="4">
        <v>50</v>
      </c>
      <c r="B195" s="4">
        <v>0</v>
      </c>
      <c r="C195" s="4">
        <v>0</v>
      </c>
      <c r="D195" s="4">
        <v>1</v>
      </c>
      <c r="E195" s="4">
        <v>214</v>
      </c>
      <c r="F195" s="4">
        <f>ROUND(Source!AS178,O195)</f>
        <v>0</v>
      </c>
      <c r="G195" s="4" t="s">
        <v>92</v>
      </c>
      <c r="H195" s="4" t="s">
        <v>93</v>
      </c>
      <c r="I195" s="4"/>
      <c r="J195" s="4"/>
      <c r="K195" s="4">
        <v>214</v>
      </c>
      <c r="L195" s="4">
        <v>16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06" x14ac:dyDescent="0.2">
      <c r="A196" s="4">
        <v>50</v>
      </c>
      <c r="B196" s="4">
        <v>0</v>
      </c>
      <c r="C196" s="4">
        <v>0</v>
      </c>
      <c r="D196" s="4">
        <v>1</v>
      </c>
      <c r="E196" s="4">
        <v>215</v>
      </c>
      <c r="F196" s="4">
        <f>ROUND(Source!AT178,O196)</f>
        <v>0</v>
      </c>
      <c r="G196" s="4" t="s">
        <v>94</v>
      </c>
      <c r="H196" s="4" t="s">
        <v>95</v>
      </c>
      <c r="I196" s="4"/>
      <c r="J196" s="4"/>
      <c r="K196" s="4">
        <v>215</v>
      </c>
      <c r="L196" s="4">
        <v>17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06" x14ac:dyDescent="0.2">
      <c r="A197" s="4">
        <v>50</v>
      </c>
      <c r="B197" s="4">
        <v>0</v>
      </c>
      <c r="C197" s="4">
        <v>0</v>
      </c>
      <c r="D197" s="4">
        <v>1</v>
      </c>
      <c r="E197" s="4">
        <v>217</v>
      </c>
      <c r="F197" s="4">
        <f>ROUND(Source!AU178,O197)</f>
        <v>30550.02</v>
      </c>
      <c r="G197" s="4" t="s">
        <v>96</v>
      </c>
      <c r="H197" s="4" t="s">
        <v>97</v>
      </c>
      <c r="I197" s="4"/>
      <c r="J197" s="4"/>
      <c r="K197" s="4">
        <v>217</v>
      </c>
      <c r="L197" s="4">
        <v>18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06" x14ac:dyDescent="0.2">
      <c r="A198" s="4">
        <v>50</v>
      </c>
      <c r="B198" s="4">
        <v>0</v>
      </c>
      <c r="C198" s="4">
        <v>0</v>
      </c>
      <c r="D198" s="4">
        <v>1</v>
      </c>
      <c r="E198" s="4">
        <v>230</v>
      </c>
      <c r="F198" s="4">
        <f>ROUND(Source!BA178,O198)</f>
        <v>0</v>
      </c>
      <c r="G198" s="4" t="s">
        <v>98</v>
      </c>
      <c r="H198" s="4" t="s">
        <v>99</v>
      </c>
      <c r="I198" s="4"/>
      <c r="J198" s="4"/>
      <c r="K198" s="4">
        <v>230</v>
      </c>
      <c r="L198" s="4">
        <v>19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06" x14ac:dyDescent="0.2">
      <c r="A199" s="4">
        <v>50</v>
      </c>
      <c r="B199" s="4">
        <v>0</v>
      </c>
      <c r="C199" s="4">
        <v>0</v>
      </c>
      <c r="D199" s="4">
        <v>1</v>
      </c>
      <c r="E199" s="4">
        <v>206</v>
      </c>
      <c r="F199" s="4">
        <f>ROUND(Source!T178,O199)</f>
        <v>0</v>
      </c>
      <c r="G199" s="4" t="s">
        <v>100</v>
      </c>
      <c r="H199" s="4" t="s">
        <v>101</v>
      </c>
      <c r="I199" s="4"/>
      <c r="J199" s="4"/>
      <c r="K199" s="4">
        <v>206</v>
      </c>
      <c r="L199" s="4">
        <v>20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06" x14ac:dyDescent="0.2">
      <c r="A200" s="4">
        <v>50</v>
      </c>
      <c r="B200" s="4">
        <v>0</v>
      </c>
      <c r="C200" s="4">
        <v>0</v>
      </c>
      <c r="D200" s="4">
        <v>1</v>
      </c>
      <c r="E200" s="4">
        <v>207</v>
      </c>
      <c r="F200" s="4">
        <f>Source!U178</f>
        <v>24.359999999999996</v>
      </c>
      <c r="G200" s="4" t="s">
        <v>102</v>
      </c>
      <c r="H200" s="4" t="s">
        <v>103</v>
      </c>
      <c r="I200" s="4"/>
      <c r="J200" s="4"/>
      <c r="K200" s="4">
        <v>207</v>
      </c>
      <c r="L200" s="4">
        <v>21</v>
      </c>
      <c r="M200" s="4">
        <v>3</v>
      </c>
      <c r="N200" s="4" t="s">
        <v>3</v>
      </c>
      <c r="O200" s="4">
        <v>-1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06" x14ac:dyDescent="0.2">
      <c r="A201" s="4">
        <v>50</v>
      </c>
      <c r="B201" s="4">
        <v>0</v>
      </c>
      <c r="C201" s="4">
        <v>0</v>
      </c>
      <c r="D201" s="4">
        <v>1</v>
      </c>
      <c r="E201" s="4">
        <v>208</v>
      </c>
      <c r="F201" s="4">
        <f>Source!V178</f>
        <v>0</v>
      </c>
      <c r="G201" s="4" t="s">
        <v>104</v>
      </c>
      <c r="H201" s="4" t="s">
        <v>105</v>
      </c>
      <c r="I201" s="4"/>
      <c r="J201" s="4"/>
      <c r="K201" s="4">
        <v>208</v>
      </c>
      <c r="L201" s="4">
        <v>22</v>
      </c>
      <c r="M201" s="4">
        <v>3</v>
      </c>
      <c r="N201" s="4" t="s">
        <v>3</v>
      </c>
      <c r="O201" s="4">
        <v>-1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06" x14ac:dyDescent="0.2">
      <c r="A202" s="4">
        <v>50</v>
      </c>
      <c r="B202" s="4">
        <v>0</v>
      </c>
      <c r="C202" s="4">
        <v>0</v>
      </c>
      <c r="D202" s="4">
        <v>1</v>
      </c>
      <c r="E202" s="4">
        <v>209</v>
      </c>
      <c r="F202" s="4">
        <f>ROUND(Source!W178,O202)</f>
        <v>0</v>
      </c>
      <c r="G202" s="4" t="s">
        <v>106</v>
      </c>
      <c r="H202" s="4" t="s">
        <v>107</v>
      </c>
      <c r="I202" s="4"/>
      <c r="J202" s="4"/>
      <c r="K202" s="4">
        <v>209</v>
      </c>
      <c r="L202" s="4">
        <v>23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233</v>
      </c>
      <c r="F203" s="4">
        <f>ROUND(Source!BD178,O203)</f>
        <v>0</v>
      </c>
      <c r="G203" s="4" t="s">
        <v>108</v>
      </c>
      <c r="H203" s="4" t="s">
        <v>109</v>
      </c>
      <c r="I203" s="4"/>
      <c r="J203" s="4"/>
      <c r="K203" s="4">
        <v>233</v>
      </c>
      <c r="L203" s="4">
        <v>24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210</v>
      </c>
      <c r="F204" s="4">
        <f>ROUND(Source!X178,O204)</f>
        <v>10020.14</v>
      </c>
      <c r="G204" s="4" t="s">
        <v>110</v>
      </c>
      <c r="H204" s="4" t="s">
        <v>111</v>
      </c>
      <c r="I204" s="4"/>
      <c r="J204" s="4"/>
      <c r="K204" s="4">
        <v>210</v>
      </c>
      <c r="L204" s="4">
        <v>25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211</v>
      </c>
      <c r="F205" s="4">
        <f>ROUND(Source!Y178,O205)</f>
        <v>1431.45</v>
      </c>
      <c r="G205" s="4" t="s">
        <v>112</v>
      </c>
      <c r="H205" s="4" t="s">
        <v>113</v>
      </c>
      <c r="I205" s="4"/>
      <c r="J205" s="4"/>
      <c r="K205" s="4">
        <v>211</v>
      </c>
      <c r="L205" s="4">
        <v>26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06" x14ac:dyDescent="0.2">
      <c r="A206" s="4">
        <v>50</v>
      </c>
      <c r="B206" s="4">
        <v>0</v>
      </c>
      <c r="C206" s="4">
        <v>0</v>
      </c>
      <c r="D206" s="4">
        <v>1</v>
      </c>
      <c r="E206" s="4">
        <v>224</v>
      </c>
      <c r="F206" s="4">
        <f>ROUND(Source!AR178,O206)</f>
        <v>30550.02</v>
      </c>
      <c r="G206" s="4" t="s">
        <v>114</v>
      </c>
      <c r="H206" s="4" t="s">
        <v>115</v>
      </c>
      <c r="I206" s="4"/>
      <c r="J206" s="4"/>
      <c r="K206" s="4">
        <v>224</v>
      </c>
      <c r="L206" s="4">
        <v>27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8" spans="1:206" x14ac:dyDescent="0.2">
      <c r="A208" s="2">
        <v>51</v>
      </c>
      <c r="B208" s="2">
        <f>B149</f>
        <v>1</v>
      </c>
      <c r="C208" s="2">
        <f>A149</f>
        <v>4</v>
      </c>
      <c r="D208" s="2">
        <f>ROW(A149)</f>
        <v>149</v>
      </c>
      <c r="E208" s="2"/>
      <c r="F208" s="2" t="str">
        <f>IF(F149&lt;&gt;"",F149,"")</f>
        <v>Новый раздел</v>
      </c>
      <c r="G208" s="2" t="str">
        <f>IF(G149&lt;&gt;"",G149,"")</f>
        <v>2 Внутренние сети отопления</v>
      </c>
      <c r="H208" s="2">
        <v>0</v>
      </c>
      <c r="I208" s="2"/>
      <c r="J208" s="2"/>
      <c r="K208" s="2"/>
      <c r="L208" s="2"/>
      <c r="M208" s="2"/>
      <c r="N208" s="2"/>
      <c r="O208" s="2">
        <f t="shared" ref="O208:T208" si="172">ROUND(O178+AB208,2)</f>
        <v>17165.73</v>
      </c>
      <c r="P208" s="2">
        <f t="shared" si="172"/>
        <v>28.47</v>
      </c>
      <c r="Q208" s="2">
        <f t="shared" si="172"/>
        <v>2822.78</v>
      </c>
      <c r="R208" s="2">
        <f t="shared" si="172"/>
        <v>1789.54</v>
      </c>
      <c r="S208" s="2">
        <f t="shared" si="172"/>
        <v>14314.48</v>
      </c>
      <c r="T208" s="2">
        <f t="shared" si="172"/>
        <v>0</v>
      </c>
      <c r="U208" s="2">
        <f>U178+AH208</f>
        <v>24.359999999999996</v>
      </c>
      <c r="V208" s="2">
        <f>V178+AI208</f>
        <v>0</v>
      </c>
      <c r="W208" s="2">
        <f>ROUND(W178+AJ208,2)</f>
        <v>0</v>
      </c>
      <c r="X208" s="2">
        <f>ROUND(X178+AK208,2)</f>
        <v>10020.14</v>
      </c>
      <c r="Y208" s="2">
        <f>ROUND(Y178+AL208,2)</f>
        <v>1431.45</v>
      </c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>
        <f t="shared" ref="AO208:BD208" si="173">ROUND(AO178+BX208,2)</f>
        <v>0</v>
      </c>
      <c r="AP208" s="2">
        <f t="shared" si="173"/>
        <v>0</v>
      </c>
      <c r="AQ208" s="2">
        <f t="shared" si="173"/>
        <v>0</v>
      </c>
      <c r="AR208" s="2">
        <f t="shared" si="173"/>
        <v>30550.02</v>
      </c>
      <c r="AS208" s="2">
        <f t="shared" si="173"/>
        <v>0</v>
      </c>
      <c r="AT208" s="2">
        <f t="shared" si="173"/>
        <v>0</v>
      </c>
      <c r="AU208" s="2">
        <f t="shared" si="173"/>
        <v>30550.02</v>
      </c>
      <c r="AV208" s="2">
        <f t="shared" si="173"/>
        <v>28.47</v>
      </c>
      <c r="AW208" s="2">
        <f t="shared" si="173"/>
        <v>28.47</v>
      </c>
      <c r="AX208" s="2">
        <f t="shared" si="173"/>
        <v>0</v>
      </c>
      <c r="AY208" s="2">
        <f t="shared" si="173"/>
        <v>28.47</v>
      </c>
      <c r="AZ208" s="2">
        <f t="shared" si="173"/>
        <v>0</v>
      </c>
      <c r="BA208" s="2">
        <f t="shared" si="173"/>
        <v>0</v>
      </c>
      <c r="BB208" s="2">
        <f t="shared" si="173"/>
        <v>0</v>
      </c>
      <c r="BC208" s="2">
        <f t="shared" si="173"/>
        <v>0</v>
      </c>
      <c r="BD208" s="2">
        <f t="shared" si="173"/>
        <v>0</v>
      </c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  <c r="FC208" s="3"/>
      <c r="FD208" s="3"/>
      <c r="FE208" s="3"/>
      <c r="FF208" s="3"/>
      <c r="FG208" s="3"/>
      <c r="FH208" s="3"/>
      <c r="FI208" s="3"/>
      <c r="FJ208" s="3"/>
      <c r="FK208" s="3"/>
      <c r="FL208" s="3"/>
      <c r="FM208" s="3"/>
      <c r="FN208" s="3"/>
      <c r="FO208" s="3"/>
      <c r="FP208" s="3"/>
      <c r="FQ208" s="3"/>
      <c r="FR208" s="3"/>
      <c r="FS208" s="3"/>
      <c r="FT208" s="3"/>
      <c r="FU208" s="3"/>
      <c r="FV208" s="3"/>
      <c r="FW208" s="3"/>
      <c r="FX208" s="3"/>
      <c r="FY208" s="3"/>
      <c r="FZ208" s="3"/>
      <c r="GA208" s="3"/>
      <c r="GB208" s="3"/>
      <c r="GC208" s="3"/>
      <c r="GD208" s="3"/>
      <c r="GE208" s="3"/>
      <c r="GF208" s="3"/>
      <c r="GG208" s="3"/>
      <c r="GH208" s="3"/>
      <c r="GI208" s="3"/>
      <c r="GJ208" s="3"/>
      <c r="GK208" s="3"/>
      <c r="GL208" s="3"/>
      <c r="GM208" s="3"/>
      <c r="GN208" s="3"/>
      <c r="GO208" s="3"/>
      <c r="GP208" s="3"/>
      <c r="GQ208" s="3"/>
      <c r="GR208" s="3"/>
      <c r="GS208" s="3"/>
      <c r="GT208" s="3"/>
      <c r="GU208" s="3"/>
      <c r="GV208" s="3"/>
      <c r="GW208" s="3"/>
      <c r="GX208" s="3">
        <v>0</v>
      </c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201</v>
      </c>
      <c r="F210" s="4">
        <f>ROUND(Source!O208,O210)</f>
        <v>17165.73</v>
      </c>
      <c r="G210" s="4" t="s">
        <v>62</v>
      </c>
      <c r="H210" s="4" t="s">
        <v>63</v>
      </c>
      <c r="I210" s="4"/>
      <c r="J210" s="4"/>
      <c r="K210" s="4">
        <v>201</v>
      </c>
      <c r="L210" s="4">
        <v>1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202</v>
      </c>
      <c r="F211" s="4">
        <f>ROUND(Source!P208,O211)</f>
        <v>28.47</v>
      </c>
      <c r="G211" s="4" t="s">
        <v>64</v>
      </c>
      <c r="H211" s="4" t="s">
        <v>65</v>
      </c>
      <c r="I211" s="4"/>
      <c r="J211" s="4"/>
      <c r="K211" s="4">
        <v>202</v>
      </c>
      <c r="L211" s="4">
        <v>2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222</v>
      </c>
      <c r="F212" s="4">
        <f>ROUND(Source!AO208,O212)</f>
        <v>0</v>
      </c>
      <c r="G212" s="4" t="s">
        <v>66</v>
      </c>
      <c r="H212" s="4" t="s">
        <v>67</v>
      </c>
      <c r="I212" s="4"/>
      <c r="J212" s="4"/>
      <c r="K212" s="4">
        <v>222</v>
      </c>
      <c r="L212" s="4">
        <v>3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225</v>
      </c>
      <c r="F213" s="4">
        <f>ROUND(Source!AV208,O213)</f>
        <v>28.47</v>
      </c>
      <c r="G213" s="4" t="s">
        <v>68</v>
      </c>
      <c r="H213" s="4" t="s">
        <v>69</v>
      </c>
      <c r="I213" s="4"/>
      <c r="J213" s="4"/>
      <c r="K213" s="4">
        <v>225</v>
      </c>
      <c r="L213" s="4">
        <v>4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226</v>
      </c>
      <c r="F214" s="4">
        <f>ROUND(Source!AW208,O214)</f>
        <v>28.47</v>
      </c>
      <c r="G214" s="4" t="s">
        <v>70</v>
      </c>
      <c r="H214" s="4" t="s">
        <v>71</v>
      </c>
      <c r="I214" s="4"/>
      <c r="J214" s="4"/>
      <c r="K214" s="4">
        <v>226</v>
      </c>
      <c r="L214" s="4">
        <v>5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227</v>
      </c>
      <c r="F215" s="4">
        <f>ROUND(Source!AX208,O215)</f>
        <v>0</v>
      </c>
      <c r="G215" s="4" t="s">
        <v>72</v>
      </c>
      <c r="H215" s="4" t="s">
        <v>73</v>
      </c>
      <c r="I215" s="4"/>
      <c r="J215" s="4"/>
      <c r="K215" s="4">
        <v>227</v>
      </c>
      <c r="L215" s="4">
        <v>6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228</v>
      </c>
      <c r="F216" s="4">
        <f>ROUND(Source!AY208,O216)</f>
        <v>28.47</v>
      </c>
      <c r="G216" s="4" t="s">
        <v>74</v>
      </c>
      <c r="H216" s="4" t="s">
        <v>75</v>
      </c>
      <c r="I216" s="4"/>
      <c r="J216" s="4"/>
      <c r="K216" s="4">
        <v>228</v>
      </c>
      <c r="L216" s="4">
        <v>7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216</v>
      </c>
      <c r="F217" s="4">
        <f>ROUND(Source!AP208,O217)</f>
        <v>0</v>
      </c>
      <c r="G217" s="4" t="s">
        <v>76</v>
      </c>
      <c r="H217" s="4" t="s">
        <v>77</v>
      </c>
      <c r="I217" s="4"/>
      <c r="J217" s="4"/>
      <c r="K217" s="4">
        <v>216</v>
      </c>
      <c r="L217" s="4">
        <v>8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223</v>
      </c>
      <c r="F218" s="4">
        <f>ROUND(Source!AQ208,O218)</f>
        <v>0</v>
      </c>
      <c r="G218" s="4" t="s">
        <v>78</v>
      </c>
      <c r="H218" s="4" t="s">
        <v>79</v>
      </c>
      <c r="I218" s="4"/>
      <c r="J218" s="4"/>
      <c r="K218" s="4">
        <v>223</v>
      </c>
      <c r="L218" s="4">
        <v>9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229</v>
      </c>
      <c r="F219" s="4">
        <f>ROUND(Source!AZ208,O219)</f>
        <v>0</v>
      </c>
      <c r="G219" s="4" t="s">
        <v>80</v>
      </c>
      <c r="H219" s="4" t="s">
        <v>81</v>
      </c>
      <c r="I219" s="4"/>
      <c r="J219" s="4"/>
      <c r="K219" s="4">
        <v>229</v>
      </c>
      <c r="L219" s="4">
        <v>10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203</v>
      </c>
      <c r="F220" s="4">
        <f>ROUND(Source!Q208,O220)</f>
        <v>2822.78</v>
      </c>
      <c r="G220" s="4" t="s">
        <v>82</v>
      </c>
      <c r="H220" s="4" t="s">
        <v>83</v>
      </c>
      <c r="I220" s="4"/>
      <c r="J220" s="4"/>
      <c r="K220" s="4">
        <v>203</v>
      </c>
      <c r="L220" s="4">
        <v>11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231</v>
      </c>
      <c r="F221" s="4">
        <f>ROUND(Source!BB208,O221)</f>
        <v>0</v>
      </c>
      <c r="G221" s="4" t="s">
        <v>84</v>
      </c>
      <c r="H221" s="4" t="s">
        <v>85</v>
      </c>
      <c r="I221" s="4"/>
      <c r="J221" s="4"/>
      <c r="K221" s="4">
        <v>231</v>
      </c>
      <c r="L221" s="4">
        <v>12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204</v>
      </c>
      <c r="F222" s="4">
        <f>ROUND(Source!R208,O222)</f>
        <v>1789.54</v>
      </c>
      <c r="G222" s="4" t="s">
        <v>86</v>
      </c>
      <c r="H222" s="4" t="s">
        <v>87</v>
      </c>
      <c r="I222" s="4"/>
      <c r="J222" s="4"/>
      <c r="K222" s="4">
        <v>204</v>
      </c>
      <c r="L222" s="4">
        <v>13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205</v>
      </c>
      <c r="F223" s="4">
        <f>ROUND(Source!S208,O223)</f>
        <v>14314.48</v>
      </c>
      <c r="G223" s="4" t="s">
        <v>88</v>
      </c>
      <c r="H223" s="4" t="s">
        <v>89</v>
      </c>
      <c r="I223" s="4"/>
      <c r="J223" s="4"/>
      <c r="K223" s="4">
        <v>205</v>
      </c>
      <c r="L223" s="4">
        <v>14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232</v>
      </c>
      <c r="F224" s="4">
        <f>ROUND(Source!BC208,O224)</f>
        <v>0</v>
      </c>
      <c r="G224" s="4" t="s">
        <v>90</v>
      </c>
      <c r="H224" s="4" t="s">
        <v>91</v>
      </c>
      <c r="I224" s="4"/>
      <c r="J224" s="4"/>
      <c r="K224" s="4">
        <v>232</v>
      </c>
      <c r="L224" s="4">
        <v>15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06" x14ac:dyDescent="0.2">
      <c r="A225" s="4">
        <v>50</v>
      </c>
      <c r="B225" s="4">
        <v>0</v>
      </c>
      <c r="C225" s="4">
        <v>0</v>
      </c>
      <c r="D225" s="4">
        <v>1</v>
      </c>
      <c r="E225" s="4">
        <v>214</v>
      </c>
      <c r="F225" s="4">
        <f>ROUND(Source!AS208,O225)</f>
        <v>0</v>
      </c>
      <c r="G225" s="4" t="s">
        <v>92</v>
      </c>
      <c r="H225" s="4" t="s">
        <v>93</v>
      </c>
      <c r="I225" s="4"/>
      <c r="J225" s="4"/>
      <c r="K225" s="4">
        <v>214</v>
      </c>
      <c r="L225" s="4">
        <v>16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06" x14ac:dyDescent="0.2">
      <c r="A226" s="4">
        <v>50</v>
      </c>
      <c r="B226" s="4">
        <v>0</v>
      </c>
      <c r="C226" s="4">
        <v>0</v>
      </c>
      <c r="D226" s="4">
        <v>1</v>
      </c>
      <c r="E226" s="4">
        <v>215</v>
      </c>
      <c r="F226" s="4">
        <f>ROUND(Source!AT208,O226)</f>
        <v>0</v>
      </c>
      <c r="G226" s="4" t="s">
        <v>94</v>
      </c>
      <c r="H226" s="4" t="s">
        <v>95</v>
      </c>
      <c r="I226" s="4"/>
      <c r="J226" s="4"/>
      <c r="K226" s="4">
        <v>215</v>
      </c>
      <c r="L226" s="4">
        <v>17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06" x14ac:dyDescent="0.2">
      <c r="A227" s="4">
        <v>50</v>
      </c>
      <c r="B227" s="4">
        <v>0</v>
      </c>
      <c r="C227" s="4">
        <v>0</v>
      </c>
      <c r="D227" s="4">
        <v>1</v>
      </c>
      <c r="E227" s="4">
        <v>217</v>
      </c>
      <c r="F227" s="4">
        <f>ROUND(Source!AU208,O227)</f>
        <v>30550.02</v>
      </c>
      <c r="G227" s="4" t="s">
        <v>96</v>
      </c>
      <c r="H227" s="4" t="s">
        <v>97</v>
      </c>
      <c r="I227" s="4"/>
      <c r="J227" s="4"/>
      <c r="K227" s="4">
        <v>217</v>
      </c>
      <c r="L227" s="4">
        <v>18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230</v>
      </c>
      <c r="F228" s="4">
        <f>ROUND(Source!BA208,O228)</f>
        <v>0</v>
      </c>
      <c r="G228" s="4" t="s">
        <v>98</v>
      </c>
      <c r="H228" s="4" t="s">
        <v>99</v>
      </c>
      <c r="I228" s="4"/>
      <c r="J228" s="4"/>
      <c r="K228" s="4">
        <v>230</v>
      </c>
      <c r="L228" s="4">
        <v>19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206</v>
      </c>
      <c r="F229" s="4">
        <f>ROUND(Source!T208,O229)</f>
        <v>0</v>
      </c>
      <c r="G229" s="4" t="s">
        <v>100</v>
      </c>
      <c r="H229" s="4" t="s">
        <v>101</v>
      </c>
      <c r="I229" s="4"/>
      <c r="J229" s="4"/>
      <c r="K229" s="4">
        <v>206</v>
      </c>
      <c r="L229" s="4">
        <v>20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207</v>
      </c>
      <c r="F230" s="4">
        <f>Source!U208</f>
        <v>24.359999999999996</v>
      </c>
      <c r="G230" s="4" t="s">
        <v>102</v>
      </c>
      <c r="H230" s="4" t="s">
        <v>103</v>
      </c>
      <c r="I230" s="4"/>
      <c r="J230" s="4"/>
      <c r="K230" s="4">
        <v>207</v>
      </c>
      <c r="L230" s="4">
        <v>21</v>
      </c>
      <c r="M230" s="4">
        <v>3</v>
      </c>
      <c r="N230" s="4" t="s">
        <v>3</v>
      </c>
      <c r="O230" s="4">
        <v>-1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208</v>
      </c>
      <c r="F231" s="4">
        <f>Source!V208</f>
        <v>0</v>
      </c>
      <c r="G231" s="4" t="s">
        <v>104</v>
      </c>
      <c r="H231" s="4" t="s">
        <v>105</v>
      </c>
      <c r="I231" s="4"/>
      <c r="J231" s="4"/>
      <c r="K231" s="4">
        <v>208</v>
      </c>
      <c r="L231" s="4">
        <v>22</v>
      </c>
      <c r="M231" s="4">
        <v>3</v>
      </c>
      <c r="N231" s="4" t="s">
        <v>3</v>
      </c>
      <c r="O231" s="4">
        <v>-1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209</v>
      </c>
      <c r="F232" s="4">
        <f>ROUND(Source!W208,O232)</f>
        <v>0</v>
      </c>
      <c r="G232" s="4" t="s">
        <v>106</v>
      </c>
      <c r="H232" s="4" t="s">
        <v>107</v>
      </c>
      <c r="I232" s="4"/>
      <c r="J232" s="4"/>
      <c r="K232" s="4">
        <v>209</v>
      </c>
      <c r="L232" s="4">
        <v>23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233</v>
      </c>
      <c r="F233" s="4">
        <f>ROUND(Source!BD208,O233)</f>
        <v>0</v>
      </c>
      <c r="G233" s="4" t="s">
        <v>108</v>
      </c>
      <c r="H233" s="4" t="s">
        <v>109</v>
      </c>
      <c r="I233" s="4"/>
      <c r="J233" s="4"/>
      <c r="K233" s="4">
        <v>233</v>
      </c>
      <c r="L233" s="4">
        <v>24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210</v>
      </c>
      <c r="F234" s="4">
        <f>ROUND(Source!X208,O234)</f>
        <v>10020.14</v>
      </c>
      <c r="G234" s="4" t="s">
        <v>110</v>
      </c>
      <c r="H234" s="4" t="s">
        <v>111</v>
      </c>
      <c r="I234" s="4"/>
      <c r="J234" s="4"/>
      <c r="K234" s="4">
        <v>210</v>
      </c>
      <c r="L234" s="4">
        <v>25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211</v>
      </c>
      <c r="F235" s="4">
        <f>ROUND(Source!Y208,O235)</f>
        <v>1431.45</v>
      </c>
      <c r="G235" s="4" t="s">
        <v>112</v>
      </c>
      <c r="H235" s="4" t="s">
        <v>113</v>
      </c>
      <c r="I235" s="4"/>
      <c r="J235" s="4"/>
      <c r="K235" s="4">
        <v>211</v>
      </c>
      <c r="L235" s="4">
        <v>26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224</v>
      </c>
      <c r="F236" s="4">
        <f>ROUND(Source!AR208,O236)</f>
        <v>30550.02</v>
      </c>
      <c r="G236" s="4" t="s">
        <v>114</v>
      </c>
      <c r="H236" s="4" t="s">
        <v>115</v>
      </c>
      <c r="I236" s="4"/>
      <c r="J236" s="4"/>
      <c r="K236" s="4">
        <v>224</v>
      </c>
      <c r="L236" s="4">
        <v>27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8" spans="1:206" x14ac:dyDescent="0.2">
      <c r="A238" s="1">
        <v>4</v>
      </c>
      <c r="B238" s="1">
        <v>1</v>
      </c>
      <c r="C238" s="1"/>
      <c r="D238" s="1">
        <f>ROW(A366)</f>
        <v>366</v>
      </c>
      <c r="E238" s="1"/>
      <c r="F238" s="1" t="s">
        <v>13</v>
      </c>
      <c r="G238" s="1" t="s">
        <v>219</v>
      </c>
      <c r="H238" s="1" t="s">
        <v>3</v>
      </c>
      <c r="I238" s="1">
        <v>0</v>
      </c>
      <c r="J238" s="1"/>
      <c r="K238" s="1">
        <v>-1</v>
      </c>
      <c r="L238" s="1"/>
      <c r="M238" s="1" t="s">
        <v>3</v>
      </c>
      <c r="N238" s="1"/>
      <c r="O238" s="1"/>
      <c r="P238" s="1"/>
      <c r="Q238" s="1"/>
      <c r="R238" s="1"/>
      <c r="S238" s="1">
        <v>0</v>
      </c>
      <c r="T238" s="1"/>
      <c r="U238" s="1" t="s">
        <v>3</v>
      </c>
      <c r="V238" s="1">
        <v>0</v>
      </c>
      <c r="W238" s="1"/>
      <c r="X238" s="1"/>
      <c r="Y238" s="1"/>
      <c r="Z238" s="1"/>
      <c r="AA238" s="1"/>
      <c r="AB238" s="1" t="s">
        <v>3</v>
      </c>
      <c r="AC238" s="1" t="s">
        <v>3</v>
      </c>
      <c r="AD238" s="1" t="s">
        <v>3</v>
      </c>
      <c r="AE238" s="1" t="s">
        <v>3</v>
      </c>
      <c r="AF238" s="1" t="s">
        <v>3</v>
      </c>
      <c r="AG238" s="1" t="s">
        <v>3</v>
      </c>
      <c r="AH238" s="1"/>
      <c r="AI238" s="1"/>
      <c r="AJ238" s="1"/>
      <c r="AK238" s="1"/>
      <c r="AL238" s="1"/>
      <c r="AM238" s="1"/>
      <c r="AN238" s="1"/>
      <c r="AO238" s="1"/>
      <c r="AP238" s="1" t="s">
        <v>3</v>
      </c>
      <c r="AQ238" s="1" t="s">
        <v>3</v>
      </c>
      <c r="AR238" s="1" t="s">
        <v>3</v>
      </c>
      <c r="AS238" s="1"/>
      <c r="AT238" s="1"/>
      <c r="AU238" s="1"/>
      <c r="AV238" s="1"/>
      <c r="AW238" s="1"/>
      <c r="AX238" s="1"/>
      <c r="AY238" s="1"/>
      <c r="AZ238" s="1" t="s">
        <v>3</v>
      </c>
      <c r="BA238" s="1"/>
      <c r="BB238" s="1" t="s">
        <v>3</v>
      </c>
      <c r="BC238" s="1" t="s">
        <v>3</v>
      </c>
      <c r="BD238" s="1" t="s">
        <v>3</v>
      </c>
      <c r="BE238" s="1" t="s">
        <v>3</v>
      </c>
      <c r="BF238" s="1" t="s">
        <v>3</v>
      </c>
      <c r="BG238" s="1" t="s">
        <v>3</v>
      </c>
      <c r="BH238" s="1" t="s">
        <v>3</v>
      </c>
      <c r="BI238" s="1" t="s">
        <v>3</v>
      </c>
      <c r="BJ238" s="1" t="s">
        <v>3</v>
      </c>
      <c r="BK238" s="1" t="s">
        <v>3</v>
      </c>
      <c r="BL238" s="1" t="s">
        <v>3</v>
      </c>
      <c r="BM238" s="1" t="s">
        <v>3</v>
      </c>
      <c r="BN238" s="1" t="s">
        <v>3</v>
      </c>
      <c r="BO238" s="1" t="s">
        <v>3</v>
      </c>
      <c r="BP238" s="1" t="s">
        <v>3</v>
      </c>
      <c r="BQ238" s="1"/>
      <c r="BR238" s="1"/>
      <c r="BS238" s="1"/>
      <c r="BT238" s="1"/>
      <c r="BU238" s="1"/>
      <c r="BV238" s="1"/>
      <c r="BW238" s="1"/>
      <c r="BX238" s="1">
        <v>0</v>
      </c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>
        <v>0</v>
      </c>
    </row>
    <row r="240" spans="1:206" x14ac:dyDescent="0.2">
      <c r="A240" s="2">
        <v>52</v>
      </c>
      <c r="B240" s="2">
        <f t="shared" ref="B240:G240" si="174">B366</f>
        <v>1</v>
      </c>
      <c r="C240" s="2">
        <f t="shared" si="174"/>
        <v>4</v>
      </c>
      <c r="D240" s="2">
        <f t="shared" si="174"/>
        <v>238</v>
      </c>
      <c r="E240" s="2">
        <f t="shared" si="174"/>
        <v>0</v>
      </c>
      <c r="F240" s="2" t="str">
        <f t="shared" si="174"/>
        <v>Новый раздел</v>
      </c>
      <c r="G240" s="2" t="str">
        <f t="shared" si="174"/>
        <v>3 Вентиляция и кондиционирование</v>
      </c>
      <c r="H240" s="2"/>
      <c r="I240" s="2"/>
      <c r="J240" s="2"/>
      <c r="K240" s="2"/>
      <c r="L240" s="2"/>
      <c r="M240" s="2"/>
      <c r="N240" s="2"/>
      <c r="O240" s="2">
        <f t="shared" ref="O240:AT240" si="175">O366</f>
        <v>96488.51</v>
      </c>
      <c r="P240" s="2">
        <f t="shared" si="175"/>
        <v>2265.08</v>
      </c>
      <c r="Q240" s="2">
        <f t="shared" si="175"/>
        <v>4502.97</v>
      </c>
      <c r="R240" s="2">
        <f t="shared" si="175"/>
        <v>2826.24</v>
      </c>
      <c r="S240" s="2">
        <f t="shared" si="175"/>
        <v>89720.46</v>
      </c>
      <c r="T240" s="2">
        <f t="shared" si="175"/>
        <v>0</v>
      </c>
      <c r="U240" s="2">
        <f t="shared" si="175"/>
        <v>135.10999999999999</v>
      </c>
      <c r="V240" s="2">
        <f t="shared" si="175"/>
        <v>0</v>
      </c>
      <c r="W240" s="2">
        <f t="shared" si="175"/>
        <v>0</v>
      </c>
      <c r="X240" s="2">
        <f t="shared" si="175"/>
        <v>62804.34</v>
      </c>
      <c r="Y240" s="2">
        <f t="shared" si="175"/>
        <v>8972.07</v>
      </c>
      <c r="Z240" s="2">
        <f t="shared" si="175"/>
        <v>0</v>
      </c>
      <c r="AA240" s="2">
        <f t="shared" si="175"/>
        <v>0</v>
      </c>
      <c r="AB240" s="2">
        <f t="shared" si="175"/>
        <v>0</v>
      </c>
      <c r="AC240" s="2">
        <f t="shared" si="175"/>
        <v>0</v>
      </c>
      <c r="AD240" s="2">
        <f t="shared" si="175"/>
        <v>0</v>
      </c>
      <c r="AE240" s="2">
        <f t="shared" si="175"/>
        <v>0</v>
      </c>
      <c r="AF240" s="2">
        <f t="shared" si="175"/>
        <v>0</v>
      </c>
      <c r="AG240" s="2">
        <f t="shared" si="175"/>
        <v>0</v>
      </c>
      <c r="AH240" s="2">
        <f t="shared" si="175"/>
        <v>0</v>
      </c>
      <c r="AI240" s="2">
        <f t="shared" si="175"/>
        <v>0</v>
      </c>
      <c r="AJ240" s="2">
        <f t="shared" si="175"/>
        <v>0</v>
      </c>
      <c r="AK240" s="2">
        <f t="shared" si="175"/>
        <v>0</v>
      </c>
      <c r="AL240" s="2">
        <f t="shared" si="175"/>
        <v>0</v>
      </c>
      <c r="AM240" s="2">
        <f t="shared" si="175"/>
        <v>0</v>
      </c>
      <c r="AN240" s="2">
        <f t="shared" si="175"/>
        <v>0</v>
      </c>
      <c r="AO240" s="2">
        <f t="shared" si="175"/>
        <v>0</v>
      </c>
      <c r="AP240" s="2">
        <f t="shared" si="175"/>
        <v>0</v>
      </c>
      <c r="AQ240" s="2">
        <f t="shared" si="175"/>
        <v>0</v>
      </c>
      <c r="AR240" s="2">
        <f t="shared" si="175"/>
        <v>171317.25</v>
      </c>
      <c r="AS240" s="2">
        <f t="shared" si="175"/>
        <v>0</v>
      </c>
      <c r="AT240" s="2">
        <f t="shared" si="175"/>
        <v>0</v>
      </c>
      <c r="AU240" s="2">
        <f t="shared" ref="AU240:BZ240" si="176">AU366</f>
        <v>171317.25</v>
      </c>
      <c r="AV240" s="2">
        <f t="shared" si="176"/>
        <v>2265.08</v>
      </c>
      <c r="AW240" s="2">
        <f t="shared" si="176"/>
        <v>2265.08</v>
      </c>
      <c r="AX240" s="2">
        <f t="shared" si="176"/>
        <v>0</v>
      </c>
      <c r="AY240" s="2">
        <f t="shared" si="176"/>
        <v>2265.08</v>
      </c>
      <c r="AZ240" s="2">
        <f t="shared" si="176"/>
        <v>0</v>
      </c>
      <c r="BA240" s="2">
        <f t="shared" si="176"/>
        <v>0</v>
      </c>
      <c r="BB240" s="2">
        <f t="shared" si="176"/>
        <v>0</v>
      </c>
      <c r="BC240" s="2">
        <f t="shared" si="176"/>
        <v>0</v>
      </c>
      <c r="BD240" s="2">
        <f t="shared" si="176"/>
        <v>0</v>
      </c>
      <c r="BE240" s="2">
        <f t="shared" si="176"/>
        <v>0</v>
      </c>
      <c r="BF240" s="2">
        <f t="shared" si="176"/>
        <v>0</v>
      </c>
      <c r="BG240" s="2">
        <f t="shared" si="176"/>
        <v>0</v>
      </c>
      <c r="BH240" s="2">
        <f t="shared" si="176"/>
        <v>0</v>
      </c>
      <c r="BI240" s="2">
        <f t="shared" si="176"/>
        <v>0</v>
      </c>
      <c r="BJ240" s="2">
        <f t="shared" si="176"/>
        <v>0</v>
      </c>
      <c r="BK240" s="2">
        <f t="shared" si="176"/>
        <v>0</v>
      </c>
      <c r="BL240" s="2">
        <f t="shared" si="176"/>
        <v>0</v>
      </c>
      <c r="BM240" s="2">
        <f t="shared" si="176"/>
        <v>0</v>
      </c>
      <c r="BN240" s="2">
        <f t="shared" si="176"/>
        <v>0</v>
      </c>
      <c r="BO240" s="2">
        <f t="shared" si="176"/>
        <v>0</v>
      </c>
      <c r="BP240" s="2">
        <f t="shared" si="176"/>
        <v>0</v>
      </c>
      <c r="BQ240" s="2">
        <f t="shared" si="176"/>
        <v>0</v>
      </c>
      <c r="BR240" s="2">
        <f t="shared" si="176"/>
        <v>0</v>
      </c>
      <c r="BS240" s="2">
        <f t="shared" si="176"/>
        <v>0</v>
      </c>
      <c r="BT240" s="2">
        <f t="shared" si="176"/>
        <v>0</v>
      </c>
      <c r="BU240" s="2">
        <f t="shared" si="176"/>
        <v>0</v>
      </c>
      <c r="BV240" s="2">
        <f t="shared" si="176"/>
        <v>0</v>
      </c>
      <c r="BW240" s="2">
        <f t="shared" si="176"/>
        <v>0</v>
      </c>
      <c r="BX240" s="2">
        <f t="shared" si="176"/>
        <v>0</v>
      </c>
      <c r="BY240" s="2">
        <f t="shared" si="176"/>
        <v>0</v>
      </c>
      <c r="BZ240" s="2">
        <f t="shared" si="176"/>
        <v>0</v>
      </c>
      <c r="CA240" s="2">
        <f t="shared" ref="CA240:DF240" si="177">CA366</f>
        <v>0</v>
      </c>
      <c r="CB240" s="2">
        <f t="shared" si="177"/>
        <v>0</v>
      </c>
      <c r="CC240" s="2">
        <f t="shared" si="177"/>
        <v>0</v>
      </c>
      <c r="CD240" s="2">
        <f t="shared" si="177"/>
        <v>0</v>
      </c>
      <c r="CE240" s="2">
        <f t="shared" si="177"/>
        <v>0</v>
      </c>
      <c r="CF240" s="2">
        <f t="shared" si="177"/>
        <v>0</v>
      </c>
      <c r="CG240" s="2">
        <f t="shared" si="177"/>
        <v>0</v>
      </c>
      <c r="CH240" s="2">
        <f t="shared" si="177"/>
        <v>0</v>
      </c>
      <c r="CI240" s="2">
        <f t="shared" si="177"/>
        <v>0</v>
      </c>
      <c r="CJ240" s="2">
        <f t="shared" si="177"/>
        <v>0</v>
      </c>
      <c r="CK240" s="2">
        <f t="shared" si="177"/>
        <v>0</v>
      </c>
      <c r="CL240" s="2">
        <f t="shared" si="177"/>
        <v>0</v>
      </c>
      <c r="CM240" s="2">
        <f t="shared" si="177"/>
        <v>0</v>
      </c>
      <c r="CN240" s="2">
        <f t="shared" si="177"/>
        <v>0</v>
      </c>
      <c r="CO240" s="2">
        <f t="shared" si="177"/>
        <v>0</v>
      </c>
      <c r="CP240" s="2">
        <f t="shared" si="177"/>
        <v>0</v>
      </c>
      <c r="CQ240" s="2">
        <f t="shared" si="177"/>
        <v>0</v>
      </c>
      <c r="CR240" s="2">
        <f t="shared" si="177"/>
        <v>0</v>
      </c>
      <c r="CS240" s="2">
        <f t="shared" si="177"/>
        <v>0</v>
      </c>
      <c r="CT240" s="2">
        <f t="shared" si="177"/>
        <v>0</v>
      </c>
      <c r="CU240" s="2">
        <f t="shared" si="177"/>
        <v>0</v>
      </c>
      <c r="CV240" s="2">
        <f t="shared" si="177"/>
        <v>0</v>
      </c>
      <c r="CW240" s="2">
        <f t="shared" si="177"/>
        <v>0</v>
      </c>
      <c r="CX240" s="2">
        <f t="shared" si="177"/>
        <v>0</v>
      </c>
      <c r="CY240" s="2">
        <f t="shared" si="177"/>
        <v>0</v>
      </c>
      <c r="CZ240" s="2">
        <f t="shared" si="177"/>
        <v>0</v>
      </c>
      <c r="DA240" s="2">
        <f t="shared" si="177"/>
        <v>0</v>
      </c>
      <c r="DB240" s="2">
        <f t="shared" si="177"/>
        <v>0</v>
      </c>
      <c r="DC240" s="2">
        <f t="shared" si="177"/>
        <v>0</v>
      </c>
      <c r="DD240" s="2">
        <f t="shared" si="177"/>
        <v>0</v>
      </c>
      <c r="DE240" s="2">
        <f t="shared" si="177"/>
        <v>0</v>
      </c>
      <c r="DF240" s="2">
        <f t="shared" si="177"/>
        <v>0</v>
      </c>
      <c r="DG240" s="3">
        <f t="shared" ref="DG240:EL240" si="178">DG366</f>
        <v>0</v>
      </c>
      <c r="DH240" s="3">
        <f t="shared" si="178"/>
        <v>0</v>
      </c>
      <c r="DI240" s="3">
        <f t="shared" si="178"/>
        <v>0</v>
      </c>
      <c r="DJ240" s="3">
        <f t="shared" si="178"/>
        <v>0</v>
      </c>
      <c r="DK240" s="3">
        <f t="shared" si="178"/>
        <v>0</v>
      </c>
      <c r="DL240" s="3">
        <f t="shared" si="178"/>
        <v>0</v>
      </c>
      <c r="DM240" s="3">
        <f t="shared" si="178"/>
        <v>0</v>
      </c>
      <c r="DN240" s="3">
        <f t="shared" si="178"/>
        <v>0</v>
      </c>
      <c r="DO240" s="3">
        <f t="shared" si="178"/>
        <v>0</v>
      </c>
      <c r="DP240" s="3">
        <f t="shared" si="178"/>
        <v>0</v>
      </c>
      <c r="DQ240" s="3">
        <f t="shared" si="178"/>
        <v>0</v>
      </c>
      <c r="DR240" s="3">
        <f t="shared" si="178"/>
        <v>0</v>
      </c>
      <c r="DS240" s="3">
        <f t="shared" si="178"/>
        <v>0</v>
      </c>
      <c r="DT240" s="3">
        <f t="shared" si="178"/>
        <v>0</v>
      </c>
      <c r="DU240" s="3">
        <f t="shared" si="178"/>
        <v>0</v>
      </c>
      <c r="DV240" s="3">
        <f t="shared" si="178"/>
        <v>0</v>
      </c>
      <c r="DW240" s="3">
        <f t="shared" si="178"/>
        <v>0</v>
      </c>
      <c r="DX240" s="3">
        <f t="shared" si="178"/>
        <v>0</v>
      </c>
      <c r="DY240" s="3">
        <f t="shared" si="178"/>
        <v>0</v>
      </c>
      <c r="DZ240" s="3">
        <f t="shared" si="178"/>
        <v>0</v>
      </c>
      <c r="EA240" s="3">
        <f t="shared" si="178"/>
        <v>0</v>
      </c>
      <c r="EB240" s="3">
        <f t="shared" si="178"/>
        <v>0</v>
      </c>
      <c r="EC240" s="3">
        <f t="shared" si="178"/>
        <v>0</v>
      </c>
      <c r="ED240" s="3">
        <f t="shared" si="178"/>
        <v>0</v>
      </c>
      <c r="EE240" s="3">
        <f t="shared" si="178"/>
        <v>0</v>
      </c>
      <c r="EF240" s="3">
        <f t="shared" si="178"/>
        <v>0</v>
      </c>
      <c r="EG240" s="3">
        <f t="shared" si="178"/>
        <v>0</v>
      </c>
      <c r="EH240" s="3">
        <f t="shared" si="178"/>
        <v>0</v>
      </c>
      <c r="EI240" s="3">
        <f t="shared" si="178"/>
        <v>0</v>
      </c>
      <c r="EJ240" s="3">
        <f t="shared" si="178"/>
        <v>0</v>
      </c>
      <c r="EK240" s="3">
        <f t="shared" si="178"/>
        <v>0</v>
      </c>
      <c r="EL240" s="3">
        <f t="shared" si="178"/>
        <v>0</v>
      </c>
      <c r="EM240" s="3">
        <f t="shared" ref="EM240:FR240" si="179">EM366</f>
        <v>0</v>
      </c>
      <c r="EN240" s="3">
        <f t="shared" si="179"/>
        <v>0</v>
      </c>
      <c r="EO240" s="3">
        <f t="shared" si="179"/>
        <v>0</v>
      </c>
      <c r="EP240" s="3">
        <f t="shared" si="179"/>
        <v>0</v>
      </c>
      <c r="EQ240" s="3">
        <f t="shared" si="179"/>
        <v>0</v>
      </c>
      <c r="ER240" s="3">
        <f t="shared" si="179"/>
        <v>0</v>
      </c>
      <c r="ES240" s="3">
        <f t="shared" si="179"/>
        <v>0</v>
      </c>
      <c r="ET240" s="3">
        <f t="shared" si="179"/>
        <v>0</v>
      </c>
      <c r="EU240" s="3">
        <f t="shared" si="179"/>
        <v>0</v>
      </c>
      <c r="EV240" s="3">
        <f t="shared" si="179"/>
        <v>0</v>
      </c>
      <c r="EW240" s="3">
        <f t="shared" si="179"/>
        <v>0</v>
      </c>
      <c r="EX240" s="3">
        <f t="shared" si="179"/>
        <v>0</v>
      </c>
      <c r="EY240" s="3">
        <f t="shared" si="179"/>
        <v>0</v>
      </c>
      <c r="EZ240" s="3">
        <f t="shared" si="179"/>
        <v>0</v>
      </c>
      <c r="FA240" s="3">
        <f t="shared" si="179"/>
        <v>0</v>
      </c>
      <c r="FB240" s="3">
        <f t="shared" si="179"/>
        <v>0</v>
      </c>
      <c r="FC240" s="3">
        <f t="shared" si="179"/>
        <v>0</v>
      </c>
      <c r="FD240" s="3">
        <f t="shared" si="179"/>
        <v>0</v>
      </c>
      <c r="FE240" s="3">
        <f t="shared" si="179"/>
        <v>0</v>
      </c>
      <c r="FF240" s="3">
        <f t="shared" si="179"/>
        <v>0</v>
      </c>
      <c r="FG240" s="3">
        <f t="shared" si="179"/>
        <v>0</v>
      </c>
      <c r="FH240" s="3">
        <f t="shared" si="179"/>
        <v>0</v>
      </c>
      <c r="FI240" s="3">
        <f t="shared" si="179"/>
        <v>0</v>
      </c>
      <c r="FJ240" s="3">
        <f t="shared" si="179"/>
        <v>0</v>
      </c>
      <c r="FK240" s="3">
        <f t="shared" si="179"/>
        <v>0</v>
      </c>
      <c r="FL240" s="3">
        <f t="shared" si="179"/>
        <v>0</v>
      </c>
      <c r="FM240" s="3">
        <f t="shared" si="179"/>
        <v>0</v>
      </c>
      <c r="FN240" s="3">
        <f t="shared" si="179"/>
        <v>0</v>
      </c>
      <c r="FO240" s="3">
        <f t="shared" si="179"/>
        <v>0</v>
      </c>
      <c r="FP240" s="3">
        <f t="shared" si="179"/>
        <v>0</v>
      </c>
      <c r="FQ240" s="3">
        <f t="shared" si="179"/>
        <v>0</v>
      </c>
      <c r="FR240" s="3">
        <f t="shared" si="179"/>
        <v>0</v>
      </c>
      <c r="FS240" s="3">
        <f t="shared" ref="FS240:GX240" si="180">FS366</f>
        <v>0</v>
      </c>
      <c r="FT240" s="3">
        <f t="shared" si="180"/>
        <v>0</v>
      </c>
      <c r="FU240" s="3">
        <f t="shared" si="180"/>
        <v>0</v>
      </c>
      <c r="FV240" s="3">
        <f t="shared" si="180"/>
        <v>0</v>
      </c>
      <c r="FW240" s="3">
        <f t="shared" si="180"/>
        <v>0</v>
      </c>
      <c r="FX240" s="3">
        <f t="shared" si="180"/>
        <v>0</v>
      </c>
      <c r="FY240" s="3">
        <f t="shared" si="180"/>
        <v>0</v>
      </c>
      <c r="FZ240" s="3">
        <f t="shared" si="180"/>
        <v>0</v>
      </c>
      <c r="GA240" s="3">
        <f t="shared" si="180"/>
        <v>0</v>
      </c>
      <c r="GB240" s="3">
        <f t="shared" si="180"/>
        <v>0</v>
      </c>
      <c r="GC240" s="3">
        <f t="shared" si="180"/>
        <v>0</v>
      </c>
      <c r="GD240" s="3">
        <f t="shared" si="180"/>
        <v>0</v>
      </c>
      <c r="GE240" s="3">
        <f t="shared" si="180"/>
        <v>0</v>
      </c>
      <c r="GF240" s="3">
        <f t="shared" si="180"/>
        <v>0</v>
      </c>
      <c r="GG240" s="3">
        <f t="shared" si="180"/>
        <v>0</v>
      </c>
      <c r="GH240" s="3">
        <f t="shared" si="180"/>
        <v>0</v>
      </c>
      <c r="GI240" s="3">
        <f t="shared" si="180"/>
        <v>0</v>
      </c>
      <c r="GJ240" s="3">
        <f t="shared" si="180"/>
        <v>0</v>
      </c>
      <c r="GK240" s="3">
        <f t="shared" si="180"/>
        <v>0</v>
      </c>
      <c r="GL240" s="3">
        <f t="shared" si="180"/>
        <v>0</v>
      </c>
      <c r="GM240" s="3">
        <f t="shared" si="180"/>
        <v>0</v>
      </c>
      <c r="GN240" s="3">
        <f t="shared" si="180"/>
        <v>0</v>
      </c>
      <c r="GO240" s="3">
        <f t="shared" si="180"/>
        <v>0</v>
      </c>
      <c r="GP240" s="3">
        <f t="shared" si="180"/>
        <v>0</v>
      </c>
      <c r="GQ240" s="3">
        <f t="shared" si="180"/>
        <v>0</v>
      </c>
      <c r="GR240" s="3">
        <f t="shared" si="180"/>
        <v>0</v>
      </c>
      <c r="GS240" s="3">
        <f t="shared" si="180"/>
        <v>0</v>
      </c>
      <c r="GT240" s="3">
        <f t="shared" si="180"/>
        <v>0</v>
      </c>
      <c r="GU240" s="3">
        <f t="shared" si="180"/>
        <v>0</v>
      </c>
      <c r="GV240" s="3">
        <f t="shared" si="180"/>
        <v>0</v>
      </c>
      <c r="GW240" s="3">
        <f t="shared" si="180"/>
        <v>0</v>
      </c>
      <c r="GX240" s="3">
        <f t="shared" si="180"/>
        <v>0</v>
      </c>
    </row>
    <row r="242" spans="1:245" x14ac:dyDescent="0.2">
      <c r="A242" s="1">
        <v>5</v>
      </c>
      <c r="B242" s="1">
        <v>1</v>
      </c>
      <c r="C242" s="1"/>
      <c r="D242" s="1">
        <f>ROW(A291)</f>
        <v>291</v>
      </c>
      <c r="E242" s="1"/>
      <c r="F242" s="1" t="s">
        <v>15</v>
      </c>
      <c r="G242" s="1" t="s">
        <v>220</v>
      </c>
      <c r="H242" s="1" t="s">
        <v>3</v>
      </c>
      <c r="I242" s="1">
        <v>0</v>
      </c>
      <c r="J242" s="1"/>
      <c r="K242" s="1">
        <v>-1</v>
      </c>
      <c r="L242" s="1"/>
      <c r="M242" s="1" t="s">
        <v>3</v>
      </c>
      <c r="N242" s="1"/>
      <c r="O242" s="1"/>
      <c r="P242" s="1"/>
      <c r="Q242" s="1"/>
      <c r="R242" s="1"/>
      <c r="S242" s="1">
        <v>0</v>
      </c>
      <c r="T242" s="1"/>
      <c r="U242" s="1" t="s">
        <v>3</v>
      </c>
      <c r="V242" s="1">
        <v>0</v>
      </c>
      <c r="W242" s="1"/>
      <c r="X242" s="1"/>
      <c r="Y242" s="1"/>
      <c r="Z242" s="1"/>
      <c r="AA242" s="1"/>
      <c r="AB242" s="1" t="s">
        <v>3</v>
      </c>
      <c r="AC242" s="1" t="s">
        <v>3</v>
      </c>
      <c r="AD242" s="1" t="s">
        <v>3</v>
      </c>
      <c r="AE242" s="1" t="s">
        <v>3</v>
      </c>
      <c r="AF242" s="1" t="s">
        <v>3</v>
      </c>
      <c r="AG242" s="1" t="s">
        <v>3</v>
      </c>
      <c r="AH242" s="1"/>
      <c r="AI242" s="1"/>
      <c r="AJ242" s="1"/>
      <c r="AK242" s="1"/>
      <c r="AL242" s="1"/>
      <c r="AM242" s="1"/>
      <c r="AN242" s="1"/>
      <c r="AO242" s="1"/>
      <c r="AP242" s="1" t="s">
        <v>3</v>
      </c>
      <c r="AQ242" s="1" t="s">
        <v>3</v>
      </c>
      <c r="AR242" s="1" t="s">
        <v>3</v>
      </c>
      <c r="AS242" s="1"/>
      <c r="AT242" s="1"/>
      <c r="AU242" s="1"/>
      <c r="AV242" s="1"/>
      <c r="AW242" s="1"/>
      <c r="AX242" s="1"/>
      <c r="AY242" s="1"/>
      <c r="AZ242" s="1" t="s">
        <v>3</v>
      </c>
      <c r="BA242" s="1"/>
      <c r="BB242" s="1" t="s">
        <v>3</v>
      </c>
      <c r="BC242" s="1" t="s">
        <v>3</v>
      </c>
      <c r="BD242" s="1" t="s">
        <v>3</v>
      </c>
      <c r="BE242" s="1" t="s">
        <v>3</v>
      </c>
      <c r="BF242" s="1" t="s">
        <v>3</v>
      </c>
      <c r="BG242" s="1" t="s">
        <v>3</v>
      </c>
      <c r="BH242" s="1" t="s">
        <v>3</v>
      </c>
      <c r="BI242" s="1" t="s">
        <v>3</v>
      </c>
      <c r="BJ242" s="1" t="s">
        <v>3</v>
      </c>
      <c r="BK242" s="1" t="s">
        <v>3</v>
      </c>
      <c r="BL242" s="1" t="s">
        <v>3</v>
      </c>
      <c r="BM242" s="1" t="s">
        <v>3</v>
      </c>
      <c r="BN242" s="1" t="s">
        <v>3</v>
      </c>
      <c r="BO242" s="1" t="s">
        <v>3</v>
      </c>
      <c r="BP242" s="1" t="s">
        <v>3</v>
      </c>
      <c r="BQ242" s="1"/>
      <c r="BR242" s="1"/>
      <c r="BS242" s="1"/>
      <c r="BT242" s="1"/>
      <c r="BU242" s="1"/>
      <c r="BV242" s="1"/>
      <c r="BW242" s="1"/>
      <c r="BX242" s="1">
        <v>0</v>
      </c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>
        <v>0</v>
      </c>
    </row>
    <row r="244" spans="1:245" x14ac:dyDescent="0.2">
      <c r="A244" s="2">
        <v>52</v>
      </c>
      <c r="B244" s="2">
        <f t="shared" ref="B244:G244" si="181">B291</f>
        <v>1</v>
      </c>
      <c r="C244" s="2">
        <f t="shared" si="181"/>
        <v>5</v>
      </c>
      <c r="D244" s="2">
        <f t="shared" si="181"/>
        <v>242</v>
      </c>
      <c r="E244" s="2">
        <f t="shared" si="181"/>
        <v>0</v>
      </c>
      <c r="F244" s="2" t="str">
        <f t="shared" si="181"/>
        <v>Новый подраздел</v>
      </c>
      <c r="G244" s="2" t="str">
        <f t="shared" si="181"/>
        <v>3.1  Вентиляция</v>
      </c>
      <c r="H244" s="2"/>
      <c r="I244" s="2"/>
      <c r="J244" s="2"/>
      <c r="K244" s="2"/>
      <c r="L244" s="2"/>
      <c r="M244" s="2"/>
      <c r="N244" s="2"/>
      <c r="O244" s="2">
        <f t="shared" ref="O244:AT244" si="182">O291</f>
        <v>48268.27</v>
      </c>
      <c r="P244" s="2">
        <f t="shared" si="182"/>
        <v>91.96</v>
      </c>
      <c r="Q244" s="2">
        <f t="shared" si="182"/>
        <v>1183.44</v>
      </c>
      <c r="R244" s="2">
        <f t="shared" si="182"/>
        <v>743.67</v>
      </c>
      <c r="S244" s="2">
        <f t="shared" si="182"/>
        <v>46992.87</v>
      </c>
      <c r="T244" s="2">
        <f t="shared" si="182"/>
        <v>0</v>
      </c>
      <c r="U244" s="2">
        <f t="shared" si="182"/>
        <v>70.769999999999982</v>
      </c>
      <c r="V244" s="2">
        <f t="shared" si="182"/>
        <v>0</v>
      </c>
      <c r="W244" s="2">
        <f t="shared" si="182"/>
        <v>0</v>
      </c>
      <c r="X244" s="2">
        <f t="shared" si="182"/>
        <v>32895.019999999997</v>
      </c>
      <c r="Y244" s="2">
        <f t="shared" si="182"/>
        <v>4699.3100000000004</v>
      </c>
      <c r="Z244" s="2">
        <f t="shared" si="182"/>
        <v>0</v>
      </c>
      <c r="AA244" s="2">
        <f t="shared" si="182"/>
        <v>0</v>
      </c>
      <c r="AB244" s="2">
        <f t="shared" si="182"/>
        <v>48268.27</v>
      </c>
      <c r="AC244" s="2">
        <f t="shared" si="182"/>
        <v>91.96</v>
      </c>
      <c r="AD244" s="2">
        <f t="shared" si="182"/>
        <v>1183.44</v>
      </c>
      <c r="AE244" s="2">
        <f t="shared" si="182"/>
        <v>743.67</v>
      </c>
      <c r="AF244" s="2">
        <f t="shared" si="182"/>
        <v>46992.87</v>
      </c>
      <c r="AG244" s="2">
        <f t="shared" si="182"/>
        <v>0</v>
      </c>
      <c r="AH244" s="2">
        <f t="shared" si="182"/>
        <v>70.769999999999982</v>
      </c>
      <c r="AI244" s="2">
        <f t="shared" si="182"/>
        <v>0</v>
      </c>
      <c r="AJ244" s="2">
        <f t="shared" si="182"/>
        <v>0</v>
      </c>
      <c r="AK244" s="2">
        <f t="shared" si="182"/>
        <v>32895.019999999997</v>
      </c>
      <c r="AL244" s="2">
        <f t="shared" si="182"/>
        <v>4699.3100000000004</v>
      </c>
      <c r="AM244" s="2">
        <f t="shared" si="182"/>
        <v>0</v>
      </c>
      <c r="AN244" s="2">
        <f t="shared" si="182"/>
        <v>0</v>
      </c>
      <c r="AO244" s="2">
        <f t="shared" si="182"/>
        <v>0</v>
      </c>
      <c r="AP244" s="2">
        <f t="shared" si="182"/>
        <v>0</v>
      </c>
      <c r="AQ244" s="2">
        <f t="shared" si="182"/>
        <v>0</v>
      </c>
      <c r="AR244" s="2">
        <f t="shared" si="182"/>
        <v>86665.75</v>
      </c>
      <c r="AS244" s="2">
        <f t="shared" si="182"/>
        <v>0</v>
      </c>
      <c r="AT244" s="2">
        <f t="shared" si="182"/>
        <v>0</v>
      </c>
      <c r="AU244" s="2">
        <f t="shared" ref="AU244:BZ244" si="183">AU291</f>
        <v>86665.75</v>
      </c>
      <c r="AV244" s="2">
        <f t="shared" si="183"/>
        <v>91.96</v>
      </c>
      <c r="AW244" s="2">
        <f t="shared" si="183"/>
        <v>91.96</v>
      </c>
      <c r="AX244" s="2">
        <f t="shared" si="183"/>
        <v>0</v>
      </c>
      <c r="AY244" s="2">
        <f t="shared" si="183"/>
        <v>91.96</v>
      </c>
      <c r="AZ244" s="2">
        <f t="shared" si="183"/>
        <v>0</v>
      </c>
      <c r="BA244" s="2">
        <f t="shared" si="183"/>
        <v>0</v>
      </c>
      <c r="BB244" s="2">
        <f t="shared" si="183"/>
        <v>0</v>
      </c>
      <c r="BC244" s="2">
        <f t="shared" si="183"/>
        <v>0</v>
      </c>
      <c r="BD244" s="2">
        <f t="shared" si="183"/>
        <v>0</v>
      </c>
      <c r="BE244" s="2">
        <f t="shared" si="183"/>
        <v>0</v>
      </c>
      <c r="BF244" s="2">
        <f t="shared" si="183"/>
        <v>0</v>
      </c>
      <c r="BG244" s="2">
        <f t="shared" si="183"/>
        <v>0</v>
      </c>
      <c r="BH244" s="2">
        <f t="shared" si="183"/>
        <v>0</v>
      </c>
      <c r="BI244" s="2">
        <f t="shared" si="183"/>
        <v>0</v>
      </c>
      <c r="BJ244" s="2">
        <f t="shared" si="183"/>
        <v>0</v>
      </c>
      <c r="BK244" s="2">
        <f t="shared" si="183"/>
        <v>0</v>
      </c>
      <c r="BL244" s="2">
        <f t="shared" si="183"/>
        <v>0</v>
      </c>
      <c r="BM244" s="2">
        <f t="shared" si="183"/>
        <v>0</v>
      </c>
      <c r="BN244" s="2">
        <f t="shared" si="183"/>
        <v>0</v>
      </c>
      <c r="BO244" s="2">
        <f t="shared" si="183"/>
        <v>0</v>
      </c>
      <c r="BP244" s="2">
        <f t="shared" si="183"/>
        <v>0</v>
      </c>
      <c r="BQ244" s="2">
        <f t="shared" si="183"/>
        <v>0</v>
      </c>
      <c r="BR244" s="2">
        <f t="shared" si="183"/>
        <v>0</v>
      </c>
      <c r="BS244" s="2">
        <f t="shared" si="183"/>
        <v>0</v>
      </c>
      <c r="BT244" s="2">
        <f t="shared" si="183"/>
        <v>0</v>
      </c>
      <c r="BU244" s="2">
        <f t="shared" si="183"/>
        <v>0</v>
      </c>
      <c r="BV244" s="2">
        <f t="shared" si="183"/>
        <v>0</v>
      </c>
      <c r="BW244" s="2">
        <f t="shared" si="183"/>
        <v>0</v>
      </c>
      <c r="BX244" s="2">
        <f t="shared" si="183"/>
        <v>0</v>
      </c>
      <c r="BY244" s="2">
        <f t="shared" si="183"/>
        <v>0</v>
      </c>
      <c r="BZ244" s="2">
        <f t="shared" si="183"/>
        <v>0</v>
      </c>
      <c r="CA244" s="2">
        <f t="shared" ref="CA244:DF244" si="184">CA291</f>
        <v>86665.75</v>
      </c>
      <c r="CB244" s="2">
        <f t="shared" si="184"/>
        <v>0</v>
      </c>
      <c r="CC244" s="2">
        <f t="shared" si="184"/>
        <v>0</v>
      </c>
      <c r="CD244" s="2">
        <f t="shared" si="184"/>
        <v>86665.75</v>
      </c>
      <c r="CE244" s="2">
        <f t="shared" si="184"/>
        <v>91.96</v>
      </c>
      <c r="CF244" s="2">
        <f t="shared" si="184"/>
        <v>91.96</v>
      </c>
      <c r="CG244" s="2">
        <f t="shared" si="184"/>
        <v>0</v>
      </c>
      <c r="CH244" s="2">
        <f t="shared" si="184"/>
        <v>91.96</v>
      </c>
      <c r="CI244" s="2">
        <f t="shared" si="184"/>
        <v>0</v>
      </c>
      <c r="CJ244" s="2">
        <f t="shared" si="184"/>
        <v>0</v>
      </c>
      <c r="CK244" s="2">
        <f t="shared" si="184"/>
        <v>0</v>
      </c>
      <c r="CL244" s="2">
        <f t="shared" si="184"/>
        <v>0</v>
      </c>
      <c r="CM244" s="2">
        <f t="shared" si="184"/>
        <v>0</v>
      </c>
      <c r="CN244" s="2">
        <f t="shared" si="184"/>
        <v>0</v>
      </c>
      <c r="CO244" s="2">
        <f t="shared" si="184"/>
        <v>0</v>
      </c>
      <c r="CP244" s="2">
        <f t="shared" si="184"/>
        <v>0</v>
      </c>
      <c r="CQ244" s="2">
        <f t="shared" si="184"/>
        <v>0</v>
      </c>
      <c r="CR244" s="2">
        <f t="shared" si="184"/>
        <v>0</v>
      </c>
      <c r="CS244" s="2">
        <f t="shared" si="184"/>
        <v>0</v>
      </c>
      <c r="CT244" s="2">
        <f t="shared" si="184"/>
        <v>0</v>
      </c>
      <c r="CU244" s="2">
        <f t="shared" si="184"/>
        <v>0</v>
      </c>
      <c r="CV244" s="2">
        <f t="shared" si="184"/>
        <v>0</v>
      </c>
      <c r="CW244" s="2">
        <f t="shared" si="184"/>
        <v>0</v>
      </c>
      <c r="CX244" s="2">
        <f t="shared" si="184"/>
        <v>0</v>
      </c>
      <c r="CY244" s="2">
        <f t="shared" si="184"/>
        <v>0</v>
      </c>
      <c r="CZ244" s="2">
        <f t="shared" si="184"/>
        <v>0</v>
      </c>
      <c r="DA244" s="2">
        <f t="shared" si="184"/>
        <v>0</v>
      </c>
      <c r="DB244" s="2">
        <f t="shared" si="184"/>
        <v>0</v>
      </c>
      <c r="DC244" s="2">
        <f t="shared" si="184"/>
        <v>0</v>
      </c>
      <c r="DD244" s="2">
        <f t="shared" si="184"/>
        <v>0</v>
      </c>
      <c r="DE244" s="2">
        <f t="shared" si="184"/>
        <v>0</v>
      </c>
      <c r="DF244" s="2">
        <f t="shared" si="184"/>
        <v>0</v>
      </c>
      <c r="DG244" s="3">
        <f t="shared" ref="DG244:EL244" si="185">DG291</f>
        <v>0</v>
      </c>
      <c r="DH244" s="3">
        <f t="shared" si="185"/>
        <v>0</v>
      </c>
      <c r="DI244" s="3">
        <f t="shared" si="185"/>
        <v>0</v>
      </c>
      <c r="DJ244" s="3">
        <f t="shared" si="185"/>
        <v>0</v>
      </c>
      <c r="DK244" s="3">
        <f t="shared" si="185"/>
        <v>0</v>
      </c>
      <c r="DL244" s="3">
        <f t="shared" si="185"/>
        <v>0</v>
      </c>
      <c r="DM244" s="3">
        <f t="shared" si="185"/>
        <v>0</v>
      </c>
      <c r="DN244" s="3">
        <f t="shared" si="185"/>
        <v>0</v>
      </c>
      <c r="DO244" s="3">
        <f t="shared" si="185"/>
        <v>0</v>
      </c>
      <c r="DP244" s="3">
        <f t="shared" si="185"/>
        <v>0</v>
      </c>
      <c r="DQ244" s="3">
        <f t="shared" si="185"/>
        <v>0</v>
      </c>
      <c r="DR244" s="3">
        <f t="shared" si="185"/>
        <v>0</v>
      </c>
      <c r="DS244" s="3">
        <f t="shared" si="185"/>
        <v>0</v>
      </c>
      <c r="DT244" s="3">
        <f t="shared" si="185"/>
        <v>0</v>
      </c>
      <c r="DU244" s="3">
        <f t="shared" si="185"/>
        <v>0</v>
      </c>
      <c r="DV244" s="3">
        <f t="shared" si="185"/>
        <v>0</v>
      </c>
      <c r="DW244" s="3">
        <f t="shared" si="185"/>
        <v>0</v>
      </c>
      <c r="DX244" s="3">
        <f t="shared" si="185"/>
        <v>0</v>
      </c>
      <c r="DY244" s="3">
        <f t="shared" si="185"/>
        <v>0</v>
      </c>
      <c r="DZ244" s="3">
        <f t="shared" si="185"/>
        <v>0</v>
      </c>
      <c r="EA244" s="3">
        <f t="shared" si="185"/>
        <v>0</v>
      </c>
      <c r="EB244" s="3">
        <f t="shared" si="185"/>
        <v>0</v>
      </c>
      <c r="EC244" s="3">
        <f t="shared" si="185"/>
        <v>0</v>
      </c>
      <c r="ED244" s="3">
        <f t="shared" si="185"/>
        <v>0</v>
      </c>
      <c r="EE244" s="3">
        <f t="shared" si="185"/>
        <v>0</v>
      </c>
      <c r="EF244" s="3">
        <f t="shared" si="185"/>
        <v>0</v>
      </c>
      <c r="EG244" s="3">
        <f t="shared" si="185"/>
        <v>0</v>
      </c>
      <c r="EH244" s="3">
        <f t="shared" si="185"/>
        <v>0</v>
      </c>
      <c r="EI244" s="3">
        <f t="shared" si="185"/>
        <v>0</v>
      </c>
      <c r="EJ244" s="3">
        <f t="shared" si="185"/>
        <v>0</v>
      </c>
      <c r="EK244" s="3">
        <f t="shared" si="185"/>
        <v>0</v>
      </c>
      <c r="EL244" s="3">
        <f t="shared" si="185"/>
        <v>0</v>
      </c>
      <c r="EM244" s="3">
        <f t="shared" ref="EM244:FR244" si="186">EM291</f>
        <v>0</v>
      </c>
      <c r="EN244" s="3">
        <f t="shared" si="186"/>
        <v>0</v>
      </c>
      <c r="EO244" s="3">
        <f t="shared" si="186"/>
        <v>0</v>
      </c>
      <c r="EP244" s="3">
        <f t="shared" si="186"/>
        <v>0</v>
      </c>
      <c r="EQ244" s="3">
        <f t="shared" si="186"/>
        <v>0</v>
      </c>
      <c r="ER244" s="3">
        <f t="shared" si="186"/>
        <v>0</v>
      </c>
      <c r="ES244" s="3">
        <f t="shared" si="186"/>
        <v>0</v>
      </c>
      <c r="ET244" s="3">
        <f t="shared" si="186"/>
        <v>0</v>
      </c>
      <c r="EU244" s="3">
        <f t="shared" si="186"/>
        <v>0</v>
      </c>
      <c r="EV244" s="3">
        <f t="shared" si="186"/>
        <v>0</v>
      </c>
      <c r="EW244" s="3">
        <f t="shared" si="186"/>
        <v>0</v>
      </c>
      <c r="EX244" s="3">
        <f t="shared" si="186"/>
        <v>0</v>
      </c>
      <c r="EY244" s="3">
        <f t="shared" si="186"/>
        <v>0</v>
      </c>
      <c r="EZ244" s="3">
        <f t="shared" si="186"/>
        <v>0</v>
      </c>
      <c r="FA244" s="3">
        <f t="shared" si="186"/>
        <v>0</v>
      </c>
      <c r="FB244" s="3">
        <f t="shared" si="186"/>
        <v>0</v>
      </c>
      <c r="FC244" s="3">
        <f t="shared" si="186"/>
        <v>0</v>
      </c>
      <c r="FD244" s="3">
        <f t="shared" si="186"/>
        <v>0</v>
      </c>
      <c r="FE244" s="3">
        <f t="shared" si="186"/>
        <v>0</v>
      </c>
      <c r="FF244" s="3">
        <f t="shared" si="186"/>
        <v>0</v>
      </c>
      <c r="FG244" s="3">
        <f t="shared" si="186"/>
        <v>0</v>
      </c>
      <c r="FH244" s="3">
        <f t="shared" si="186"/>
        <v>0</v>
      </c>
      <c r="FI244" s="3">
        <f t="shared" si="186"/>
        <v>0</v>
      </c>
      <c r="FJ244" s="3">
        <f t="shared" si="186"/>
        <v>0</v>
      </c>
      <c r="FK244" s="3">
        <f t="shared" si="186"/>
        <v>0</v>
      </c>
      <c r="FL244" s="3">
        <f t="shared" si="186"/>
        <v>0</v>
      </c>
      <c r="FM244" s="3">
        <f t="shared" si="186"/>
        <v>0</v>
      </c>
      <c r="FN244" s="3">
        <f t="shared" si="186"/>
        <v>0</v>
      </c>
      <c r="FO244" s="3">
        <f t="shared" si="186"/>
        <v>0</v>
      </c>
      <c r="FP244" s="3">
        <f t="shared" si="186"/>
        <v>0</v>
      </c>
      <c r="FQ244" s="3">
        <f t="shared" si="186"/>
        <v>0</v>
      </c>
      <c r="FR244" s="3">
        <f t="shared" si="186"/>
        <v>0</v>
      </c>
      <c r="FS244" s="3">
        <f t="shared" ref="FS244:GX244" si="187">FS291</f>
        <v>0</v>
      </c>
      <c r="FT244" s="3">
        <f t="shared" si="187"/>
        <v>0</v>
      </c>
      <c r="FU244" s="3">
        <f t="shared" si="187"/>
        <v>0</v>
      </c>
      <c r="FV244" s="3">
        <f t="shared" si="187"/>
        <v>0</v>
      </c>
      <c r="FW244" s="3">
        <f t="shared" si="187"/>
        <v>0</v>
      </c>
      <c r="FX244" s="3">
        <f t="shared" si="187"/>
        <v>0</v>
      </c>
      <c r="FY244" s="3">
        <f t="shared" si="187"/>
        <v>0</v>
      </c>
      <c r="FZ244" s="3">
        <f t="shared" si="187"/>
        <v>0</v>
      </c>
      <c r="GA244" s="3">
        <f t="shared" si="187"/>
        <v>0</v>
      </c>
      <c r="GB244" s="3">
        <f t="shared" si="187"/>
        <v>0</v>
      </c>
      <c r="GC244" s="3">
        <f t="shared" si="187"/>
        <v>0</v>
      </c>
      <c r="GD244" s="3">
        <f t="shared" si="187"/>
        <v>0</v>
      </c>
      <c r="GE244" s="3">
        <f t="shared" si="187"/>
        <v>0</v>
      </c>
      <c r="GF244" s="3">
        <f t="shared" si="187"/>
        <v>0</v>
      </c>
      <c r="GG244" s="3">
        <f t="shared" si="187"/>
        <v>0</v>
      </c>
      <c r="GH244" s="3">
        <f t="shared" si="187"/>
        <v>0</v>
      </c>
      <c r="GI244" s="3">
        <f t="shared" si="187"/>
        <v>0</v>
      </c>
      <c r="GJ244" s="3">
        <f t="shared" si="187"/>
        <v>0</v>
      </c>
      <c r="GK244" s="3">
        <f t="shared" si="187"/>
        <v>0</v>
      </c>
      <c r="GL244" s="3">
        <f t="shared" si="187"/>
        <v>0</v>
      </c>
      <c r="GM244" s="3">
        <f t="shared" si="187"/>
        <v>0</v>
      </c>
      <c r="GN244" s="3">
        <f t="shared" si="187"/>
        <v>0</v>
      </c>
      <c r="GO244" s="3">
        <f t="shared" si="187"/>
        <v>0</v>
      </c>
      <c r="GP244" s="3">
        <f t="shared" si="187"/>
        <v>0</v>
      </c>
      <c r="GQ244" s="3">
        <f t="shared" si="187"/>
        <v>0</v>
      </c>
      <c r="GR244" s="3">
        <f t="shared" si="187"/>
        <v>0</v>
      </c>
      <c r="GS244" s="3">
        <f t="shared" si="187"/>
        <v>0</v>
      </c>
      <c r="GT244" s="3">
        <f t="shared" si="187"/>
        <v>0</v>
      </c>
      <c r="GU244" s="3">
        <f t="shared" si="187"/>
        <v>0</v>
      </c>
      <c r="GV244" s="3">
        <f t="shared" si="187"/>
        <v>0</v>
      </c>
      <c r="GW244" s="3">
        <f t="shared" si="187"/>
        <v>0</v>
      </c>
      <c r="GX244" s="3">
        <f t="shared" si="187"/>
        <v>0</v>
      </c>
    </row>
    <row r="246" spans="1:245" x14ac:dyDescent="0.2">
      <c r="A246">
        <v>19</v>
      </c>
      <c r="B246">
        <v>1</v>
      </c>
      <c r="F246" t="s">
        <v>3</v>
      </c>
      <c r="G246" t="s">
        <v>221</v>
      </c>
      <c r="H246" t="s">
        <v>3</v>
      </c>
      <c r="AA246">
        <v>1</v>
      </c>
      <c r="IK246">
        <v>0</v>
      </c>
    </row>
    <row r="247" spans="1:245" x14ac:dyDescent="0.2">
      <c r="A247">
        <v>17</v>
      </c>
      <c r="B247">
        <v>1</v>
      </c>
      <c r="C247">
        <f>ROW(SmtRes!A57)</f>
        <v>57</v>
      </c>
      <c r="D247">
        <f>ROW(EtalonRes!A99)</f>
        <v>99</v>
      </c>
      <c r="E247" t="s">
        <v>3</v>
      </c>
      <c r="F247" t="s">
        <v>222</v>
      </c>
      <c r="G247" t="s">
        <v>223</v>
      </c>
      <c r="H247" t="s">
        <v>224</v>
      </c>
      <c r="I247">
        <v>1</v>
      </c>
      <c r="J247">
        <v>0</v>
      </c>
      <c r="K247">
        <v>1</v>
      </c>
      <c r="O247">
        <f t="shared" ref="O247:O257" si="188">ROUND(CP247,2)</f>
        <v>58964.81</v>
      </c>
      <c r="P247">
        <f t="shared" ref="P247:P257" si="189">ROUND(CQ247*I247,2)</f>
        <v>3224.09</v>
      </c>
      <c r="Q247">
        <f t="shared" ref="Q247:Q257" si="190">ROUND(CR247*I247,2)</f>
        <v>0</v>
      </c>
      <c r="R247">
        <f t="shared" ref="R247:R257" si="191">ROUND(CS247*I247,2)</f>
        <v>0</v>
      </c>
      <c r="S247">
        <f t="shared" ref="S247:S257" si="192">ROUND(CT247*I247,2)</f>
        <v>55740.72</v>
      </c>
      <c r="T247">
        <f t="shared" ref="T247:T257" si="193">ROUND(CU247*I247,2)</f>
        <v>0</v>
      </c>
      <c r="U247">
        <f t="shared" ref="U247:U257" si="194">CV247*I247</f>
        <v>84</v>
      </c>
      <c r="V247">
        <f t="shared" ref="V247:V257" si="195">CW247*I247</f>
        <v>0</v>
      </c>
      <c r="W247">
        <f t="shared" ref="W247:W257" si="196">ROUND(CX247*I247,2)</f>
        <v>0</v>
      </c>
      <c r="X247">
        <f t="shared" ref="X247:X257" si="197">ROUND(CY247,2)</f>
        <v>39018.5</v>
      </c>
      <c r="Y247">
        <f t="shared" ref="Y247:Y257" si="198">ROUND(CZ247,2)</f>
        <v>5574.07</v>
      </c>
      <c r="AA247">
        <v>-1</v>
      </c>
      <c r="AB247">
        <f t="shared" ref="AB247:AB257" si="199">ROUND((AC247+AD247+AF247),6)</f>
        <v>58964.81</v>
      </c>
      <c r="AC247">
        <f>ROUND((ES247),6)</f>
        <v>3224.09</v>
      </c>
      <c r="AD247">
        <f>ROUND((((ET247)-(EU247))+AE247),6)</f>
        <v>0</v>
      </c>
      <c r="AE247">
        <f>ROUND((EU247),6)</f>
        <v>0</v>
      </c>
      <c r="AF247">
        <f>ROUND((EV247),6)</f>
        <v>55740.72</v>
      </c>
      <c r="AG247">
        <f t="shared" ref="AG247:AG257" si="200">ROUND((AP247),6)</f>
        <v>0</v>
      </c>
      <c r="AH247">
        <f>(EW247)</f>
        <v>84</v>
      </c>
      <c r="AI247">
        <f>(EX247)</f>
        <v>0</v>
      </c>
      <c r="AJ247">
        <f t="shared" ref="AJ247:AJ257" si="201">(AS247)</f>
        <v>0</v>
      </c>
      <c r="AK247">
        <v>58964.81</v>
      </c>
      <c r="AL247">
        <v>3224.09</v>
      </c>
      <c r="AM247">
        <v>0</v>
      </c>
      <c r="AN247">
        <v>0</v>
      </c>
      <c r="AO247">
        <v>55740.72</v>
      </c>
      <c r="AP247">
        <v>0</v>
      </c>
      <c r="AQ247">
        <v>84</v>
      </c>
      <c r="AR247">
        <v>0</v>
      </c>
      <c r="AS247">
        <v>0</v>
      </c>
      <c r="AT247">
        <v>70</v>
      </c>
      <c r="AU247">
        <v>10</v>
      </c>
      <c r="AV247">
        <v>1</v>
      </c>
      <c r="AW247">
        <v>1</v>
      </c>
      <c r="AZ247">
        <v>1</v>
      </c>
      <c r="BA247">
        <v>1</v>
      </c>
      <c r="BB247">
        <v>1</v>
      </c>
      <c r="BC247">
        <v>1</v>
      </c>
      <c r="BD247" t="s">
        <v>3</v>
      </c>
      <c r="BE247" t="s">
        <v>3</v>
      </c>
      <c r="BF247" t="s">
        <v>3</v>
      </c>
      <c r="BG247" t="s">
        <v>3</v>
      </c>
      <c r="BH247">
        <v>0</v>
      </c>
      <c r="BI247">
        <v>4</v>
      </c>
      <c r="BJ247" t="s">
        <v>225</v>
      </c>
      <c r="BM247">
        <v>0</v>
      </c>
      <c r="BN247">
        <v>0</v>
      </c>
      <c r="BO247" t="s">
        <v>3</v>
      </c>
      <c r="BP247">
        <v>0</v>
      </c>
      <c r="BQ247">
        <v>1</v>
      </c>
      <c r="BR247">
        <v>0</v>
      </c>
      <c r="BS247">
        <v>1</v>
      </c>
      <c r="BT247">
        <v>1</v>
      </c>
      <c r="BU247">
        <v>1</v>
      </c>
      <c r="BV247">
        <v>1</v>
      </c>
      <c r="BW247">
        <v>1</v>
      </c>
      <c r="BX247">
        <v>1</v>
      </c>
      <c r="BY247" t="s">
        <v>3</v>
      </c>
      <c r="BZ247">
        <v>70</v>
      </c>
      <c r="CA247">
        <v>10</v>
      </c>
      <c r="CB247" t="s">
        <v>3</v>
      </c>
      <c r="CE247">
        <v>0</v>
      </c>
      <c r="CF247">
        <v>0</v>
      </c>
      <c r="CG247">
        <v>0</v>
      </c>
      <c r="CM247">
        <v>0</v>
      </c>
      <c r="CN247" t="s">
        <v>3</v>
      </c>
      <c r="CO247">
        <v>0</v>
      </c>
      <c r="CP247">
        <f t="shared" ref="CP247:CP257" si="202">(P247+Q247+S247)</f>
        <v>58964.81</v>
      </c>
      <c r="CQ247">
        <f t="shared" ref="CQ247:CQ257" si="203">(AC247*BC247*AW247)</f>
        <v>3224.09</v>
      </c>
      <c r="CR247">
        <f>((((ET247)*BB247-(EU247)*BS247)+AE247*BS247)*AV247)</f>
        <v>0</v>
      </c>
      <c r="CS247">
        <f t="shared" ref="CS247:CS257" si="204">(AE247*BS247*AV247)</f>
        <v>0</v>
      </c>
      <c r="CT247">
        <f t="shared" ref="CT247:CT257" si="205">(AF247*BA247*AV247)</f>
        <v>55740.72</v>
      </c>
      <c r="CU247">
        <f t="shared" ref="CU247:CU257" si="206">AG247</f>
        <v>0</v>
      </c>
      <c r="CV247">
        <f t="shared" ref="CV247:CV257" si="207">(AH247*AV247)</f>
        <v>84</v>
      </c>
      <c r="CW247">
        <f t="shared" ref="CW247:CW257" si="208">AI247</f>
        <v>0</v>
      </c>
      <c r="CX247">
        <f t="shared" ref="CX247:CX257" si="209">AJ247</f>
        <v>0</v>
      </c>
      <c r="CY247">
        <f t="shared" ref="CY247:CY257" si="210">((S247*BZ247)/100)</f>
        <v>39018.504000000001</v>
      </c>
      <c r="CZ247">
        <f t="shared" ref="CZ247:CZ257" si="211">((S247*CA247)/100)</f>
        <v>5574.0719999999992</v>
      </c>
      <c r="DC247" t="s">
        <v>3</v>
      </c>
      <c r="DD247" t="s">
        <v>3</v>
      </c>
      <c r="DE247" t="s">
        <v>3</v>
      </c>
      <c r="DF247" t="s">
        <v>3</v>
      </c>
      <c r="DG247" t="s">
        <v>3</v>
      </c>
      <c r="DH247" t="s">
        <v>3</v>
      </c>
      <c r="DI247" t="s">
        <v>3</v>
      </c>
      <c r="DJ247" t="s">
        <v>3</v>
      </c>
      <c r="DK247" t="s">
        <v>3</v>
      </c>
      <c r="DL247" t="s">
        <v>3</v>
      </c>
      <c r="DM247" t="s">
        <v>3</v>
      </c>
      <c r="DN247">
        <v>0</v>
      </c>
      <c r="DO247">
        <v>0</v>
      </c>
      <c r="DP247">
        <v>1</v>
      </c>
      <c r="DQ247">
        <v>1</v>
      </c>
      <c r="DU247">
        <v>1013</v>
      </c>
      <c r="DV247" t="s">
        <v>224</v>
      </c>
      <c r="DW247" t="s">
        <v>224</v>
      </c>
      <c r="DX247">
        <v>1</v>
      </c>
      <c r="DZ247" t="s">
        <v>3</v>
      </c>
      <c r="EA247" t="s">
        <v>3</v>
      </c>
      <c r="EB247" t="s">
        <v>3</v>
      </c>
      <c r="EC247" t="s">
        <v>3</v>
      </c>
      <c r="EE247">
        <v>1441815344</v>
      </c>
      <c r="EF247">
        <v>1</v>
      </c>
      <c r="EG247" t="s">
        <v>22</v>
      </c>
      <c r="EH247">
        <v>0</v>
      </c>
      <c r="EI247" t="s">
        <v>3</v>
      </c>
      <c r="EJ247">
        <v>4</v>
      </c>
      <c r="EK247">
        <v>0</v>
      </c>
      <c r="EL247" t="s">
        <v>23</v>
      </c>
      <c r="EM247" t="s">
        <v>24</v>
      </c>
      <c r="EO247" t="s">
        <v>3</v>
      </c>
      <c r="EQ247">
        <v>1311744</v>
      </c>
      <c r="ER247">
        <v>58964.81</v>
      </c>
      <c r="ES247">
        <v>3224.09</v>
      </c>
      <c r="ET247">
        <v>0</v>
      </c>
      <c r="EU247">
        <v>0</v>
      </c>
      <c r="EV247">
        <v>55740.72</v>
      </c>
      <c r="EW247">
        <v>84</v>
      </c>
      <c r="EX247">
        <v>0</v>
      </c>
      <c r="EY247">
        <v>0</v>
      </c>
      <c r="FQ247">
        <v>0</v>
      </c>
      <c r="FR247">
        <f t="shared" ref="FR247:FR257" si="212">ROUND(IF(BI247=3,GM247,0),2)</f>
        <v>0</v>
      </c>
      <c r="FS247">
        <v>0</v>
      </c>
      <c r="FX247">
        <v>70</v>
      </c>
      <c r="FY247">
        <v>10</v>
      </c>
      <c r="GA247" t="s">
        <v>3</v>
      </c>
      <c r="GD247">
        <v>0</v>
      </c>
      <c r="GF247">
        <v>-1359812122</v>
      </c>
      <c r="GG247">
        <v>2</v>
      </c>
      <c r="GH247">
        <v>1</v>
      </c>
      <c r="GI247">
        <v>-2</v>
      </c>
      <c r="GJ247">
        <v>0</v>
      </c>
      <c r="GK247">
        <f>ROUND(R247*(R12)/100,2)</f>
        <v>0</v>
      </c>
      <c r="GL247">
        <f t="shared" ref="GL247:GL257" si="213">ROUND(IF(AND(BH247=3,BI247=3,FS247&lt;&gt;0),P247,0),2)</f>
        <v>0</v>
      </c>
      <c r="GM247">
        <f t="shared" ref="GM247:GM257" si="214">ROUND(O247+X247+Y247+GK247,2)+GX247</f>
        <v>103557.38</v>
      </c>
      <c r="GN247">
        <f t="shared" ref="GN247:GN257" si="215">IF(OR(BI247=0,BI247=1),GM247-GX247,0)</f>
        <v>0</v>
      </c>
      <c r="GO247">
        <f t="shared" ref="GO247:GO257" si="216">IF(BI247=2,GM247-GX247,0)</f>
        <v>0</v>
      </c>
      <c r="GP247">
        <f t="shared" ref="GP247:GP257" si="217">IF(BI247=4,GM247-GX247,0)</f>
        <v>103557.38</v>
      </c>
      <c r="GR247">
        <v>0</v>
      </c>
      <c r="GS247">
        <v>3</v>
      </c>
      <c r="GT247">
        <v>0</v>
      </c>
      <c r="GU247" t="s">
        <v>3</v>
      </c>
      <c r="GV247">
        <f t="shared" ref="GV247:GV257" si="218">ROUND((GT247),6)</f>
        <v>0</v>
      </c>
      <c r="GW247">
        <v>1</v>
      </c>
      <c r="GX247">
        <f t="shared" ref="GX247:GX257" si="219">ROUND(HC247*I247,2)</f>
        <v>0</v>
      </c>
      <c r="HA247">
        <v>0</v>
      </c>
      <c r="HB247">
        <v>0</v>
      </c>
      <c r="HC247">
        <f t="shared" ref="HC247:HC257" si="220">GV247*GW247</f>
        <v>0</v>
      </c>
      <c r="HE247" t="s">
        <v>3</v>
      </c>
      <c r="HF247" t="s">
        <v>3</v>
      </c>
      <c r="HM247" t="s">
        <v>3</v>
      </c>
      <c r="HN247" t="s">
        <v>3</v>
      </c>
      <c r="HO247" t="s">
        <v>3</v>
      </c>
      <c r="HP247" t="s">
        <v>3</v>
      </c>
      <c r="HQ247" t="s">
        <v>3</v>
      </c>
      <c r="IK247">
        <v>0</v>
      </c>
    </row>
    <row r="248" spans="1:245" x14ac:dyDescent="0.2">
      <c r="A248">
        <v>17</v>
      </c>
      <c r="B248">
        <v>1</v>
      </c>
      <c r="C248">
        <f>ROW(SmtRes!A67)</f>
        <v>67</v>
      </c>
      <c r="D248">
        <f>ROW(EtalonRes!A109)</f>
        <v>109</v>
      </c>
      <c r="E248" t="s">
        <v>3</v>
      </c>
      <c r="F248" t="s">
        <v>226</v>
      </c>
      <c r="G248" t="s">
        <v>227</v>
      </c>
      <c r="H248" t="s">
        <v>224</v>
      </c>
      <c r="I248">
        <v>1</v>
      </c>
      <c r="J248">
        <v>0</v>
      </c>
      <c r="K248">
        <v>1</v>
      </c>
      <c r="O248">
        <f t="shared" si="188"/>
        <v>26634.31</v>
      </c>
      <c r="P248">
        <f t="shared" si="189"/>
        <v>699.73</v>
      </c>
      <c r="Q248">
        <f t="shared" si="190"/>
        <v>0</v>
      </c>
      <c r="R248">
        <f t="shared" si="191"/>
        <v>0</v>
      </c>
      <c r="S248">
        <f t="shared" si="192"/>
        <v>25934.58</v>
      </c>
      <c r="T248">
        <f t="shared" si="193"/>
        <v>0</v>
      </c>
      <c r="U248">
        <f t="shared" si="194"/>
        <v>42</v>
      </c>
      <c r="V248">
        <f t="shared" si="195"/>
        <v>0</v>
      </c>
      <c r="W248">
        <f t="shared" si="196"/>
        <v>0</v>
      </c>
      <c r="X248">
        <f t="shared" si="197"/>
        <v>18154.21</v>
      </c>
      <c r="Y248">
        <f t="shared" si="198"/>
        <v>2593.46</v>
      </c>
      <c r="AA248">
        <v>-1</v>
      </c>
      <c r="AB248">
        <f t="shared" si="199"/>
        <v>26634.31</v>
      </c>
      <c r="AC248">
        <f>ROUND((ES248),6)</f>
        <v>699.73</v>
      </c>
      <c r="AD248">
        <f>ROUND((((ET248)-(EU248))+AE248),6)</f>
        <v>0</v>
      </c>
      <c r="AE248">
        <f>ROUND((EU248),6)</f>
        <v>0</v>
      </c>
      <c r="AF248">
        <f>ROUND((EV248),6)</f>
        <v>25934.58</v>
      </c>
      <c r="AG248">
        <f t="shared" si="200"/>
        <v>0</v>
      </c>
      <c r="AH248">
        <f>(EW248)</f>
        <v>42</v>
      </c>
      <c r="AI248">
        <f>(EX248)</f>
        <v>0</v>
      </c>
      <c r="AJ248">
        <f t="shared" si="201"/>
        <v>0</v>
      </c>
      <c r="AK248">
        <v>26634.31</v>
      </c>
      <c r="AL248">
        <v>699.73</v>
      </c>
      <c r="AM248">
        <v>0</v>
      </c>
      <c r="AN248">
        <v>0</v>
      </c>
      <c r="AO248">
        <v>25934.58</v>
      </c>
      <c r="AP248">
        <v>0</v>
      </c>
      <c r="AQ248">
        <v>42</v>
      </c>
      <c r="AR248">
        <v>0</v>
      </c>
      <c r="AS248">
        <v>0</v>
      </c>
      <c r="AT248">
        <v>70</v>
      </c>
      <c r="AU248">
        <v>10</v>
      </c>
      <c r="AV248">
        <v>1</v>
      </c>
      <c r="AW248">
        <v>1</v>
      </c>
      <c r="AZ248">
        <v>1</v>
      </c>
      <c r="BA248">
        <v>1</v>
      </c>
      <c r="BB248">
        <v>1</v>
      </c>
      <c r="BC248">
        <v>1</v>
      </c>
      <c r="BD248" t="s">
        <v>3</v>
      </c>
      <c r="BE248" t="s">
        <v>3</v>
      </c>
      <c r="BF248" t="s">
        <v>3</v>
      </c>
      <c r="BG248" t="s">
        <v>3</v>
      </c>
      <c r="BH248">
        <v>0</v>
      </c>
      <c r="BI248">
        <v>4</v>
      </c>
      <c r="BJ248" t="s">
        <v>228</v>
      </c>
      <c r="BM248">
        <v>0</v>
      </c>
      <c r="BN248">
        <v>0</v>
      </c>
      <c r="BO248" t="s">
        <v>3</v>
      </c>
      <c r="BP248">
        <v>0</v>
      </c>
      <c r="BQ248">
        <v>1</v>
      </c>
      <c r="BR248">
        <v>0</v>
      </c>
      <c r="BS248">
        <v>1</v>
      </c>
      <c r="BT248">
        <v>1</v>
      </c>
      <c r="BU248">
        <v>1</v>
      </c>
      <c r="BV248">
        <v>1</v>
      </c>
      <c r="BW248">
        <v>1</v>
      </c>
      <c r="BX248">
        <v>1</v>
      </c>
      <c r="BY248" t="s">
        <v>3</v>
      </c>
      <c r="BZ248">
        <v>70</v>
      </c>
      <c r="CA248">
        <v>10</v>
      </c>
      <c r="CB248" t="s">
        <v>3</v>
      </c>
      <c r="CE248">
        <v>0</v>
      </c>
      <c r="CF248">
        <v>0</v>
      </c>
      <c r="CG248">
        <v>0</v>
      </c>
      <c r="CM248">
        <v>0</v>
      </c>
      <c r="CN248" t="s">
        <v>3</v>
      </c>
      <c r="CO248">
        <v>0</v>
      </c>
      <c r="CP248">
        <f t="shared" si="202"/>
        <v>26634.31</v>
      </c>
      <c r="CQ248">
        <f t="shared" si="203"/>
        <v>699.73</v>
      </c>
      <c r="CR248">
        <f>((((ET248)*BB248-(EU248)*BS248)+AE248*BS248)*AV248)</f>
        <v>0</v>
      </c>
      <c r="CS248">
        <f t="shared" si="204"/>
        <v>0</v>
      </c>
      <c r="CT248">
        <f t="shared" si="205"/>
        <v>25934.58</v>
      </c>
      <c r="CU248">
        <f t="shared" si="206"/>
        <v>0</v>
      </c>
      <c r="CV248">
        <f t="shared" si="207"/>
        <v>42</v>
      </c>
      <c r="CW248">
        <f t="shared" si="208"/>
        <v>0</v>
      </c>
      <c r="CX248">
        <f t="shared" si="209"/>
        <v>0</v>
      </c>
      <c r="CY248">
        <f t="shared" si="210"/>
        <v>18154.206000000002</v>
      </c>
      <c r="CZ248">
        <f t="shared" si="211"/>
        <v>2593.4580000000001</v>
      </c>
      <c r="DC248" t="s">
        <v>3</v>
      </c>
      <c r="DD248" t="s">
        <v>3</v>
      </c>
      <c r="DE248" t="s">
        <v>3</v>
      </c>
      <c r="DF248" t="s">
        <v>3</v>
      </c>
      <c r="DG248" t="s">
        <v>3</v>
      </c>
      <c r="DH248" t="s">
        <v>3</v>
      </c>
      <c r="DI248" t="s">
        <v>3</v>
      </c>
      <c r="DJ248" t="s">
        <v>3</v>
      </c>
      <c r="DK248" t="s">
        <v>3</v>
      </c>
      <c r="DL248" t="s">
        <v>3</v>
      </c>
      <c r="DM248" t="s">
        <v>3</v>
      </c>
      <c r="DN248">
        <v>0</v>
      </c>
      <c r="DO248">
        <v>0</v>
      </c>
      <c r="DP248">
        <v>1</v>
      </c>
      <c r="DQ248">
        <v>1</v>
      </c>
      <c r="DU248">
        <v>1013</v>
      </c>
      <c r="DV248" t="s">
        <v>224</v>
      </c>
      <c r="DW248" t="s">
        <v>224</v>
      </c>
      <c r="DX248">
        <v>1</v>
      </c>
      <c r="DZ248" t="s">
        <v>3</v>
      </c>
      <c r="EA248" t="s">
        <v>3</v>
      </c>
      <c r="EB248" t="s">
        <v>3</v>
      </c>
      <c r="EC248" t="s">
        <v>3</v>
      </c>
      <c r="EE248">
        <v>1441815344</v>
      </c>
      <c r="EF248">
        <v>1</v>
      </c>
      <c r="EG248" t="s">
        <v>22</v>
      </c>
      <c r="EH248">
        <v>0</v>
      </c>
      <c r="EI248" t="s">
        <v>3</v>
      </c>
      <c r="EJ248">
        <v>4</v>
      </c>
      <c r="EK248">
        <v>0</v>
      </c>
      <c r="EL248" t="s">
        <v>23</v>
      </c>
      <c r="EM248" t="s">
        <v>24</v>
      </c>
      <c r="EO248" t="s">
        <v>3</v>
      </c>
      <c r="EQ248">
        <v>1311744</v>
      </c>
      <c r="ER248">
        <v>26634.31</v>
      </c>
      <c r="ES248">
        <v>699.73</v>
      </c>
      <c r="ET248">
        <v>0</v>
      </c>
      <c r="EU248">
        <v>0</v>
      </c>
      <c r="EV248">
        <v>25934.58</v>
      </c>
      <c r="EW248">
        <v>42</v>
      </c>
      <c r="EX248">
        <v>0</v>
      </c>
      <c r="EY248">
        <v>0</v>
      </c>
      <c r="FQ248">
        <v>0</v>
      </c>
      <c r="FR248">
        <f t="shared" si="212"/>
        <v>0</v>
      </c>
      <c r="FS248">
        <v>0</v>
      </c>
      <c r="FX248">
        <v>70</v>
      </c>
      <c r="FY248">
        <v>10</v>
      </c>
      <c r="GA248" t="s">
        <v>3</v>
      </c>
      <c r="GD248">
        <v>0</v>
      </c>
      <c r="GF248">
        <v>1586643456</v>
      </c>
      <c r="GG248">
        <v>2</v>
      </c>
      <c r="GH248">
        <v>1</v>
      </c>
      <c r="GI248">
        <v>-2</v>
      </c>
      <c r="GJ248">
        <v>0</v>
      </c>
      <c r="GK248">
        <f>ROUND(R248*(R12)/100,2)</f>
        <v>0</v>
      </c>
      <c r="GL248">
        <f t="shared" si="213"/>
        <v>0</v>
      </c>
      <c r="GM248">
        <f t="shared" si="214"/>
        <v>47381.98</v>
      </c>
      <c r="GN248">
        <f t="shared" si="215"/>
        <v>0</v>
      </c>
      <c r="GO248">
        <f t="shared" si="216"/>
        <v>0</v>
      </c>
      <c r="GP248">
        <f t="shared" si="217"/>
        <v>47381.98</v>
      </c>
      <c r="GR248">
        <v>0</v>
      </c>
      <c r="GS248">
        <v>3</v>
      </c>
      <c r="GT248">
        <v>0</v>
      </c>
      <c r="GU248" t="s">
        <v>3</v>
      </c>
      <c r="GV248">
        <f t="shared" si="218"/>
        <v>0</v>
      </c>
      <c r="GW248">
        <v>1</v>
      </c>
      <c r="GX248">
        <f t="shared" si="219"/>
        <v>0</v>
      </c>
      <c r="HA248">
        <v>0</v>
      </c>
      <c r="HB248">
        <v>0</v>
      </c>
      <c r="HC248">
        <f t="shared" si="220"/>
        <v>0</v>
      </c>
      <c r="HE248" t="s">
        <v>3</v>
      </c>
      <c r="HF248" t="s">
        <v>3</v>
      </c>
      <c r="HM248" t="s">
        <v>3</v>
      </c>
      <c r="HN248" t="s">
        <v>3</v>
      </c>
      <c r="HO248" t="s">
        <v>3</v>
      </c>
      <c r="HP248" t="s">
        <v>3</v>
      </c>
      <c r="HQ248" t="s">
        <v>3</v>
      </c>
      <c r="IK248">
        <v>0</v>
      </c>
    </row>
    <row r="249" spans="1:245" x14ac:dyDescent="0.2">
      <c r="A249">
        <v>17</v>
      </c>
      <c r="B249">
        <v>1</v>
      </c>
      <c r="C249">
        <f>ROW(SmtRes!A70)</f>
        <v>70</v>
      </c>
      <c r="D249">
        <f>ROW(EtalonRes!A112)</f>
        <v>112</v>
      </c>
      <c r="E249" t="s">
        <v>3</v>
      </c>
      <c r="F249" t="s">
        <v>229</v>
      </c>
      <c r="G249" t="s">
        <v>230</v>
      </c>
      <c r="H249" t="s">
        <v>224</v>
      </c>
      <c r="I249">
        <v>1</v>
      </c>
      <c r="J249">
        <v>0</v>
      </c>
      <c r="K249">
        <v>1</v>
      </c>
      <c r="O249">
        <f t="shared" si="188"/>
        <v>2075.1799999999998</v>
      </c>
      <c r="P249">
        <f t="shared" si="189"/>
        <v>1.26</v>
      </c>
      <c r="Q249">
        <f t="shared" si="190"/>
        <v>3.58</v>
      </c>
      <c r="R249">
        <f t="shared" si="191"/>
        <v>0.04</v>
      </c>
      <c r="S249">
        <f t="shared" si="192"/>
        <v>2070.34</v>
      </c>
      <c r="T249">
        <f t="shared" si="193"/>
        <v>0</v>
      </c>
      <c r="U249">
        <f t="shared" si="194"/>
        <v>3.12</v>
      </c>
      <c r="V249">
        <f t="shared" si="195"/>
        <v>0</v>
      </c>
      <c r="W249">
        <f t="shared" si="196"/>
        <v>0</v>
      </c>
      <c r="X249">
        <f t="shared" si="197"/>
        <v>1449.24</v>
      </c>
      <c r="Y249">
        <f t="shared" si="198"/>
        <v>207.03</v>
      </c>
      <c r="AA249">
        <v>-1</v>
      </c>
      <c r="AB249">
        <f t="shared" si="199"/>
        <v>2075.1799999999998</v>
      </c>
      <c r="AC249">
        <f>ROUND(((ES249*2)),6)</f>
        <v>1.26</v>
      </c>
      <c r="AD249">
        <f>ROUND(((((ET249*2))-((EU249*2)))+AE249),6)</f>
        <v>3.58</v>
      </c>
      <c r="AE249">
        <f t="shared" ref="AE249:AF253" si="221">ROUND(((EU249*2)),6)</f>
        <v>0.04</v>
      </c>
      <c r="AF249">
        <f t="shared" si="221"/>
        <v>2070.34</v>
      </c>
      <c r="AG249">
        <f t="shared" si="200"/>
        <v>0</v>
      </c>
      <c r="AH249">
        <f t="shared" ref="AH249:AI253" si="222">((EW249*2))</f>
        <v>3.12</v>
      </c>
      <c r="AI249">
        <f t="shared" si="222"/>
        <v>0</v>
      </c>
      <c r="AJ249">
        <f t="shared" si="201"/>
        <v>0</v>
      </c>
      <c r="AK249">
        <v>1037.5899999999999</v>
      </c>
      <c r="AL249">
        <v>0.63</v>
      </c>
      <c r="AM249">
        <v>1.79</v>
      </c>
      <c r="AN249">
        <v>0.02</v>
      </c>
      <c r="AO249">
        <v>1035.17</v>
      </c>
      <c r="AP249">
        <v>0</v>
      </c>
      <c r="AQ249">
        <v>1.56</v>
      </c>
      <c r="AR249">
        <v>0</v>
      </c>
      <c r="AS249">
        <v>0</v>
      </c>
      <c r="AT249">
        <v>70</v>
      </c>
      <c r="AU249">
        <v>10</v>
      </c>
      <c r="AV249">
        <v>1</v>
      </c>
      <c r="AW249">
        <v>1</v>
      </c>
      <c r="AZ249">
        <v>1</v>
      </c>
      <c r="BA249">
        <v>1</v>
      </c>
      <c r="BB249">
        <v>1</v>
      </c>
      <c r="BC249">
        <v>1</v>
      </c>
      <c r="BD249" t="s">
        <v>3</v>
      </c>
      <c r="BE249" t="s">
        <v>3</v>
      </c>
      <c r="BF249" t="s">
        <v>3</v>
      </c>
      <c r="BG249" t="s">
        <v>3</v>
      </c>
      <c r="BH249">
        <v>0</v>
      </c>
      <c r="BI249">
        <v>4</v>
      </c>
      <c r="BJ249" t="s">
        <v>231</v>
      </c>
      <c r="BM249">
        <v>0</v>
      </c>
      <c r="BN249">
        <v>0</v>
      </c>
      <c r="BO249" t="s">
        <v>3</v>
      </c>
      <c r="BP249">
        <v>0</v>
      </c>
      <c r="BQ249">
        <v>1</v>
      </c>
      <c r="BR249">
        <v>0</v>
      </c>
      <c r="BS249">
        <v>1</v>
      </c>
      <c r="BT249">
        <v>1</v>
      </c>
      <c r="BU249">
        <v>1</v>
      </c>
      <c r="BV249">
        <v>1</v>
      </c>
      <c r="BW249">
        <v>1</v>
      </c>
      <c r="BX249">
        <v>1</v>
      </c>
      <c r="BY249" t="s">
        <v>3</v>
      </c>
      <c r="BZ249">
        <v>70</v>
      </c>
      <c r="CA249">
        <v>10</v>
      </c>
      <c r="CB249" t="s">
        <v>3</v>
      </c>
      <c r="CE249">
        <v>0</v>
      </c>
      <c r="CF249">
        <v>0</v>
      </c>
      <c r="CG249">
        <v>0</v>
      </c>
      <c r="CM249">
        <v>0</v>
      </c>
      <c r="CN249" t="s">
        <v>3</v>
      </c>
      <c r="CO249">
        <v>0</v>
      </c>
      <c r="CP249">
        <f t="shared" si="202"/>
        <v>2075.1800000000003</v>
      </c>
      <c r="CQ249">
        <f t="shared" si="203"/>
        <v>1.26</v>
      </c>
      <c r="CR249">
        <f>(((((ET249*2))*BB249-((EU249*2))*BS249)+AE249*BS249)*AV249)</f>
        <v>3.58</v>
      </c>
      <c r="CS249">
        <f t="shared" si="204"/>
        <v>0.04</v>
      </c>
      <c r="CT249">
        <f t="shared" si="205"/>
        <v>2070.34</v>
      </c>
      <c r="CU249">
        <f t="shared" si="206"/>
        <v>0</v>
      </c>
      <c r="CV249">
        <f t="shared" si="207"/>
        <v>3.12</v>
      </c>
      <c r="CW249">
        <f t="shared" si="208"/>
        <v>0</v>
      </c>
      <c r="CX249">
        <f t="shared" si="209"/>
        <v>0</v>
      </c>
      <c r="CY249">
        <f t="shared" si="210"/>
        <v>1449.2380000000003</v>
      </c>
      <c r="CZ249">
        <f t="shared" si="211"/>
        <v>207.03400000000002</v>
      </c>
      <c r="DC249" t="s">
        <v>3</v>
      </c>
      <c r="DD249" t="s">
        <v>193</v>
      </c>
      <c r="DE249" t="s">
        <v>193</v>
      </c>
      <c r="DF249" t="s">
        <v>193</v>
      </c>
      <c r="DG249" t="s">
        <v>193</v>
      </c>
      <c r="DH249" t="s">
        <v>3</v>
      </c>
      <c r="DI249" t="s">
        <v>193</v>
      </c>
      <c r="DJ249" t="s">
        <v>193</v>
      </c>
      <c r="DK249" t="s">
        <v>3</v>
      </c>
      <c r="DL249" t="s">
        <v>3</v>
      </c>
      <c r="DM249" t="s">
        <v>3</v>
      </c>
      <c r="DN249">
        <v>0</v>
      </c>
      <c r="DO249">
        <v>0</v>
      </c>
      <c r="DP249">
        <v>1</v>
      </c>
      <c r="DQ249">
        <v>1</v>
      </c>
      <c r="DU249">
        <v>1013</v>
      </c>
      <c r="DV249" t="s">
        <v>224</v>
      </c>
      <c r="DW249" t="s">
        <v>224</v>
      </c>
      <c r="DX249">
        <v>1</v>
      </c>
      <c r="DZ249" t="s">
        <v>3</v>
      </c>
      <c r="EA249" t="s">
        <v>3</v>
      </c>
      <c r="EB249" t="s">
        <v>3</v>
      </c>
      <c r="EC249" t="s">
        <v>3</v>
      </c>
      <c r="EE249">
        <v>1441815344</v>
      </c>
      <c r="EF249">
        <v>1</v>
      </c>
      <c r="EG249" t="s">
        <v>22</v>
      </c>
      <c r="EH249">
        <v>0</v>
      </c>
      <c r="EI249" t="s">
        <v>3</v>
      </c>
      <c r="EJ249">
        <v>4</v>
      </c>
      <c r="EK249">
        <v>0</v>
      </c>
      <c r="EL249" t="s">
        <v>23</v>
      </c>
      <c r="EM249" t="s">
        <v>24</v>
      </c>
      <c r="EO249" t="s">
        <v>3</v>
      </c>
      <c r="EQ249">
        <v>1024</v>
      </c>
      <c r="ER249">
        <v>1037.5899999999999</v>
      </c>
      <c r="ES249">
        <v>0.63</v>
      </c>
      <c r="ET249">
        <v>1.79</v>
      </c>
      <c r="EU249">
        <v>0.02</v>
      </c>
      <c r="EV249">
        <v>1035.17</v>
      </c>
      <c r="EW249">
        <v>1.56</v>
      </c>
      <c r="EX249">
        <v>0</v>
      </c>
      <c r="EY249">
        <v>0</v>
      </c>
      <c r="FQ249">
        <v>0</v>
      </c>
      <c r="FR249">
        <f t="shared" si="212"/>
        <v>0</v>
      </c>
      <c r="FS249">
        <v>0</v>
      </c>
      <c r="FX249">
        <v>70</v>
      </c>
      <c r="FY249">
        <v>10</v>
      </c>
      <c r="GA249" t="s">
        <v>3</v>
      </c>
      <c r="GD249">
        <v>0</v>
      </c>
      <c r="GF249">
        <v>1684339458</v>
      </c>
      <c r="GG249">
        <v>2</v>
      </c>
      <c r="GH249">
        <v>1</v>
      </c>
      <c r="GI249">
        <v>-2</v>
      </c>
      <c r="GJ249">
        <v>0</v>
      </c>
      <c r="GK249">
        <f>ROUND(R249*(R12)/100,2)</f>
        <v>0.04</v>
      </c>
      <c r="GL249">
        <f t="shared" si="213"/>
        <v>0</v>
      </c>
      <c r="GM249">
        <f t="shared" si="214"/>
        <v>3731.49</v>
      </c>
      <c r="GN249">
        <f t="shared" si="215"/>
        <v>0</v>
      </c>
      <c r="GO249">
        <f t="shared" si="216"/>
        <v>0</v>
      </c>
      <c r="GP249">
        <f t="shared" si="217"/>
        <v>3731.49</v>
      </c>
      <c r="GR249">
        <v>0</v>
      </c>
      <c r="GS249">
        <v>3</v>
      </c>
      <c r="GT249">
        <v>0</v>
      </c>
      <c r="GU249" t="s">
        <v>3</v>
      </c>
      <c r="GV249">
        <f t="shared" si="218"/>
        <v>0</v>
      </c>
      <c r="GW249">
        <v>1</v>
      </c>
      <c r="GX249">
        <f t="shared" si="219"/>
        <v>0</v>
      </c>
      <c r="HA249">
        <v>0</v>
      </c>
      <c r="HB249">
        <v>0</v>
      </c>
      <c r="HC249">
        <f t="shared" si="220"/>
        <v>0</v>
      </c>
      <c r="HE249" t="s">
        <v>3</v>
      </c>
      <c r="HF249" t="s">
        <v>3</v>
      </c>
      <c r="HM249" t="s">
        <v>3</v>
      </c>
      <c r="HN249" t="s">
        <v>3</v>
      </c>
      <c r="HO249" t="s">
        <v>3</v>
      </c>
      <c r="HP249" t="s">
        <v>3</v>
      </c>
      <c r="HQ249" t="s">
        <v>3</v>
      </c>
      <c r="IK249">
        <v>0</v>
      </c>
    </row>
    <row r="250" spans="1:245" x14ac:dyDescent="0.2">
      <c r="A250">
        <v>17</v>
      </c>
      <c r="B250">
        <v>1</v>
      </c>
      <c r="C250">
        <f>ROW(SmtRes!A73)</f>
        <v>73</v>
      </c>
      <c r="D250">
        <f>ROW(EtalonRes!A115)</f>
        <v>115</v>
      </c>
      <c r="E250" t="s">
        <v>232</v>
      </c>
      <c r="F250" t="s">
        <v>233</v>
      </c>
      <c r="G250" t="s">
        <v>234</v>
      </c>
      <c r="H250" t="s">
        <v>224</v>
      </c>
      <c r="I250">
        <v>1</v>
      </c>
      <c r="J250">
        <v>0</v>
      </c>
      <c r="K250">
        <v>1</v>
      </c>
      <c r="O250">
        <f t="shared" si="188"/>
        <v>4191</v>
      </c>
      <c r="P250">
        <f t="shared" si="189"/>
        <v>20.16</v>
      </c>
      <c r="Q250">
        <f t="shared" si="190"/>
        <v>3.58</v>
      </c>
      <c r="R250">
        <f t="shared" si="191"/>
        <v>0.04</v>
      </c>
      <c r="S250">
        <f t="shared" si="192"/>
        <v>4167.26</v>
      </c>
      <c r="T250">
        <f t="shared" si="193"/>
        <v>0</v>
      </c>
      <c r="U250">
        <f t="shared" si="194"/>
        <v>6.28</v>
      </c>
      <c r="V250">
        <f t="shared" si="195"/>
        <v>0</v>
      </c>
      <c r="W250">
        <f t="shared" si="196"/>
        <v>0</v>
      </c>
      <c r="X250">
        <f t="shared" si="197"/>
        <v>2917.08</v>
      </c>
      <c r="Y250">
        <f t="shared" si="198"/>
        <v>416.73</v>
      </c>
      <c r="AA250">
        <v>1472751627</v>
      </c>
      <c r="AB250">
        <f t="shared" si="199"/>
        <v>4191</v>
      </c>
      <c r="AC250">
        <f>ROUND(((ES250*2)),6)</f>
        <v>20.16</v>
      </c>
      <c r="AD250">
        <f>ROUND(((((ET250*2))-((EU250*2)))+AE250),6)</f>
        <v>3.58</v>
      </c>
      <c r="AE250">
        <f t="shared" si="221"/>
        <v>0.04</v>
      </c>
      <c r="AF250">
        <f t="shared" si="221"/>
        <v>4167.26</v>
      </c>
      <c r="AG250">
        <f t="shared" si="200"/>
        <v>0</v>
      </c>
      <c r="AH250">
        <f t="shared" si="222"/>
        <v>6.28</v>
      </c>
      <c r="AI250">
        <f t="shared" si="222"/>
        <v>0</v>
      </c>
      <c r="AJ250">
        <f t="shared" si="201"/>
        <v>0</v>
      </c>
      <c r="AK250">
        <v>2095.5</v>
      </c>
      <c r="AL250">
        <v>10.08</v>
      </c>
      <c r="AM250">
        <v>1.79</v>
      </c>
      <c r="AN250">
        <v>0.02</v>
      </c>
      <c r="AO250">
        <v>2083.63</v>
      </c>
      <c r="AP250">
        <v>0</v>
      </c>
      <c r="AQ250">
        <v>3.14</v>
      </c>
      <c r="AR250">
        <v>0</v>
      </c>
      <c r="AS250">
        <v>0</v>
      </c>
      <c r="AT250">
        <v>70</v>
      </c>
      <c r="AU250">
        <v>10</v>
      </c>
      <c r="AV250">
        <v>1</v>
      </c>
      <c r="AW250">
        <v>1</v>
      </c>
      <c r="AZ250">
        <v>1</v>
      </c>
      <c r="BA250">
        <v>1</v>
      </c>
      <c r="BB250">
        <v>1</v>
      </c>
      <c r="BC250">
        <v>1</v>
      </c>
      <c r="BD250" t="s">
        <v>3</v>
      </c>
      <c r="BE250" t="s">
        <v>3</v>
      </c>
      <c r="BF250" t="s">
        <v>3</v>
      </c>
      <c r="BG250" t="s">
        <v>3</v>
      </c>
      <c r="BH250">
        <v>0</v>
      </c>
      <c r="BI250">
        <v>4</v>
      </c>
      <c r="BJ250" t="s">
        <v>235</v>
      </c>
      <c r="BM250">
        <v>0</v>
      </c>
      <c r="BN250">
        <v>0</v>
      </c>
      <c r="BO250" t="s">
        <v>3</v>
      </c>
      <c r="BP250">
        <v>0</v>
      </c>
      <c r="BQ250">
        <v>1</v>
      </c>
      <c r="BR250">
        <v>0</v>
      </c>
      <c r="BS250">
        <v>1</v>
      </c>
      <c r="BT250">
        <v>1</v>
      </c>
      <c r="BU250">
        <v>1</v>
      </c>
      <c r="BV250">
        <v>1</v>
      </c>
      <c r="BW250">
        <v>1</v>
      </c>
      <c r="BX250">
        <v>1</v>
      </c>
      <c r="BY250" t="s">
        <v>3</v>
      </c>
      <c r="BZ250">
        <v>70</v>
      </c>
      <c r="CA250">
        <v>10</v>
      </c>
      <c r="CB250" t="s">
        <v>3</v>
      </c>
      <c r="CE250">
        <v>0</v>
      </c>
      <c r="CF250">
        <v>0</v>
      </c>
      <c r="CG250">
        <v>0</v>
      </c>
      <c r="CM250">
        <v>0</v>
      </c>
      <c r="CN250" t="s">
        <v>3</v>
      </c>
      <c r="CO250">
        <v>0</v>
      </c>
      <c r="CP250">
        <f t="shared" si="202"/>
        <v>4191</v>
      </c>
      <c r="CQ250">
        <f t="shared" si="203"/>
        <v>20.16</v>
      </c>
      <c r="CR250">
        <f>(((((ET250*2))*BB250-((EU250*2))*BS250)+AE250*BS250)*AV250)</f>
        <v>3.58</v>
      </c>
      <c r="CS250">
        <f t="shared" si="204"/>
        <v>0.04</v>
      </c>
      <c r="CT250">
        <f t="shared" si="205"/>
        <v>4167.26</v>
      </c>
      <c r="CU250">
        <f t="shared" si="206"/>
        <v>0</v>
      </c>
      <c r="CV250">
        <f t="shared" si="207"/>
        <v>6.28</v>
      </c>
      <c r="CW250">
        <f t="shared" si="208"/>
        <v>0</v>
      </c>
      <c r="CX250">
        <f t="shared" si="209"/>
        <v>0</v>
      </c>
      <c r="CY250">
        <f t="shared" si="210"/>
        <v>2917.0820000000003</v>
      </c>
      <c r="CZ250">
        <f t="shared" si="211"/>
        <v>416.72600000000006</v>
      </c>
      <c r="DC250" t="s">
        <v>3</v>
      </c>
      <c r="DD250" t="s">
        <v>193</v>
      </c>
      <c r="DE250" t="s">
        <v>193</v>
      </c>
      <c r="DF250" t="s">
        <v>193</v>
      </c>
      <c r="DG250" t="s">
        <v>193</v>
      </c>
      <c r="DH250" t="s">
        <v>3</v>
      </c>
      <c r="DI250" t="s">
        <v>193</v>
      </c>
      <c r="DJ250" t="s">
        <v>193</v>
      </c>
      <c r="DK250" t="s">
        <v>3</v>
      </c>
      <c r="DL250" t="s">
        <v>3</v>
      </c>
      <c r="DM250" t="s">
        <v>3</v>
      </c>
      <c r="DN250">
        <v>0</v>
      </c>
      <c r="DO250">
        <v>0</v>
      </c>
      <c r="DP250">
        <v>1</v>
      </c>
      <c r="DQ250">
        <v>1</v>
      </c>
      <c r="DU250">
        <v>1013</v>
      </c>
      <c r="DV250" t="s">
        <v>224</v>
      </c>
      <c r="DW250" t="s">
        <v>224</v>
      </c>
      <c r="DX250">
        <v>1</v>
      </c>
      <c r="DZ250" t="s">
        <v>3</v>
      </c>
      <c r="EA250" t="s">
        <v>3</v>
      </c>
      <c r="EB250" t="s">
        <v>3</v>
      </c>
      <c r="EC250" t="s">
        <v>3</v>
      </c>
      <c r="EE250">
        <v>1441815344</v>
      </c>
      <c r="EF250">
        <v>1</v>
      </c>
      <c r="EG250" t="s">
        <v>22</v>
      </c>
      <c r="EH250">
        <v>0</v>
      </c>
      <c r="EI250" t="s">
        <v>3</v>
      </c>
      <c r="EJ250">
        <v>4</v>
      </c>
      <c r="EK250">
        <v>0</v>
      </c>
      <c r="EL250" t="s">
        <v>23</v>
      </c>
      <c r="EM250" t="s">
        <v>24</v>
      </c>
      <c r="EO250" t="s">
        <v>3</v>
      </c>
      <c r="EQ250">
        <v>0</v>
      </c>
      <c r="ER250">
        <v>2095.5</v>
      </c>
      <c r="ES250">
        <v>10.08</v>
      </c>
      <c r="ET250">
        <v>1.79</v>
      </c>
      <c r="EU250">
        <v>0.02</v>
      </c>
      <c r="EV250">
        <v>2083.63</v>
      </c>
      <c r="EW250">
        <v>3.14</v>
      </c>
      <c r="EX250">
        <v>0</v>
      </c>
      <c r="EY250">
        <v>0</v>
      </c>
      <c r="FQ250">
        <v>0</v>
      </c>
      <c r="FR250">
        <f t="shared" si="212"/>
        <v>0</v>
      </c>
      <c r="FS250">
        <v>0</v>
      </c>
      <c r="FX250">
        <v>70</v>
      </c>
      <c r="FY250">
        <v>10</v>
      </c>
      <c r="GA250" t="s">
        <v>3</v>
      </c>
      <c r="GD250">
        <v>0</v>
      </c>
      <c r="GF250">
        <v>984652662</v>
      </c>
      <c r="GG250">
        <v>2</v>
      </c>
      <c r="GH250">
        <v>1</v>
      </c>
      <c r="GI250">
        <v>-2</v>
      </c>
      <c r="GJ250">
        <v>0</v>
      </c>
      <c r="GK250">
        <f>ROUND(R250*(R12)/100,2)</f>
        <v>0.04</v>
      </c>
      <c r="GL250">
        <f t="shared" si="213"/>
        <v>0</v>
      </c>
      <c r="GM250">
        <f t="shared" si="214"/>
        <v>7524.85</v>
      </c>
      <c r="GN250">
        <f t="shared" si="215"/>
        <v>0</v>
      </c>
      <c r="GO250">
        <f t="shared" si="216"/>
        <v>0</v>
      </c>
      <c r="GP250">
        <f t="shared" si="217"/>
        <v>7524.85</v>
      </c>
      <c r="GR250">
        <v>0</v>
      </c>
      <c r="GS250">
        <v>3</v>
      </c>
      <c r="GT250">
        <v>0</v>
      </c>
      <c r="GU250" t="s">
        <v>3</v>
      </c>
      <c r="GV250">
        <f t="shared" si="218"/>
        <v>0</v>
      </c>
      <c r="GW250">
        <v>1</v>
      </c>
      <c r="GX250">
        <f t="shared" si="219"/>
        <v>0</v>
      </c>
      <c r="HA250">
        <v>0</v>
      </c>
      <c r="HB250">
        <v>0</v>
      </c>
      <c r="HC250">
        <f t="shared" si="220"/>
        <v>0</v>
      </c>
      <c r="HE250" t="s">
        <v>3</v>
      </c>
      <c r="HF250" t="s">
        <v>3</v>
      </c>
      <c r="HM250" t="s">
        <v>3</v>
      </c>
      <c r="HN250" t="s">
        <v>3</v>
      </c>
      <c r="HO250" t="s">
        <v>3</v>
      </c>
      <c r="HP250" t="s">
        <v>3</v>
      </c>
      <c r="HQ250" t="s">
        <v>3</v>
      </c>
      <c r="IK250">
        <v>0</v>
      </c>
    </row>
    <row r="251" spans="1:245" x14ac:dyDescent="0.2">
      <c r="A251">
        <v>17</v>
      </c>
      <c r="B251">
        <v>1</v>
      </c>
      <c r="C251">
        <f>ROW(SmtRes!A75)</f>
        <v>75</v>
      </c>
      <c r="D251">
        <f>ROW(EtalonRes!A117)</f>
        <v>117</v>
      </c>
      <c r="E251" t="s">
        <v>3</v>
      </c>
      <c r="F251" t="s">
        <v>236</v>
      </c>
      <c r="G251" t="s">
        <v>237</v>
      </c>
      <c r="H251" t="s">
        <v>224</v>
      </c>
      <c r="I251">
        <v>1</v>
      </c>
      <c r="J251">
        <v>0</v>
      </c>
      <c r="K251">
        <v>1</v>
      </c>
      <c r="O251">
        <f t="shared" si="188"/>
        <v>1459.94</v>
      </c>
      <c r="P251">
        <f t="shared" si="189"/>
        <v>0.08</v>
      </c>
      <c r="Q251">
        <f t="shared" si="190"/>
        <v>0</v>
      </c>
      <c r="R251">
        <f t="shared" si="191"/>
        <v>0</v>
      </c>
      <c r="S251">
        <f t="shared" si="192"/>
        <v>1459.86</v>
      </c>
      <c r="T251">
        <f t="shared" si="193"/>
        <v>0</v>
      </c>
      <c r="U251">
        <f t="shared" si="194"/>
        <v>2.2000000000000002</v>
      </c>
      <c r="V251">
        <f t="shared" si="195"/>
        <v>0</v>
      </c>
      <c r="W251">
        <f t="shared" si="196"/>
        <v>0</v>
      </c>
      <c r="X251">
        <f t="shared" si="197"/>
        <v>1021.9</v>
      </c>
      <c r="Y251">
        <f t="shared" si="198"/>
        <v>145.99</v>
      </c>
      <c r="AA251">
        <v>-1</v>
      </c>
      <c r="AB251">
        <f t="shared" si="199"/>
        <v>1459.94</v>
      </c>
      <c r="AC251">
        <f>ROUND(((ES251*2)),6)</f>
        <v>0.08</v>
      </c>
      <c r="AD251">
        <f>ROUND(((((ET251*2))-((EU251*2)))+AE251),6)</f>
        <v>0</v>
      </c>
      <c r="AE251">
        <f t="shared" si="221"/>
        <v>0</v>
      </c>
      <c r="AF251">
        <f t="shared" si="221"/>
        <v>1459.86</v>
      </c>
      <c r="AG251">
        <f t="shared" si="200"/>
        <v>0</v>
      </c>
      <c r="AH251">
        <f t="shared" si="222"/>
        <v>2.2000000000000002</v>
      </c>
      <c r="AI251">
        <f t="shared" si="222"/>
        <v>0</v>
      </c>
      <c r="AJ251">
        <f t="shared" si="201"/>
        <v>0</v>
      </c>
      <c r="AK251">
        <v>729.97</v>
      </c>
      <c r="AL251">
        <v>0.04</v>
      </c>
      <c r="AM251">
        <v>0</v>
      </c>
      <c r="AN251">
        <v>0</v>
      </c>
      <c r="AO251">
        <v>729.93</v>
      </c>
      <c r="AP251">
        <v>0</v>
      </c>
      <c r="AQ251">
        <v>1.1000000000000001</v>
      </c>
      <c r="AR251">
        <v>0</v>
      </c>
      <c r="AS251">
        <v>0</v>
      </c>
      <c r="AT251">
        <v>70</v>
      </c>
      <c r="AU251">
        <v>10</v>
      </c>
      <c r="AV251">
        <v>1</v>
      </c>
      <c r="AW251">
        <v>1</v>
      </c>
      <c r="AZ251">
        <v>1</v>
      </c>
      <c r="BA251">
        <v>1</v>
      </c>
      <c r="BB251">
        <v>1</v>
      </c>
      <c r="BC251">
        <v>1</v>
      </c>
      <c r="BD251" t="s">
        <v>3</v>
      </c>
      <c r="BE251" t="s">
        <v>3</v>
      </c>
      <c r="BF251" t="s">
        <v>3</v>
      </c>
      <c r="BG251" t="s">
        <v>3</v>
      </c>
      <c r="BH251">
        <v>0</v>
      </c>
      <c r="BI251">
        <v>4</v>
      </c>
      <c r="BJ251" t="s">
        <v>238</v>
      </c>
      <c r="BM251">
        <v>0</v>
      </c>
      <c r="BN251">
        <v>0</v>
      </c>
      <c r="BO251" t="s">
        <v>3</v>
      </c>
      <c r="BP251">
        <v>0</v>
      </c>
      <c r="BQ251">
        <v>1</v>
      </c>
      <c r="BR251">
        <v>0</v>
      </c>
      <c r="BS251">
        <v>1</v>
      </c>
      <c r="BT251">
        <v>1</v>
      </c>
      <c r="BU251">
        <v>1</v>
      </c>
      <c r="BV251">
        <v>1</v>
      </c>
      <c r="BW251">
        <v>1</v>
      </c>
      <c r="BX251">
        <v>1</v>
      </c>
      <c r="BY251" t="s">
        <v>3</v>
      </c>
      <c r="BZ251">
        <v>70</v>
      </c>
      <c r="CA251">
        <v>10</v>
      </c>
      <c r="CB251" t="s">
        <v>3</v>
      </c>
      <c r="CE251">
        <v>0</v>
      </c>
      <c r="CF251">
        <v>0</v>
      </c>
      <c r="CG251">
        <v>0</v>
      </c>
      <c r="CM251">
        <v>0</v>
      </c>
      <c r="CN251" t="s">
        <v>3</v>
      </c>
      <c r="CO251">
        <v>0</v>
      </c>
      <c r="CP251">
        <f t="shared" si="202"/>
        <v>1459.9399999999998</v>
      </c>
      <c r="CQ251">
        <f t="shared" si="203"/>
        <v>0.08</v>
      </c>
      <c r="CR251">
        <f>(((((ET251*2))*BB251-((EU251*2))*BS251)+AE251*BS251)*AV251)</f>
        <v>0</v>
      </c>
      <c r="CS251">
        <f t="shared" si="204"/>
        <v>0</v>
      </c>
      <c r="CT251">
        <f t="shared" si="205"/>
        <v>1459.86</v>
      </c>
      <c r="CU251">
        <f t="shared" si="206"/>
        <v>0</v>
      </c>
      <c r="CV251">
        <f t="shared" si="207"/>
        <v>2.2000000000000002</v>
      </c>
      <c r="CW251">
        <f t="shared" si="208"/>
        <v>0</v>
      </c>
      <c r="CX251">
        <f t="shared" si="209"/>
        <v>0</v>
      </c>
      <c r="CY251">
        <f t="shared" si="210"/>
        <v>1021.9019999999999</v>
      </c>
      <c r="CZ251">
        <f t="shared" si="211"/>
        <v>145.98599999999999</v>
      </c>
      <c r="DC251" t="s">
        <v>3</v>
      </c>
      <c r="DD251" t="s">
        <v>193</v>
      </c>
      <c r="DE251" t="s">
        <v>193</v>
      </c>
      <c r="DF251" t="s">
        <v>193</v>
      </c>
      <c r="DG251" t="s">
        <v>193</v>
      </c>
      <c r="DH251" t="s">
        <v>3</v>
      </c>
      <c r="DI251" t="s">
        <v>193</v>
      </c>
      <c r="DJ251" t="s">
        <v>193</v>
      </c>
      <c r="DK251" t="s">
        <v>3</v>
      </c>
      <c r="DL251" t="s">
        <v>3</v>
      </c>
      <c r="DM251" t="s">
        <v>3</v>
      </c>
      <c r="DN251">
        <v>0</v>
      </c>
      <c r="DO251">
        <v>0</v>
      </c>
      <c r="DP251">
        <v>1</v>
      </c>
      <c r="DQ251">
        <v>1</v>
      </c>
      <c r="DU251">
        <v>1013</v>
      </c>
      <c r="DV251" t="s">
        <v>224</v>
      </c>
      <c r="DW251" t="s">
        <v>224</v>
      </c>
      <c r="DX251">
        <v>1</v>
      </c>
      <c r="DZ251" t="s">
        <v>3</v>
      </c>
      <c r="EA251" t="s">
        <v>3</v>
      </c>
      <c r="EB251" t="s">
        <v>3</v>
      </c>
      <c r="EC251" t="s">
        <v>3</v>
      </c>
      <c r="EE251">
        <v>1441815344</v>
      </c>
      <c r="EF251">
        <v>1</v>
      </c>
      <c r="EG251" t="s">
        <v>22</v>
      </c>
      <c r="EH251">
        <v>0</v>
      </c>
      <c r="EI251" t="s">
        <v>3</v>
      </c>
      <c r="EJ251">
        <v>4</v>
      </c>
      <c r="EK251">
        <v>0</v>
      </c>
      <c r="EL251" t="s">
        <v>23</v>
      </c>
      <c r="EM251" t="s">
        <v>24</v>
      </c>
      <c r="EO251" t="s">
        <v>3</v>
      </c>
      <c r="EQ251">
        <v>1024</v>
      </c>
      <c r="ER251">
        <v>729.97</v>
      </c>
      <c r="ES251">
        <v>0.04</v>
      </c>
      <c r="ET251">
        <v>0</v>
      </c>
      <c r="EU251">
        <v>0</v>
      </c>
      <c r="EV251">
        <v>729.93</v>
      </c>
      <c r="EW251">
        <v>1.1000000000000001</v>
      </c>
      <c r="EX251">
        <v>0</v>
      </c>
      <c r="EY251">
        <v>0</v>
      </c>
      <c r="FQ251">
        <v>0</v>
      </c>
      <c r="FR251">
        <f t="shared" si="212"/>
        <v>0</v>
      </c>
      <c r="FS251">
        <v>0</v>
      </c>
      <c r="FX251">
        <v>70</v>
      </c>
      <c r="FY251">
        <v>10</v>
      </c>
      <c r="GA251" t="s">
        <v>3</v>
      </c>
      <c r="GD251">
        <v>0</v>
      </c>
      <c r="GF251">
        <v>-1196827880</v>
      </c>
      <c r="GG251">
        <v>2</v>
      </c>
      <c r="GH251">
        <v>1</v>
      </c>
      <c r="GI251">
        <v>-2</v>
      </c>
      <c r="GJ251">
        <v>0</v>
      </c>
      <c r="GK251">
        <f>ROUND(R251*(R12)/100,2)</f>
        <v>0</v>
      </c>
      <c r="GL251">
        <f t="shared" si="213"/>
        <v>0</v>
      </c>
      <c r="GM251">
        <f t="shared" si="214"/>
        <v>2627.83</v>
      </c>
      <c r="GN251">
        <f t="shared" si="215"/>
        <v>0</v>
      </c>
      <c r="GO251">
        <f t="shared" si="216"/>
        <v>0</v>
      </c>
      <c r="GP251">
        <f t="shared" si="217"/>
        <v>2627.83</v>
      </c>
      <c r="GR251">
        <v>0</v>
      </c>
      <c r="GS251">
        <v>3</v>
      </c>
      <c r="GT251">
        <v>0</v>
      </c>
      <c r="GU251" t="s">
        <v>3</v>
      </c>
      <c r="GV251">
        <f t="shared" si="218"/>
        <v>0</v>
      </c>
      <c r="GW251">
        <v>1</v>
      </c>
      <c r="GX251">
        <f t="shared" si="219"/>
        <v>0</v>
      </c>
      <c r="HA251">
        <v>0</v>
      </c>
      <c r="HB251">
        <v>0</v>
      </c>
      <c r="HC251">
        <f t="shared" si="220"/>
        <v>0</v>
      </c>
      <c r="HE251" t="s">
        <v>3</v>
      </c>
      <c r="HF251" t="s">
        <v>3</v>
      </c>
      <c r="HM251" t="s">
        <v>3</v>
      </c>
      <c r="HN251" t="s">
        <v>3</v>
      </c>
      <c r="HO251" t="s">
        <v>3</v>
      </c>
      <c r="HP251" t="s">
        <v>3</v>
      </c>
      <c r="HQ251" t="s">
        <v>3</v>
      </c>
      <c r="IK251">
        <v>0</v>
      </c>
    </row>
    <row r="252" spans="1:245" x14ac:dyDescent="0.2">
      <c r="A252">
        <v>17</v>
      </c>
      <c r="B252">
        <v>1</v>
      </c>
      <c r="C252">
        <f>ROW(SmtRes!A77)</f>
        <v>77</v>
      </c>
      <c r="D252">
        <f>ROW(EtalonRes!A119)</f>
        <v>119</v>
      </c>
      <c r="E252" t="s">
        <v>239</v>
      </c>
      <c r="F252" t="s">
        <v>240</v>
      </c>
      <c r="G252" t="s">
        <v>241</v>
      </c>
      <c r="H252" t="s">
        <v>224</v>
      </c>
      <c r="I252">
        <v>1</v>
      </c>
      <c r="J252">
        <v>0</v>
      </c>
      <c r="K252">
        <v>1</v>
      </c>
      <c r="O252">
        <f t="shared" si="188"/>
        <v>3158.68</v>
      </c>
      <c r="P252">
        <f t="shared" si="189"/>
        <v>0.06</v>
      </c>
      <c r="Q252">
        <f t="shared" si="190"/>
        <v>0</v>
      </c>
      <c r="R252">
        <f t="shared" si="191"/>
        <v>0</v>
      </c>
      <c r="S252">
        <f t="shared" si="192"/>
        <v>3158.62</v>
      </c>
      <c r="T252">
        <f t="shared" si="193"/>
        <v>0</v>
      </c>
      <c r="U252">
        <f t="shared" si="194"/>
        <v>4.76</v>
      </c>
      <c r="V252">
        <f t="shared" si="195"/>
        <v>0</v>
      </c>
      <c r="W252">
        <f t="shared" si="196"/>
        <v>0</v>
      </c>
      <c r="X252">
        <f t="shared" si="197"/>
        <v>2211.0300000000002</v>
      </c>
      <c r="Y252">
        <f t="shared" si="198"/>
        <v>315.86</v>
      </c>
      <c r="AA252">
        <v>1472751627</v>
      </c>
      <c r="AB252">
        <f t="shared" si="199"/>
        <v>3158.68</v>
      </c>
      <c r="AC252">
        <f>ROUND(((ES252*2)),6)</f>
        <v>0.06</v>
      </c>
      <c r="AD252">
        <f>ROUND(((((ET252*2))-((EU252*2)))+AE252),6)</f>
        <v>0</v>
      </c>
      <c r="AE252">
        <f t="shared" si="221"/>
        <v>0</v>
      </c>
      <c r="AF252">
        <f t="shared" si="221"/>
        <v>3158.62</v>
      </c>
      <c r="AG252">
        <f t="shared" si="200"/>
        <v>0</v>
      </c>
      <c r="AH252">
        <f t="shared" si="222"/>
        <v>4.76</v>
      </c>
      <c r="AI252">
        <f t="shared" si="222"/>
        <v>0</v>
      </c>
      <c r="AJ252">
        <f t="shared" si="201"/>
        <v>0</v>
      </c>
      <c r="AK252">
        <v>1579.34</v>
      </c>
      <c r="AL252">
        <v>0.03</v>
      </c>
      <c r="AM252">
        <v>0</v>
      </c>
      <c r="AN252">
        <v>0</v>
      </c>
      <c r="AO252">
        <v>1579.31</v>
      </c>
      <c r="AP252">
        <v>0</v>
      </c>
      <c r="AQ252">
        <v>2.38</v>
      </c>
      <c r="AR252">
        <v>0</v>
      </c>
      <c r="AS252">
        <v>0</v>
      </c>
      <c r="AT252">
        <v>70</v>
      </c>
      <c r="AU252">
        <v>10</v>
      </c>
      <c r="AV252">
        <v>1</v>
      </c>
      <c r="AW252">
        <v>1</v>
      </c>
      <c r="AZ252">
        <v>1</v>
      </c>
      <c r="BA252">
        <v>1</v>
      </c>
      <c r="BB252">
        <v>1</v>
      </c>
      <c r="BC252">
        <v>1</v>
      </c>
      <c r="BD252" t="s">
        <v>3</v>
      </c>
      <c r="BE252" t="s">
        <v>3</v>
      </c>
      <c r="BF252" t="s">
        <v>3</v>
      </c>
      <c r="BG252" t="s">
        <v>3</v>
      </c>
      <c r="BH252">
        <v>0</v>
      </c>
      <c r="BI252">
        <v>4</v>
      </c>
      <c r="BJ252" t="s">
        <v>242</v>
      </c>
      <c r="BM252">
        <v>0</v>
      </c>
      <c r="BN252">
        <v>0</v>
      </c>
      <c r="BO252" t="s">
        <v>3</v>
      </c>
      <c r="BP252">
        <v>0</v>
      </c>
      <c r="BQ252">
        <v>1</v>
      </c>
      <c r="BR252">
        <v>0</v>
      </c>
      <c r="BS252">
        <v>1</v>
      </c>
      <c r="BT252">
        <v>1</v>
      </c>
      <c r="BU252">
        <v>1</v>
      </c>
      <c r="BV252">
        <v>1</v>
      </c>
      <c r="BW252">
        <v>1</v>
      </c>
      <c r="BX252">
        <v>1</v>
      </c>
      <c r="BY252" t="s">
        <v>3</v>
      </c>
      <c r="BZ252">
        <v>70</v>
      </c>
      <c r="CA252">
        <v>10</v>
      </c>
      <c r="CB252" t="s">
        <v>3</v>
      </c>
      <c r="CE252">
        <v>0</v>
      </c>
      <c r="CF252">
        <v>0</v>
      </c>
      <c r="CG252">
        <v>0</v>
      </c>
      <c r="CM252">
        <v>0</v>
      </c>
      <c r="CN252" t="s">
        <v>3</v>
      </c>
      <c r="CO252">
        <v>0</v>
      </c>
      <c r="CP252">
        <f t="shared" si="202"/>
        <v>3158.68</v>
      </c>
      <c r="CQ252">
        <f t="shared" si="203"/>
        <v>0.06</v>
      </c>
      <c r="CR252">
        <f>(((((ET252*2))*BB252-((EU252*2))*BS252)+AE252*BS252)*AV252)</f>
        <v>0</v>
      </c>
      <c r="CS252">
        <f t="shared" si="204"/>
        <v>0</v>
      </c>
      <c r="CT252">
        <f t="shared" si="205"/>
        <v>3158.62</v>
      </c>
      <c r="CU252">
        <f t="shared" si="206"/>
        <v>0</v>
      </c>
      <c r="CV252">
        <f t="shared" si="207"/>
        <v>4.76</v>
      </c>
      <c r="CW252">
        <f t="shared" si="208"/>
        <v>0</v>
      </c>
      <c r="CX252">
        <f t="shared" si="209"/>
        <v>0</v>
      </c>
      <c r="CY252">
        <f t="shared" si="210"/>
        <v>2211.0340000000001</v>
      </c>
      <c r="CZ252">
        <f t="shared" si="211"/>
        <v>315.86199999999997</v>
      </c>
      <c r="DC252" t="s">
        <v>3</v>
      </c>
      <c r="DD252" t="s">
        <v>193</v>
      </c>
      <c r="DE252" t="s">
        <v>193</v>
      </c>
      <c r="DF252" t="s">
        <v>193</v>
      </c>
      <c r="DG252" t="s">
        <v>193</v>
      </c>
      <c r="DH252" t="s">
        <v>3</v>
      </c>
      <c r="DI252" t="s">
        <v>193</v>
      </c>
      <c r="DJ252" t="s">
        <v>193</v>
      </c>
      <c r="DK252" t="s">
        <v>3</v>
      </c>
      <c r="DL252" t="s">
        <v>3</v>
      </c>
      <c r="DM252" t="s">
        <v>3</v>
      </c>
      <c r="DN252">
        <v>0</v>
      </c>
      <c r="DO252">
        <v>0</v>
      </c>
      <c r="DP252">
        <v>1</v>
      </c>
      <c r="DQ252">
        <v>1</v>
      </c>
      <c r="DU252">
        <v>1013</v>
      </c>
      <c r="DV252" t="s">
        <v>224</v>
      </c>
      <c r="DW252" t="s">
        <v>224</v>
      </c>
      <c r="DX252">
        <v>1</v>
      </c>
      <c r="DZ252" t="s">
        <v>3</v>
      </c>
      <c r="EA252" t="s">
        <v>3</v>
      </c>
      <c r="EB252" t="s">
        <v>3</v>
      </c>
      <c r="EC252" t="s">
        <v>3</v>
      </c>
      <c r="EE252">
        <v>1441815344</v>
      </c>
      <c r="EF252">
        <v>1</v>
      </c>
      <c r="EG252" t="s">
        <v>22</v>
      </c>
      <c r="EH252">
        <v>0</v>
      </c>
      <c r="EI252" t="s">
        <v>3</v>
      </c>
      <c r="EJ252">
        <v>4</v>
      </c>
      <c r="EK252">
        <v>0</v>
      </c>
      <c r="EL252" t="s">
        <v>23</v>
      </c>
      <c r="EM252" t="s">
        <v>24</v>
      </c>
      <c r="EO252" t="s">
        <v>3</v>
      </c>
      <c r="EQ252">
        <v>0</v>
      </c>
      <c r="ER252">
        <v>1579.34</v>
      </c>
      <c r="ES252">
        <v>0.03</v>
      </c>
      <c r="ET252">
        <v>0</v>
      </c>
      <c r="EU252">
        <v>0</v>
      </c>
      <c r="EV252">
        <v>1579.31</v>
      </c>
      <c r="EW252">
        <v>2.38</v>
      </c>
      <c r="EX252">
        <v>0</v>
      </c>
      <c r="EY252">
        <v>0</v>
      </c>
      <c r="FQ252">
        <v>0</v>
      </c>
      <c r="FR252">
        <f t="shared" si="212"/>
        <v>0</v>
      </c>
      <c r="FS252">
        <v>0</v>
      </c>
      <c r="FX252">
        <v>70</v>
      </c>
      <c r="FY252">
        <v>10</v>
      </c>
      <c r="GA252" t="s">
        <v>3</v>
      </c>
      <c r="GD252">
        <v>0</v>
      </c>
      <c r="GF252">
        <v>1520162509</v>
      </c>
      <c r="GG252">
        <v>2</v>
      </c>
      <c r="GH252">
        <v>1</v>
      </c>
      <c r="GI252">
        <v>-2</v>
      </c>
      <c r="GJ252">
        <v>0</v>
      </c>
      <c r="GK252">
        <f>ROUND(R252*(R12)/100,2)</f>
        <v>0</v>
      </c>
      <c r="GL252">
        <f t="shared" si="213"/>
        <v>0</v>
      </c>
      <c r="GM252">
        <f t="shared" si="214"/>
        <v>5685.57</v>
      </c>
      <c r="GN252">
        <f t="shared" si="215"/>
        <v>0</v>
      </c>
      <c r="GO252">
        <f t="shared" si="216"/>
        <v>0</v>
      </c>
      <c r="GP252">
        <f t="shared" si="217"/>
        <v>5685.57</v>
      </c>
      <c r="GR252">
        <v>0</v>
      </c>
      <c r="GS252">
        <v>3</v>
      </c>
      <c r="GT252">
        <v>0</v>
      </c>
      <c r="GU252" t="s">
        <v>3</v>
      </c>
      <c r="GV252">
        <f t="shared" si="218"/>
        <v>0</v>
      </c>
      <c r="GW252">
        <v>1</v>
      </c>
      <c r="GX252">
        <f t="shared" si="219"/>
        <v>0</v>
      </c>
      <c r="HA252">
        <v>0</v>
      </c>
      <c r="HB252">
        <v>0</v>
      </c>
      <c r="HC252">
        <f t="shared" si="220"/>
        <v>0</v>
      </c>
      <c r="HE252" t="s">
        <v>3</v>
      </c>
      <c r="HF252" t="s">
        <v>3</v>
      </c>
      <c r="HM252" t="s">
        <v>3</v>
      </c>
      <c r="HN252" t="s">
        <v>3</v>
      </c>
      <c r="HO252" t="s">
        <v>3</v>
      </c>
      <c r="HP252" t="s">
        <v>3</v>
      </c>
      <c r="HQ252" t="s">
        <v>3</v>
      </c>
      <c r="IK252">
        <v>0</v>
      </c>
    </row>
    <row r="253" spans="1:245" x14ac:dyDescent="0.2">
      <c r="A253">
        <v>17</v>
      </c>
      <c r="B253">
        <v>1</v>
      </c>
      <c r="C253">
        <f>ROW(SmtRes!A80)</f>
        <v>80</v>
      </c>
      <c r="D253">
        <f>ROW(EtalonRes!A122)</f>
        <v>122</v>
      </c>
      <c r="E253" t="s">
        <v>243</v>
      </c>
      <c r="F253" t="s">
        <v>244</v>
      </c>
      <c r="G253" t="s">
        <v>245</v>
      </c>
      <c r="H253" t="s">
        <v>36</v>
      </c>
      <c r="I253">
        <f>ROUND((1)/10,9)</f>
        <v>0.1</v>
      </c>
      <c r="J253">
        <v>0</v>
      </c>
      <c r="K253">
        <f>ROUND((1)/10,9)</f>
        <v>0.1</v>
      </c>
      <c r="O253">
        <f t="shared" si="188"/>
        <v>1777.63</v>
      </c>
      <c r="P253">
        <f t="shared" si="189"/>
        <v>3.48</v>
      </c>
      <c r="Q253">
        <f t="shared" si="190"/>
        <v>0</v>
      </c>
      <c r="R253">
        <f t="shared" si="191"/>
        <v>0</v>
      </c>
      <c r="S253">
        <f t="shared" si="192"/>
        <v>1774.15</v>
      </c>
      <c r="T253">
        <f t="shared" si="193"/>
        <v>0</v>
      </c>
      <c r="U253">
        <f t="shared" si="194"/>
        <v>2.5</v>
      </c>
      <c r="V253">
        <f t="shared" si="195"/>
        <v>0</v>
      </c>
      <c r="W253">
        <f t="shared" si="196"/>
        <v>0</v>
      </c>
      <c r="X253">
        <f t="shared" si="197"/>
        <v>1241.9100000000001</v>
      </c>
      <c r="Y253">
        <f t="shared" si="198"/>
        <v>177.42</v>
      </c>
      <c r="AA253">
        <v>1472751627</v>
      </c>
      <c r="AB253">
        <f t="shared" si="199"/>
        <v>17776.28</v>
      </c>
      <c r="AC253">
        <f>ROUND(((ES253*2)),6)</f>
        <v>34.78</v>
      </c>
      <c r="AD253">
        <f>ROUND(((((ET253*2))-((EU253*2)))+AE253),6)</f>
        <v>0</v>
      </c>
      <c r="AE253">
        <f t="shared" si="221"/>
        <v>0</v>
      </c>
      <c r="AF253">
        <f t="shared" si="221"/>
        <v>17741.5</v>
      </c>
      <c r="AG253">
        <f t="shared" si="200"/>
        <v>0</v>
      </c>
      <c r="AH253">
        <f t="shared" si="222"/>
        <v>25</v>
      </c>
      <c r="AI253">
        <f t="shared" si="222"/>
        <v>0</v>
      </c>
      <c r="AJ253">
        <f t="shared" si="201"/>
        <v>0</v>
      </c>
      <c r="AK253">
        <v>8888.14</v>
      </c>
      <c r="AL253">
        <v>17.39</v>
      </c>
      <c r="AM253">
        <v>0</v>
      </c>
      <c r="AN253">
        <v>0</v>
      </c>
      <c r="AO253">
        <v>8870.75</v>
      </c>
      <c r="AP253">
        <v>0</v>
      </c>
      <c r="AQ253">
        <v>12.5</v>
      </c>
      <c r="AR253">
        <v>0</v>
      </c>
      <c r="AS253">
        <v>0</v>
      </c>
      <c r="AT253">
        <v>70</v>
      </c>
      <c r="AU253">
        <v>10</v>
      </c>
      <c r="AV253">
        <v>1</v>
      </c>
      <c r="AW253">
        <v>1</v>
      </c>
      <c r="AZ253">
        <v>1</v>
      </c>
      <c r="BA253">
        <v>1</v>
      </c>
      <c r="BB253">
        <v>1</v>
      </c>
      <c r="BC253">
        <v>1</v>
      </c>
      <c r="BD253" t="s">
        <v>3</v>
      </c>
      <c r="BE253" t="s">
        <v>3</v>
      </c>
      <c r="BF253" t="s">
        <v>3</v>
      </c>
      <c r="BG253" t="s">
        <v>3</v>
      </c>
      <c r="BH253">
        <v>0</v>
      </c>
      <c r="BI253">
        <v>4</v>
      </c>
      <c r="BJ253" t="s">
        <v>246</v>
      </c>
      <c r="BM253">
        <v>0</v>
      </c>
      <c r="BN253">
        <v>0</v>
      </c>
      <c r="BO253" t="s">
        <v>3</v>
      </c>
      <c r="BP253">
        <v>0</v>
      </c>
      <c r="BQ253">
        <v>1</v>
      </c>
      <c r="BR253">
        <v>0</v>
      </c>
      <c r="BS253">
        <v>1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3</v>
      </c>
      <c r="BZ253">
        <v>70</v>
      </c>
      <c r="CA253">
        <v>10</v>
      </c>
      <c r="CB253" t="s">
        <v>3</v>
      </c>
      <c r="CE253">
        <v>0</v>
      </c>
      <c r="CF253">
        <v>0</v>
      </c>
      <c r="CG253">
        <v>0</v>
      </c>
      <c r="CM253">
        <v>0</v>
      </c>
      <c r="CN253" t="s">
        <v>3</v>
      </c>
      <c r="CO253">
        <v>0</v>
      </c>
      <c r="CP253">
        <f t="shared" si="202"/>
        <v>1777.63</v>
      </c>
      <c r="CQ253">
        <f t="shared" si="203"/>
        <v>34.78</v>
      </c>
      <c r="CR253">
        <f>(((((ET253*2))*BB253-((EU253*2))*BS253)+AE253*BS253)*AV253)</f>
        <v>0</v>
      </c>
      <c r="CS253">
        <f t="shared" si="204"/>
        <v>0</v>
      </c>
      <c r="CT253">
        <f t="shared" si="205"/>
        <v>17741.5</v>
      </c>
      <c r="CU253">
        <f t="shared" si="206"/>
        <v>0</v>
      </c>
      <c r="CV253">
        <f t="shared" si="207"/>
        <v>25</v>
      </c>
      <c r="CW253">
        <f t="shared" si="208"/>
        <v>0</v>
      </c>
      <c r="CX253">
        <f t="shared" si="209"/>
        <v>0</v>
      </c>
      <c r="CY253">
        <f t="shared" si="210"/>
        <v>1241.905</v>
      </c>
      <c r="CZ253">
        <f t="shared" si="211"/>
        <v>177.41499999999999</v>
      </c>
      <c r="DC253" t="s">
        <v>3</v>
      </c>
      <c r="DD253" t="s">
        <v>193</v>
      </c>
      <c r="DE253" t="s">
        <v>193</v>
      </c>
      <c r="DF253" t="s">
        <v>193</v>
      </c>
      <c r="DG253" t="s">
        <v>193</v>
      </c>
      <c r="DH253" t="s">
        <v>3</v>
      </c>
      <c r="DI253" t="s">
        <v>193</v>
      </c>
      <c r="DJ253" t="s">
        <v>193</v>
      </c>
      <c r="DK253" t="s">
        <v>3</v>
      </c>
      <c r="DL253" t="s">
        <v>3</v>
      </c>
      <c r="DM253" t="s">
        <v>3</v>
      </c>
      <c r="DN253">
        <v>0</v>
      </c>
      <c r="DO253">
        <v>0</v>
      </c>
      <c r="DP253">
        <v>1</v>
      </c>
      <c r="DQ253">
        <v>1</v>
      </c>
      <c r="DU253">
        <v>16987630</v>
      </c>
      <c r="DV253" t="s">
        <v>36</v>
      </c>
      <c r="DW253" t="s">
        <v>36</v>
      </c>
      <c r="DX253">
        <v>10</v>
      </c>
      <c r="DZ253" t="s">
        <v>3</v>
      </c>
      <c r="EA253" t="s">
        <v>3</v>
      </c>
      <c r="EB253" t="s">
        <v>3</v>
      </c>
      <c r="EC253" t="s">
        <v>3</v>
      </c>
      <c r="EE253">
        <v>1441815344</v>
      </c>
      <c r="EF253">
        <v>1</v>
      </c>
      <c r="EG253" t="s">
        <v>22</v>
      </c>
      <c r="EH253">
        <v>0</v>
      </c>
      <c r="EI253" t="s">
        <v>3</v>
      </c>
      <c r="EJ253">
        <v>4</v>
      </c>
      <c r="EK253">
        <v>0</v>
      </c>
      <c r="EL253" t="s">
        <v>23</v>
      </c>
      <c r="EM253" t="s">
        <v>24</v>
      </c>
      <c r="EO253" t="s">
        <v>3</v>
      </c>
      <c r="EQ253">
        <v>0</v>
      </c>
      <c r="ER253">
        <v>8888.14</v>
      </c>
      <c r="ES253">
        <v>17.39</v>
      </c>
      <c r="ET253">
        <v>0</v>
      </c>
      <c r="EU253">
        <v>0</v>
      </c>
      <c r="EV253">
        <v>8870.75</v>
      </c>
      <c r="EW253">
        <v>12.5</v>
      </c>
      <c r="EX253">
        <v>0</v>
      </c>
      <c r="EY253">
        <v>0</v>
      </c>
      <c r="FQ253">
        <v>0</v>
      </c>
      <c r="FR253">
        <f t="shared" si="212"/>
        <v>0</v>
      </c>
      <c r="FS253">
        <v>0</v>
      </c>
      <c r="FX253">
        <v>70</v>
      </c>
      <c r="FY253">
        <v>10</v>
      </c>
      <c r="GA253" t="s">
        <v>3</v>
      </c>
      <c r="GD253">
        <v>0</v>
      </c>
      <c r="GF253">
        <v>-617451266</v>
      </c>
      <c r="GG253">
        <v>2</v>
      </c>
      <c r="GH253">
        <v>1</v>
      </c>
      <c r="GI253">
        <v>-2</v>
      </c>
      <c r="GJ253">
        <v>0</v>
      </c>
      <c r="GK253">
        <f>ROUND(R253*(R12)/100,2)</f>
        <v>0</v>
      </c>
      <c r="GL253">
        <f t="shared" si="213"/>
        <v>0</v>
      </c>
      <c r="GM253">
        <f t="shared" si="214"/>
        <v>3196.96</v>
      </c>
      <c r="GN253">
        <f t="shared" si="215"/>
        <v>0</v>
      </c>
      <c r="GO253">
        <f t="shared" si="216"/>
        <v>0</v>
      </c>
      <c r="GP253">
        <f t="shared" si="217"/>
        <v>3196.96</v>
      </c>
      <c r="GR253">
        <v>0</v>
      </c>
      <c r="GS253">
        <v>3</v>
      </c>
      <c r="GT253">
        <v>0</v>
      </c>
      <c r="GU253" t="s">
        <v>3</v>
      </c>
      <c r="GV253">
        <f t="shared" si="218"/>
        <v>0</v>
      </c>
      <c r="GW253">
        <v>1</v>
      </c>
      <c r="GX253">
        <f t="shared" si="219"/>
        <v>0</v>
      </c>
      <c r="HA253">
        <v>0</v>
      </c>
      <c r="HB253">
        <v>0</v>
      </c>
      <c r="HC253">
        <f t="shared" si="220"/>
        <v>0</v>
      </c>
      <c r="HE253" t="s">
        <v>3</v>
      </c>
      <c r="HF253" t="s">
        <v>3</v>
      </c>
      <c r="HM253" t="s">
        <v>3</v>
      </c>
      <c r="HN253" t="s">
        <v>3</v>
      </c>
      <c r="HO253" t="s">
        <v>3</v>
      </c>
      <c r="HP253" t="s">
        <v>3</v>
      </c>
      <c r="HQ253" t="s">
        <v>3</v>
      </c>
      <c r="IK253">
        <v>0</v>
      </c>
    </row>
    <row r="254" spans="1:245" x14ac:dyDescent="0.2">
      <c r="A254">
        <v>17</v>
      </c>
      <c r="B254">
        <v>1</v>
      </c>
      <c r="C254">
        <f>ROW(SmtRes!A82)</f>
        <v>82</v>
      </c>
      <c r="D254">
        <f>ROW(EtalonRes!A124)</f>
        <v>124</v>
      </c>
      <c r="E254" t="s">
        <v>247</v>
      </c>
      <c r="F254" t="s">
        <v>51</v>
      </c>
      <c r="G254" t="s">
        <v>248</v>
      </c>
      <c r="H254" t="s">
        <v>19</v>
      </c>
      <c r="I254">
        <v>1</v>
      </c>
      <c r="J254">
        <v>0</v>
      </c>
      <c r="K254">
        <v>1</v>
      </c>
      <c r="O254">
        <f t="shared" si="188"/>
        <v>286.18</v>
      </c>
      <c r="P254">
        <f t="shared" si="189"/>
        <v>0</v>
      </c>
      <c r="Q254">
        <f t="shared" si="190"/>
        <v>78.180000000000007</v>
      </c>
      <c r="R254">
        <f t="shared" si="191"/>
        <v>49.57</v>
      </c>
      <c r="S254">
        <f t="shared" si="192"/>
        <v>208</v>
      </c>
      <c r="T254">
        <f t="shared" si="193"/>
        <v>0</v>
      </c>
      <c r="U254">
        <f t="shared" si="194"/>
        <v>0.37</v>
      </c>
      <c r="V254">
        <f t="shared" si="195"/>
        <v>0</v>
      </c>
      <c r="W254">
        <f t="shared" si="196"/>
        <v>0</v>
      </c>
      <c r="X254">
        <f t="shared" si="197"/>
        <v>145.6</v>
      </c>
      <c r="Y254">
        <f t="shared" si="198"/>
        <v>20.8</v>
      </c>
      <c r="AA254">
        <v>1472751627</v>
      </c>
      <c r="AB254">
        <f t="shared" si="199"/>
        <v>286.18</v>
      </c>
      <c r="AC254">
        <f>ROUND((ES254),6)</f>
        <v>0</v>
      </c>
      <c r="AD254">
        <f>ROUND((((ET254)-(EU254))+AE254),6)</f>
        <v>78.180000000000007</v>
      </c>
      <c r="AE254">
        <f>ROUND((EU254),6)</f>
        <v>49.57</v>
      </c>
      <c r="AF254">
        <f>ROUND((EV254),6)</f>
        <v>208</v>
      </c>
      <c r="AG254">
        <f t="shared" si="200"/>
        <v>0</v>
      </c>
      <c r="AH254">
        <f>(EW254)</f>
        <v>0.37</v>
      </c>
      <c r="AI254">
        <f>(EX254)</f>
        <v>0</v>
      </c>
      <c r="AJ254">
        <f t="shared" si="201"/>
        <v>0</v>
      </c>
      <c r="AK254">
        <v>286.18</v>
      </c>
      <c r="AL254">
        <v>0</v>
      </c>
      <c r="AM254">
        <v>78.180000000000007</v>
      </c>
      <c r="AN254">
        <v>49.57</v>
      </c>
      <c r="AO254">
        <v>208</v>
      </c>
      <c r="AP254">
        <v>0</v>
      </c>
      <c r="AQ254">
        <v>0.37</v>
      </c>
      <c r="AR254">
        <v>0</v>
      </c>
      <c r="AS254">
        <v>0</v>
      </c>
      <c r="AT254">
        <v>70</v>
      </c>
      <c r="AU254">
        <v>10</v>
      </c>
      <c r="AV254">
        <v>1</v>
      </c>
      <c r="AW254">
        <v>1</v>
      </c>
      <c r="AZ254">
        <v>1</v>
      </c>
      <c r="BA254">
        <v>1</v>
      </c>
      <c r="BB254">
        <v>1</v>
      </c>
      <c r="BC254">
        <v>1</v>
      </c>
      <c r="BD254" t="s">
        <v>3</v>
      </c>
      <c r="BE254" t="s">
        <v>3</v>
      </c>
      <c r="BF254" t="s">
        <v>3</v>
      </c>
      <c r="BG254" t="s">
        <v>3</v>
      </c>
      <c r="BH254">
        <v>0</v>
      </c>
      <c r="BI254">
        <v>4</v>
      </c>
      <c r="BJ254" t="s">
        <v>53</v>
      </c>
      <c r="BM254">
        <v>0</v>
      </c>
      <c r="BN254">
        <v>0</v>
      </c>
      <c r="BO254" t="s">
        <v>3</v>
      </c>
      <c r="BP254">
        <v>0</v>
      </c>
      <c r="BQ254">
        <v>1</v>
      </c>
      <c r="BR254">
        <v>0</v>
      </c>
      <c r="BS254">
        <v>1</v>
      </c>
      <c r="BT254">
        <v>1</v>
      </c>
      <c r="BU254">
        <v>1</v>
      </c>
      <c r="BV254">
        <v>1</v>
      </c>
      <c r="BW254">
        <v>1</v>
      </c>
      <c r="BX254">
        <v>1</v>
      </c>
      <c r="BY254" t="s">
        <v>3</v>
      </c>
      <c r="BZ254">
        <v>70</v>
      </c>
      <c r="CA254">
        <v>10</v>
      </c>
      <c r="CB254" t="s">
        <v>3</v>
      </c>
      <c r="CE254">
        <v>0</v>
      </c>
      <c r="CF254">
        <v>0</v>
      </c>
      <c r="CG254">
        <v>0</v>
      </c>
      <c r="CM254">
        <v>0</v>
      </c>
      <c r="CN254" t="s">
        <v>3</v>
      </c>
      <c r="CO254">
        <v>0</v>
      </c>
      <c r="CP254">
        <f t="shared" si="202"/>
        <v>286.18</v>
      </c>
      <c r="CQ254">
        <f t="shared" si="203"/>
        <v>0</v>
      </c>
      <c r="CR254">
        <f>((((ET254)*BB254-(EU254)*BS254)+AE254*BS254)*AV254)</f>
        <v>78.180000000000007</v>
      </c>
      <c r="CS254">
        <f t="shared" si="204"/>
        <v>49.57</v>
      </c>
      <c r="CT254">
        <f t="shared" si="205"/>
        <v>208</v>
      </c>
      <c r="CU254">
        <f t="shared" si="206"/>
        <v>0</v>
      </c>
      <c r="CV254">
        <f t="shared" si="207"/>
        <v>0.37</v>
      </c>
      <c r="CW254">
        <f t="shared" si="208"/>
        <v>0</v>
      </c>
      <c r="CX254">
        <f t="shared" si="209"/>
        <v>0</v>
      </c>
      <c r="CY254">
        <f t="shared" si="210"/>
        <v>145.6</v>
      </c>
      <c r="CZ254">
        <f t="shared" si="211"/>
        <v>20.8</v>
      </c>
      <c r="DC254" t="s">
        <v>3</v>
      </c>
      <c r="DD254" t="s">
        <v>3</v>
      </c>
      <c r="DE254" t="s">
        <v>3</v>
      </c>
      <c r="DF254" t="s">
        <v>3</v>
      </c>
      <c r="DG254" t="s">
        <v>3</v>
      </c>
      <c r="DH254" t="s">
        <v>3</v>
      </c>
      <c r="DI254" t="s">
        <v>3</v>
      </c>
      <c r="DJ254" t="s">
        <v>3</v>
      </c>
      <c r="DK254" t="s">
        <v>3</v>
      </c>
      <c r="DL254" t="s">
        <v>3</v>
      </c>
      <c r="DM254" t="s">
        <v>3</v>
      </c>
      <c r="DN254">
        <v>0</v>
      </c>
      <c r="DO254">
        <v>0</v>
      </c>
      <c r="DP254">
        <v>1</v>
      </c>
      <c r="DQ254">
        <v>1</v>
      </c>
      <c r="DU254">
        <v>16987630</v>
      </c>
      <c r="DV254" t="s">
        <v>19</v>
      </c>
      <c r="DW254" t="s">
        <v>19</v>
      </c>
      <c r="DX254">
        <v>1</v>
      </c>
      <c r="DZ254" t="s">
        <v>3</v>
      </c>
      <c r="EA254" t="s">
        <v>3</v>
      </c>
      <c r="EB254" t="s">
        <v>3</v>
      </c>
      <c r="EC254" t="s">
        <v>3</v>
      </c>
      <c r="EE254">
        <v>1441815344</v>
      </c>
      <c r="EF254">
        <v>1</v>
      </c>
      <c r="EG254" t="s">
        <v>22</v>
      </c>
      <c r="EH254">
        <v>0</v>
      </c>
      <c r="EI254" t="s">
        <v>3</v>
      </c>
      <c r="EJ254">
        <v>4</v>
      </c>
      <c r="EK254">
        <v>0</v>
      </c>
      <c r="EL254" t="s">
        <v>23</v>
      </c>
      <c r="EM254" t="s">
        <v>24</v>
      </c>
      <c r="EO254" t="s">
        <v>3</v>
      </c>
      <c r="EQ254">
        <v>0</v>
      </c>
      <c r="ER254">
        <v>286.18</v>
      </c>
      <c r="ES254">
        <v>0</v>
      </c>
      <c r="ET254">
        <v>78.180000000000007</v>
      </c>
      <c r="EU254">
        <v>49.57</v>
      </c>
      <c r="EV254">
        <v>208</v>
      </c>
      <c r="EW254">
        <v>0.37</v>
      </c>
      <c r="EX254">
        <v>0</v>
      </c>
      <c r="EY254">
        <v>0</v>
      </c>
      <c r="FQ254">
        <v>0</v>
      </c>
      <c r="FR254">
        <f t="shared" si="212"/>
        <v>0</v>
      </c>
      <c r="FS254">
        <v>0</v>
      </c>
      <c r="FX254">
        <v>70</v>
      </c>
      <c r="FY254">
        <v>10</v>
      </c>
      <c r="GA254" t="s">
        <v>3</v>
      </c>
      <c r="GD254">
        <v>0</v>
      </c>
      <c r="GF254">
        <v>112299006</v>
      </c>
      <c r="GG254">
        <v>2</v>
      </c>
      <c r="GH254">
        <v>1</v>
      </c>
      <c r="GI254">
        <v>-2</v>
      </c>
      <c r="GJ254">
        <v>0</v>
      </c>
      <c r="GK254">
        <f>ROUND(R254*(R12)/100,2)</f>
        <v>53.54</v>
      </c>
      <c r="GL254">
        <f t="shared" si="213"/>
        <v>0</v>
      </c>
      <c r="GM254">
        <f t="shared" si="214"/>
        <v>506.12</v>
      </c>
      <c r="GN254">
        <f t="shared" si="215"/>
        <v>0</v>
      </c>
      <c r="GO254">
        <f t="shared" si="216"/>
        <v>0</v>
      </c>
      <c r="GP254">
        <f t="shared" si="217"/>
        <v>506.12</v>
      </c>
      <c r="GR254">
        <v>0</v>
      </c>
      <c r="GS254">
        <v>3</v>
      </c>
      <c r="GT254">
        <v>0</v>
      </c>
      <c r="GU254" t="s">
        <v>3</v>
      </c>
      <c r="GV254">
        <f t="shared" si="218"/>
        <v>0</v>
      </c>
      <c r="GW254">
        <v>1</v>
      </c>
      <c r="GX254">
        <f t="shared" si="219"/>
        <v>0</v>
      </c>
      <c r="HA254">
        <v>0</v>
      </c>
      <c r="HB254">
        <v>0</v>
      </c>
      <c r="HC254">
        <f t="shared" si="220"/>
        <v>0</v>
      </c>
      <c r="HE254" t="s">
        <v>3</v>
      </c>
      <c r="HF254" t="s">
        <v>3</v>
      </c>
      <c r="HM254" t="s">
        <v>3</v>
      </c>
      <c r="HN254" t="s">
        <v>3</v>
      </c>
      <c r="HO254" t="s">
        <v>3</v>
      </c>
      <c r="HP254" t="s">
        <v>3</v>
      </c>
      <c r="HQ254" t="s">
        <v>3</v>
      </c>
      <c r="IK254">
        <v>0</v>
      </c>
    </row>
    <row r="255" spans="1:245" x14ac:dyDescent="0.2">
      <c r="A255">
        <v>17</v>
      </c>
      <c r="B255">
        <v>1</v>
      </c>
      <c r="C255">
        <f>ROW(SmtRes!A83)</f>
        <v>83</v>
      </c>
      <c r="D255">
        <f>ROW(EtalonRes!A125)</f>
        <v>125</v>
      </c>
      <c r="E255" t="s">
        <v>249</v>
      </c>
      <c r="F255" t="s">
        <v>250</v>
      </c>
      <c r="G255" t="s">
        <v>251</v>
      </c>
      <c r="H255" t="s">
        <v>19</v>
      </c>
      <c r="I255">
        <v>1</v>
      </c>
      <c r="J255">
        <v>0</v>
      </c>
      <c r="K255">
        <v>1</v>
      </c>
      <c r="O255">
        <f t="shared" si="188"/>
        <v>987.98</v>
      </c>
      <c r="P255">
        <f t="shared" si="189"/>
        <v>0</v>
      </c>
      <c r="Q255">
        <f t="shared" si="190"/>
        <v>0</v>
      </c>
      <c r="R255">
        <f t="shared" si="191"/>
        <v>0</v>
      </c>
      <c r="S255">
        <f t="shared" si="192"/>
        <v>987.98</v>
      </c>
      <c r="T255">
        <f t="shared" si="193"/>
        <v>0</v>
      </c>
      <c r="U255">
        <f t="shared" si="194"/>
        <v>1.6</v>
      </c>
      <c r="V255">
        <f t="shared" si="195"/>
        <v>0</v>
      </c>
      <c r="W255">
        <f t="shared" si="196"/>
        <v>0</v>
      </c>
      <c r="X255">
        <f t="shared" si="197"/>
        <v>691.59</v>
      </c>
      <c r="Y255">
        <f t="shared" si="198"/>
        <v>98.8</v>
      </c>
      <c r="AA255">
        <v>1472751627</v>
      </c>
      <c r="AB255">
        <f t="shared" si="199"/>
        <v>987.98</v>
      </c>
      <c r="AC255">
        <f>ROUND(((ES255*2)),6)</f>
        <v>0</v>
      </c>
      <c r="AD255">
        <f>ROUND(((((ET255*2))-((EU255*2)))+AE255),6)</f>
        <v>0</v>
      </c>
      <c r="AE255">
        <f t="shared" ref="AE255:AF257" si="223">ROUND(((EU255*2)),6)</f>
        <v>0</v>
      </c>
      <c r="AF255">
        <f t="shared" si="223"/>
        <v>987.98</v>
      </c>
      <c r="AG255">
        <f t="shared" si="200"/>
        <v>0</v>
      </c>
      <c r="AH255">
        <f t="shared" ref="AH255:AI257" si="224">((EW255*2))</f>
        <v>1.6</v>
      </c>
      <c r="AI255">
        <f t="shared" si="224"/>
        <v>0</v>
      </c>
      <c r="AJ255">
        <f t="shared" si="201"/>
        <v>0</v>
      </c>
      <c r="AK255">
        <v>493.99</v>
      </c>
      <c r="AL255">
        <v>0</v>
      </c>
      <c r="AM255">
        <v>0</v>
      </c>
      <c r="AN255">
        <v>0</v>
      </c>
      <c r="AO255">
        <v>493.99</v>
      </c>
      <c r="AP255">
        <v>0</v>
      </c>
      <c r="AQ255">
        <v>0.8</v>
      </c>
      <c r="AR255">
        <v>0</v>
      </c>
      <c r="AS255">
        <v>0</v>
      </c>
      <c r="AT255">
        <v>70</v>
      </c>
      <c r="AU255">
        <v>10</v>
      </c>
      <c r="AV255">
        <v>1</v>
      </c>
      <c r="AW255">
        <v>1</v>
      </c>
      <c r="AZ255">
        <v>1</v>
      </c>
      <c r="BA255">
        <v>1</v>
      </c>
      <c r="BB255">
        <v>1</v>
      </c>
      <c r="BC255">
        <v>1</v>
      </c>
      <c r="BD255" t="s">
        <v>3</v>
      </c>
      <c r="BE255" t="s">
        <v>3</v>
      </c>
      <c r="BF255" t="s">
        <v>3</v>
      </c>
      <c r="BG255" t="s">
        <v>3</v>
      </c>
      <c r="BH255">
        <v>0</v>
      </c>
      <c r="BI255">
        <v>4</v>
      </c>
      <c r="BJ255" t="s">
        <v>252</v>
      </c>
      <c r="BM255">
        <v>0</v>
      </c>
      <c r="BN255">
        <v>0</v>
      </c>
      <c r="BO255" t="s">
        <v>3</v>
      </c>
      <c r="BP255">
        <v>0</v>
      </c>
      <c r="BQ255">
        <v>1</v>
      </c>
      <c r="BR255">
        <v>0</v>
      </c>
      <c r="BS255">
        <v>1</v>
      </c>
      <c r="BT255">
        <v>1</v>
      </c>
      <c r="BU255">
        <v>1</v>
      </c>
      <c r="BV255">
        <v>1</v>
      </c>
      <c r="BW255">
        <v>1</v>
      </c>
      <c r="BX255">
        <v>1</v>
      </c>
      <c r="BY255" t="s">
        <v>3</v>
      </c>
      <c r="BZ255">
        <v>70</v>
      </c>
      <c r="CA255">
        <v>10</v>
      </c>
      <c r="CB255" t="s">
        <v>3</v>
      </c>
      <c r="CE255">
        <v>0</v>
      </c>
      <c r="CF255">
        <v>0</v>
      </c>
      <c r="CG255">
        <v>0</v>
      </c>
      <c r="CM255">
        <v>0</v>
      </c>
      <c r="CN255" t="s">
        <v>3</v>
      </c>
      <c r="CO255">
        <v>0</v>
      </c>
      <c r="CP255">
        <f t="shared" si="202"/>
        <v>987.98</v>
      </c>
      <c r="CQ255">
        <f t="shared" si="203"/>
        <v>0</v>
      </c>
      <c r="CR255">
        <f>(((((ET255*2))*BB255-((EU255*2))*BS255)+AE255*BS255)*AV255)</f>
        <v>0</v>
      </c>
      <c r="CS255">
        <f t="shared" si="204"/>
        <v>0</v>
      </c>
      <c r="CT255">
        <f t="shared" si="205"/>
        <v>987.98</v>
      </c>
      <c r="CU255">
        <f t="shared" si="206"/>
        <v>0</v>
      </c>
      <c r="CV255">
        <f t="shared" si="207"/>
        <v>1.6</v>
      </c>
      <c r="CW255">
        <f t="shared" si="208"/>
        <v>0</v>
      </c>
      <c r="CX255">
        <f t="shared" si="209"/>
        <v>0</v>
      </c>
      <c r="CY255">
        <f t="shared" si="210"/>
        <v>691.58600000000001</v>
      </c>
      <c r="CZ255">
        <f t="shared" si="211"/>
        <v>98.797999999999988</v>
      </c>
      <c r="DC255" t="s">
        <v>3</v>
      </c>
      <c r="DD255" t="s">
        <v>193</v>
      </c>
      <c r="DE255" t="s">
        <v>193</v>
      </c>
      <c r="DF255" t="s">
        <v>193</v>
      </c>
      <c r="DG255" t="s">
        <v>193</v>
      </c>
      <c r="DH255" t="s">
        <v>3</v>
      </c>
      <c r="DI255" t="s">
        <v>193</v>
      </c>
      <c r="DJ255" t="s">
        <v>193</v>
      </c>
      <c r="DK255" t="s">
        <v>3</v>
      </c>
      <c r="DL255" t="s">
        <v>3</v>
      </c>
      <c r="DM255" t="s">
        <v>3</v>
      </c>
      <c r="DN255">
        <v>0</v>
      </c>
      <c r="DO255">
        <v>0</v>
      </c>
      <c r="DP255">
        <v>1</v>
      </c>
      <c r="DQ255">
        <v>1</v>
      </c>
      <c r="DU255">
        <v>16987630</v>
      </c>
      <c r="DV255" t="s">
        <v>19</v>
      </c>
      <c r="DW255" t="s">
        <v>19</v>
      </c>
      <c r="DX255">
        <v>1</v>
      </c>
      <c r="DZ255" t="s">
        <v>3</v>
      </c>
      <c r="EA255" t="s">
        <v>3</v>
      </c>
      <c r="EB255" t="s">
        <v>3</v>
      </c>
      <c r="EC255" t="s">
        <v>3</v>
      </c>
      <c r="EE255">
        <v>1441815344</v>
      </c>
      <c r="EF255">
        <v>1</v>
      </c>
      <c r="EG255" t="s">
        <v>22</v>
      </c>
      <c r="EH255">
        <v>0</v>
      </c>
      <c r="EI255" t="s">
        <v>3</v>
      </c>
      <c r="EJ255">
        <v>4</v>
      </c>
      <c r="EK255">
        <v>0</v>
      </c>
      <c r="EL255" t="s">
        <v>23</v>
      </c>
      <c r="EM255" t="s">
        <v>24</v>
      </c>
      <c r="EO255" t="s">
        <v>3</v>
      </c>
      <c r="EQ255">
        <v>0</v>
      </c>
      <c r="ER255">
        <v>493.99</v>
      </c>
      <c r="ES255">
        <v>0</v>
      </c>
      <c r="ET255">
        <v>0</v>
      </c>
      <c r="EU255">
        <v>0</v>
      </c>
      <c r="EV255">
        <v>493.99</v>
      </c>
      <c r="EW255">
        <v>0.8</v>
      </c>
      <c r="EX255">
        <v>0</v>
      </c>
      <c r="EY255">
        <v>0</v>
      </c>
      <c r="FQ255">
        <v>0</v>
      </c>
      <c r="FR255">
        <f t="shared" si="212"/>
        <v>0</v>
      </c>
      <c r="FS255">
        <v>0</v>
      </c>
      <c r="FX255">
        <v>70</v>
      </c>
      <c r="FY255">
        <v>10</v>
      </c>
      <c r="GA255" t="s">
        <v>3</v>
      </c>
      <c r="GD255">
        <v>0</v>
      </c>
      <c r="GF255">
        <v>1202292755</v>
      </c>
      <c r="GG255">
        <v>2</v>
      </c>
      <c r="GH255">
        <v>1</v>
      </c>
      <c r="GI255">
        <v>-2</v>
      </c>
      <c r="GJ255">
        <v>0</v>
      </c>
      <c r="GK255">
        <f>ROUND(R255*(R12)/100,2)</f>
        <v>0</v>
      </c>
      <c r="GL255">
        <f t="shared" si="213"/>
        <v>0</v>
      </c>
      <c r="GM255">
        <f t="shared" si="214"/>
        <v>1778.37</v>
      </c>
      <c r="GN255">
        <f t="shared" si="215"/>
        <v>0</v>
      </c>
      <c r="GO255">
        <f t="shared" si="216"/>
        <v>0</v>
      </c>
      <c r="GP255">
        <f t="shared" si="217"/>
        <v>1778.37</v>
      </c>
      <c r="GR255">
        <v>0</v>
      </c>
      <c r="GS255">
        <v>3</v>
      </c>
      <c r="GT255">
        <v>0</v>
      </c>
      <c r="GU255" t="s">
        <v>3</v>
      </c>
      <c r="GV255">
        <f t="shared" si="218"/>
        <v>0</v>
      </c>
      <c r="GW255">
        <v>1</v>
      </c>
      <c r="GX255">
        <f t="shared" si="219"/>
        <v>0</v>
      </c>
      <c r="HA255">
        <v>0</v>
      </c>
      <c r="HB255">
        <v>0</v>
      </c>
      <c r="HC255">
        <f t="shared" si="220"/>
        <v>0</v>
      </c>
      <c r="HE255" t="s">
        <v>3</v>
      </c>
      <c r="HF255" t="s">
        <v>3</v>
      </c>
      <c r="HM255" t="s">
        <v>3</v>
      </c>
      <c r="HN255" t="s">
        <v>3</v>
      </c>
      <c r="HO255" t="s">
        <v>3</v>
      </c>
      <c r="HP255" t="s">
        <v>3</v>
      </c>
      <c r="HQ255" t="s">
        <v>3</v>
      </c>
      <c r="IK255">
        <v>0</v>
      </c>
    </row>
    <row r="256" spans="1:245" x14ac:dyDescent="0.2">
      <c r="A256">
        <v>17</v>
      </c>
      <c r="B256">
        <v>1</v>
      </c>
      <c r="C256">
        <f>ROW(SmtRes!A84)</f>
        <v>84</v>
      </c>
      <c r="D256">
        <f>ROW(EtalonRes!A126)</f>
        <v>126</v>
      </c>
      <c r="E256" t="s">
        <v>253</v>
      </c>
      <c r="F256" t="s">
        <v>250</v>
      </c>
      <c r="G256" t="s">
        <v>254</v>
      </c>
      <c r="H256" t="s">
        <v>19</v>
      </c>
      <c r="I256">
        <v>1</v>
      </c>
      <c r="J256">
        <v>0</v>
      </c>
      <c r="K256">
        <v>1</v>
      </c>
      <c r="O256">
        <f t="shared" si="188"/>
        <v>987.98</v>
      </c>
      <c r="P256">
        <f t="shared" si="189"/>
        <v>0</v>
      </c>
      <c r="Q256">
        <f t="shared" si="190"/>
        <v>0</v>
      </c>
      <c r="R256">
        <f t="shared" si="191"/>
        <v>0</v>
      </c>
      <c r="S256">
        <f t="shared" si="192"/>
        <v>987.98</v>
      </c>
      <c r="T256">
        <f t="shared" si="193"/>
        <v>0</v>
      </c>
      <c r="U256">
        <f t="shared" si="194"/>
        <v>1.6</v>
      </c>
      <c r="V256">
        <f t="shared" si="195"/>
        <v>0</v>
      </c>
      <c r="W256">
        <f t="shared" si="196"/>
        <v>0</v>
      </c>
      <c r="X256">
        <f t="shared" si="197"/>
        <v>691.59</v>
      </c>
      <c r="Y256">
        <f t="shared" si="198"/>
        <v>98.8</v>
      </c>
      <c r="AA256">
        <v>1472751627</v>
      </c>
      <c r="AB256">
        <f t="shared" si="199"/>
        <v>987.98</v>
      </c>
      <c r="AC256">
        <f>ROUND(((ES256*2)),6)</f>
        <v>0</v>
      </c>
      <c r="AD256">
        <f>ROUND(((((ET256*2))-((EU256*2)))+AE256),6)</f>
        <v>0</v>
      </c>
      <c r="AE256">
        <f t="shared" si="223"/>
        <v>0</v>
      </c>
      <c r="AF256">
        <f t="shared" si="223"/>
        <v>987.98</v>
      </c>
      <c r="AG256">
        <f t="shared" si="200"/>
        <v>0</v>
      </c>
      <c r="AH256">
        <f t="shared" si="224"/>
        <v>1.6</v>
      </c>
      <c r="AI256">
        <f t="shared" si="224"/>
        <v>0</v>
      </c>
      <c r="AJ256">
        <f t="shared" si="201"/>
        <v>0</v>
      </c>
      <c r="AK256">
        <v>493.99</v>
      </c>
      <c r="AL256">
        <v>0</v>
      </c>
      <c r="AM256">
        <v>0</v>
      </c>
      <c r="AN256">
        <v>0</v>
      </c>
      <c r="AO256">
        <v>493.99</v>
      </c>
      <c r="AP256">
        <v>0</v>
      </c>
      <c r="AQ256">
        <v>0.8</v>
      </c>
      <c r="AR256">
        <v>0</v>
      </c>
      <c r="AS256">
        <v>0</v>
      </c>
      <c r="AT256">
        <v>70</v>
      </c>
      <c r="AU256">
        <v>10</v>
      </c>
      <c r="AV256">
        <v>1</v>
      </c>
      <c r="AW256">
        <v>1</v>
      </c>
      <c r="AZ256">
        <v>1</v>
      </c>
      <c r="BA256">
        <v>1</v>
      </c>
      <c r="BB256">
        <v>1</v>
      </c>
      <c r="BC256">
        <v>1</v>
      </c>
      <c r="BD256" t="s">
        <v>3</v>
      </c>
      <c r="BE256" t="s">
        <v>3</v>
      </c>
      <c r="BF256" t="s">
        <v>3</v>
      </c>
      <c r="BG256" t="s">
        <v>3</v>
      </c>
      <c r="BH256">
        <v>0</v>
      </c>
      <c r="BI256">
        <v>4</v>
      </c>
      <c r="BJ256" t="s">
        <v>252</v>
      </c>
      <c r="BM256">
        <v>0</v>
      </c>
      <c r="BN256">
        <v>0</v>
      </c>
      <c r="BO256" t="s">
        <v>3</v>
      </c>
      <c r="BP256">
        <v>0</v>
      </c>
      <c r="BQ256">
        <v>1</v>
      </c>
      <c r="BR256">
        <v>0</v>
      </c>
      <c r="BS256">
        <v>1</v>
      </c>
      <c r="BT256">
        <v>1</v>
      </c>
      <c r="BU256">
        <v>1</v>
      </c>
      <c r="BV256">
        <v>1</v>
      </c>
      <c r="BW256">
        <v>1</v>
      </c>
      <c r="BX256">
        <v>1</v>
      </c>
      <c r="BY256" t="s">
        <v>3</v>
      </c>
      <c r="BZ256">
        <v>70</v>
      </c>
      <c r="CA256">
        <v>10</v>
      </c>
      <c r="CB256" t="s">
        <v>3</v>
      </c>
      <c r="CE256">
        <v>0</v>
      </c>
      <c r="CF256">
        <v>0</v>
      </c>
      <c r="CG256">
        <v>0</v>
      </c>
      <c r="CM256">
        <v>0</v>
      </c>
      <c r="CN256" t="s">
        <v>3</v>
      </c>
      <c r="CO256">
        <v>0</v>
      </c>
      <c r="CP256">
        <f t="shared" si="202"/>
        <v>987.98</v>
      </c>
      <c r="CQ256">
        <f t="shared" si="203"/>
        <v>0</v>
      </c>
      <c r="CR256">
        <f>(((((ET256*2))*BB256-((EU256*2))*BS256)+AE256*BS256)*AV256)</f>
        <v>0</v>
      </c>
      <c r="CS256">
        <f t="shared" si="204"/>
        <v>0</v>
      </c>
      <c r="CT256">
        <f t="shared" si="205"/>
        <v>987.98</v>
      </c>
      <c r="CU256">
        <f t="shared" si="206"/>
        <v>0</v>
      </c>
      <c r="CV256">
        <f t="shared" si="207"/>
        <v>1.6</v>
      </c>
      <c r="CW256">
        <f t="shared" si="208"/>
        <v>0</v>
      </c>
      <c r="CX256">
        <f t="shared" si="209"/>
        <v>0</v>
      </c>
      <c r="CY256">
        <f t="shared" si="210"/>
        <v>691.58600000000001</v>
      </c>
      <c r="CZ256">
        <f t="shared" si="211"/>
        <v>98.797999999999988</v>
      </c>
      <c r="DC256" t="s">
        <v>3</v>
      </c>
      <c r="DD256" t="s">
        <v>193</v>
      </c>
      <c r="DE256" t="s">
        <v>193</v>
      </c>
      <c r="DF256" t="s">
        <v>193</v>
      </c>
      <c r="DG256" t="s">
        <v>193</v>
      </c>
      <c r="DH256" t="s">
        <v>3</v>
      </c>
      <c r="DI256" t="s">
        <v>193</v>
      </c>
      <c r="DJ256" t="s">
        <v>193</v>
      </c>
      <c r="DK256" t="s">
        <v>3</v>
      </c>
      <c r="DL256" t="s">
        <v>3</v>
      </c>
      <c r="DM256" t="s">
        <v>3</v>
      </c>
      <c r="DN256">
        <v>0</v>
      </c>
      <c r="DO256">
        <v>0</v>
      </c>
      <c r="DP256">
        <v>1</v>
      </c>
      <c r="DQ256">
        <v>1</v>
      </c>
      <c r="DU256">
        <v>16987630</v>
      </c>
      <c r="DV256" t="s">
        <v>19</v>
      </c>
      <c r="DW256" t="s">
        <v>19</v>
      </c>
      <c r="DX256">
        <v>1</v>
      </c>
      <c r="DZ256" t="s">
        <v>3</v>
      </c>
      <c r="EA256" t="s">
        <v>3</v>
      </c>
      <c r="EB256" t="s">
        <v>3</v>
      </c>
      <c r="EC256" t="s">
        <v>3</v>
      </c>
      <c r="EE256">
        <v>1441815344</v>
      </c>
      <c r="EF256">
        <v>1</v>
      </c>
      <c r="EG256" t="s">
        <v>22</v>
      </c>
      <c r="EH256">
        <v>0</v>
      </c>
      <c r="EI256" t="s">
        <v>3</v>
      </c>
      <c r="EJ256">
        <v>4</v>
      </c>
      <c r="EK256">
        <v>0</v>
      </c>
      <c r="EL256" t="s">
        <v>23</v>
      </c>
      <c r="EM256" t="s">
        <v>24</v>
      </c>
      <c r="EO256" t="s">
        <v>3</v>
      </c>
      <c r="EQ256">
        <v>0</v>
      </c>
      <c r="ER256">
        <v>493.99</v>
      </c>
      <c r="ES256">
        <v>0</v>
      </c>
      <c r="ET256">
        <v>0</v>
      </c>
      <c r="EU256">
        <v>0</v>
      </c>
      <c r="EV256">
        <v>493.99</v>
      </c>
      <c r="EW256">
        <v>0.8</v>
      </c>
      <c r="EX256">
        <v>0</v>
      </c>
      <c r="EY256">
        <v>0</v>
      </c>
      <c r="FQ256">
        <v>0</v>
      </c>
      <c r="FR256">
        <f t="shared" si="212"/>
        <v>0</v>
      </c>
      <c r="FS256">
        <v>0</v>
      </c>
      <c r="FX256">
        <v>70</v>
      </c>
      <c r="FY256">
        <v>10</v>
      </c>
      <c r="GA256" t="s">
        <v>3</v>
      </c>
      <c r="GD256">
        <v>0</v>
      </c>
      <c r="GF256">
        <v>-1970933713</v>
      </c>
      <c r="GG256">
        <v>2</v>
      </c>
      <c r="GH256">
        <v>1</v>
      </c>
      <c r="GI256">
        <v>-2</v>
      </c>
      <c r="GJ256">
        <v>0</v>
      </c>
      <c r="GK256">
        <f>ROUND(R256*(R12)/100,2)</f>
        <v>0</v>
      </c>
      <c r="GL256">
        <f t="shared" si="213"/>
        <v>0</v>
      </c>
      <c r="GM256">
        <f t="shared" si="214"/>
        <v>1778.37</v>
      </c>
      <c r="GN256">
        <f t="shared" si="215"/>
        <v>0</v>
      </c>
      <c r="GO256">
        <f t="shared" si="216"/>
        <v>0</v>
      </c>
      <c r="GP256">
        <f t="shared" si="217"/>
        <v>1778.37</v>
      </c>
      <c r="GR256">
        <v>0</v>
      </c>
      <c r="GS256">
        <v>3</v>
      </c>
      <c r="GT256">
        <v>0</v>
      </c>
      <c r="GU256" t="s">
        <v>3</v>
      </c>
      <c r="GV256">
        <f t="shared" si="218"/>
        <v>0</v>
      </c>
      <c r="GW256">
        <v>1</v>
      </c>
      <c r="GX256">
        <f t="shared" si="219"/>
        <v>0</v>
      </c>
      <c r="HA256">
        <v>0</v>
      </c>
      <c r="HB256">
        <v>0</v>
      </c>
      <c r="HC256">
        <f t="shared" si="220"/>
        <v>0</v>
      </c>
      <c r="HE256" t="s">
        <v>3</v>
      </c>
      <c r="HF256" t="s">
        <v>3</v>
      </c>
      <c r="HM256" t="s">
        <v>3</v>
      </c>
      <c r="HN256" t="s">
        <v>3</v>
      </c>
      <c r="HO256" t="s">
        <v>3</v>
      </c>
      <c r="HP256" t="s">
        <v>3</v>
      </c>
      <c r="HQ256" t="s">
        <v>3</v>
      </c>
      <c r="IK256">
        <v>0</v>
      </c>
    </row>
    <row r="257" spans="1:245" x14ac:dyDescent="0.2">
      <c r="A257">
        <v>17</v>
      </c>
      <c r="B257">
        <v>1</v>
      </c>
      <c r="C257">
        <f>ROW(SmtRes!A86)</f>
        <v>86</v>
      </c>
      <c r="D257">
        <f>ROW(EtalonRes!A128)</f>
        <v>128</v>
      </c>
      <c r="E257" t="s">
        <v>255</v>
      </c>
      <c r="F257" t="s">
        <v>51</v>
      </c>
      <c r="G257" t="s">
        <v>256</v>
      </c>
      <c r="H257" t="s">
        <v>19</v>
      </c>
      <c r="I257">
        <v>1</v>
      </c>
      <c r="J257">
        <v>0</v>
      </c>
      <c r="K257">
        <v>1</v>
      </c>
      <c r="O257">
        <f t="shared" si="188"/>
        <v>572.36</v>
      </c>
      <c r="P257">
        <f t="shared" si="189"/>
        <v>0</v>
      </c>
      <c r="Q257">
        <f t="shared" si="190"/>
        <v>156.36000000000001</v>
      </c>
      <c r="R257">
        <f t="shared" si="191"/>
        <v>99.14</v>
      </c>
      <c r="S257">
        <f t="shared" si="192"/>
        <v>416</v>
      </c>
      <c r="T257">
        <f t="shared" si="193"/>
        <v>0</v>
      </c>
      <c r="U257">
        <f t="shared" si="194"/>
        <v>0.74</v>
      </c>
      <c r="V257">
        <f t="shared" si="195"/>
        <v>0</v>
      </c>
      <c r="W257">
        <f t="shared" si="196"/>
        <v>0</v>
      </c>
      <c r="X257">
        <f t="shared" si="197"/>
        <v>291.2</v>
      </c>
      <c r="Y257">
        <f t="shared" si="198"/>
        <v>41.6</v>
      </c>
      <c r="AA257">
        <v>1472751627</v>
      </c>
      <c r="AB257">
        <f t="shared" si="199"/>
        <v>572.36</v>
      </c>
      <c r="AC257">
        <f>ROUND(((ES257*2)),6)</f>
        <v>0</v>
      </c>
      <c r="AD257">
        <f>ROUND(((((ET257*2))-((EU257*2)))+AE257),6)</f>
        <v>156.36000000000001</v>
      </c>
      <c r="AE257">
        <f t="shared" si="223"/>
        <v>99.14</v>
      </c>
      <c r="AF257">
        <f t="shared" si="223"/>
        <v>416</v>
      </c>
      <c r="AG257">
        <f t="shared" si="200"/>
        <v>0</v>
      </c>
      <c r="AH257">
        <f t="shared" si="224"/>
        <v>0.74</v>
      </c>
      <c r="AI257">
        <f t="shared" si="224"/>
        <v>0</v>
      </c>
      <c r="AJ257">
        <f t="shared" si="201"/>
        <v>0</v>
      </c>
      <c r="AK257">
        <v>286.18</v>
      </c>
      <c r="AL257">
        <v>0</v>
      </c>
      <c r="AM257">
        <v>78.180000000000007</v>
      </c>
      <c r="AN257">
        <v>49.57</v>
      </c>
      <c r="AO257">
        <v>208</v>
      </c>
      <c r="AP257">
        <v>0</v>
      </c>
      <c r="AQ257">
        <v>0.37</v>
      </c>
      <c r="AR257">
        <v>0</v>
      </c>
      <c r="AS257">
        <v>0</v>
      </c>
      <c r="AT257">
        <v>70</v>
      </c>
      <c r="AU257">
        <v>10</v>
      </c>
      <c r="AV257">
        <v>1</v>
      </c>
      <c r="AW257">
        <v>1</v>
      </c>
      <c r="AZ257">
        <v>1</v>
      </c>
      <c r="BA257">
        <v>1</v>
      </c>
      <c r="BB257">
        <v>1</v>
      </c>
      <c r="BC257">
        <v>1</v>
      </c>
      <c r="BD257" t="s">
        <v>3</v>
      </c>
      <c r="BE257" t="s">
        <v>3</v>
      </c>
      <c r="BF257" t="s">
        <v>3</v>
      </c>
      <c r="BG257" t="s">
        <v>3</v>
      </c>
      <c r="BH257">
        <v>0</v>
      </c>
      <c r="BI257">
        <v>4</v>
      </c>
      <c r="BJ257" t="s">
        <v>53</v>
      </c>
      <c r="BM257">
        <v>0</v>
      </c>
      <c r="BN257">
        <v>0</v>
      </c>
      <c r="BO257" t="s">
        <v>3</v>
      </c>
      <c r="BP257">
        <v>0</v>
      </c>
      <c r="BQ257">
        <v>1</v>
      </c>
      <c r="BR257">
        <v>0</v>
      </c>
      <c r="BS257">
        <v>1</v>
      </c>
      <c r="BT257">
        <v>1</v>
      </c>
      <c r="BU257">
        <v>1</v>
      </c>
      <c r="BV257">
        <v>1</v>
      </c>
      <c r="BW257">
        <v>1</v>
      </c>
      <c r="BX257">
        <v>1</v>
      </c>
      <c r="BY257" t="s">
        <v>3</v>
      </c>
      <c r="BZ257">
        <v>70</v>
      </c>
      <c r="CA257">
        <v>10</v>
      </c>
      <c r="CB257" t="s">
        <v>3</v>
      </c>
      <c r="CE257">
        <v>0</v>
      </c>
      <c r="CF257">
        <v>0</v>
      </c>
      <c r="CG257">
        <v>0</v>
      </c>
      <c r="CM257">
        <v>0</v>
      </c>
      <c r="CN257" t="s">
        <v>3</v>
      </c>
      <c r="CO257">
        <v>0</v>
      </c>
      <c r="CP257">
        <f t="shared" si="202"/>
        <v>572.36</v>
      </c>
      <c r="CQ257">
        <f t="shared" si="203"/>
        <v>0</v>
      </c>
      <c r="CR257">
        <f>(((((ET257*2))*BB257-((EU257*2))*BS257)+AE257*BS257)*AV257)</f>
        <v>156.36000000000001</v>
      </c>
      <c r="CS257">
        <f t="shared" si="204"/>
        <v>99.14</v>
      </c>
      <c r="CT257">
        <f t="shared" si="205"/>
        <v>416</v>
      </c>
      <c r="CU257">
        <f t="shared" si="206"/>
        <v>0</v>
      </c>
      <c r="CV257">
        <f t="shared" si="207"/>
        <v>0.74</v>
      </c>
      <c r="CW257">
        <f t="shared" si="208"/>
        <v>0</v>
      </c>
      <c r="CX257">
        <f t="shared" si="209"/>
        <v>0</v>
      </c>
      <c r="CY257">
        <f t="shared" si="210"/>
        <v>291.2</v>
      </c>
      <c r="CZ257">
        <f t="shared" si="211"/>
        <v>41.6</v>
      </c>
      <c r="DC257" t="s">
        <v>3</v>
      </c>
      <c r="DD257" t="s">
        <v>193</v>
      </c>
      <c r="DE257" t="s">
        <v>193</v>
      </c>
      <c r="DF257" t="s">
        <v>193</v>
      </c>
      <c r="DG257" t="s">
        <v>193</v>
      </c>
      <c r="DH257" t="s">
        <v>3</v>
      </c>
      <c r="DI257" t="s">
        <v>193</v>
      </c>
      <c r="DJ257" t="s">
        <v>193</v>
      </c>
      <c r="DK257" t="s">
        <v>3</v>
      </c>
      <c r="DL257" t="s">
        <v>3</v>
      </c>
      <c r="DM257" t="s">
        <v>3</v>
      </c>
      <c r="DN257">
        <v>0</v>
      </c>
      <c r="DO257">
        <v>0</v>
      </c>
      <c r="DP257">
        <v>1</v>
      </c>
      <c r="DQ257">
        <v>1</v>
      </c>
      <c r="DU257">
        <v>16987630</v>
      </c>
      <c r="DV257" t="s">
        <v>19</v>
      </c>
      <c r="DW257" t="s">
        <v>19</v>
      </c>
      <c r="DX257">
        <v>1</v>
      </c>
      <c r="DZ257" t="s">
        <v>3</v>
      </c>
      <c r="EA257" t="s">
        <v>3</v>
      </c>
      <c r="EB257" t="s">
        <v>3</v>
      </c>
      <c r="EC257" t="s">
        <v>3</v>
      </c>
      <c r="EE257">
        <v>1441815344</v>
      </c>
      <c r="EF257">
        <v>1</v>
      </c>
      <c r="EG257" t="s">
        <v>22</v>
      </c>
      <c r="EH257">
        <v>0</v>
      </c>
      <c r="EI257" t="s">
        <v>3</v>
      </c>
      <c r="EJ257">
        <v>4</v>
      </c>
      <c r="EK257">
        <v>0</v>
      </c>
      <c r="EL257" t="s">
        <v>23</v>
      </c>
      <c r="EM257" t="s">
        <v>24</v>
      </c>
      <c r="EO257" t="s">
        <v>3</v>
      </c>
      <c r="EQ257">
        <v>0</v>
      </c>
      <c r="ER257">
        <v>286.18</v>
      </c>
      <c r="ES257">
        <v>0</v>
      </c>
      <c r="ET257">
        <v>78.180000000000007</v>
      </c>
      <c r="EU257">
        <v>49.57</v>
      </c>
      <c r="EV257">
        <v>208</v>
      </c>
      <c r="EW257">
        <v>0.37</v>
      </c>
      <c r="EX257">
        <v>0</v>
      </c>
      <c r="EY257">
        <v>0</v>
      </c>
      <c r="FQ257">
        <v>0</v>
      </c>
      <c r="FR257">
        <f t="shared" si="212"/>
        <v>0</v>
      </c>
      <c r="FS257">
        <v>0</v>
      </c>
      <c r="FX257">
        <v>70</v>
      </c>
      <c r="FY257">
        <v>10</v>
      </c>
      <c r="GA257" t="s">
        <v>3</v>
      </c>
      <c r="GD257">
        <v>0</v>
      </c>
      <c r="GF257">
        <v>-355039338</v>
      </c>
      <c r="GG257">
        <v>2</v>
      </c>
      <c r="GH257">
        <v>1</v>
      </c>
      <c r="GI257">
        <v>-2</v>
      </c>
      <c r="GJ257">
        <v>0</v>
      </c>
      <c r="GK257">
        <f>ROUND(R257*(R12)/100,2)</f>
        <v>107.07</v>
      </c>
      <c r="GL257">
        <f t="shared" si="213"/>
        <v>0</v>
      </c>
      <c r="GM257">
        <f t="shared" si="214"/>
        <v>1012.23</v>
      </c>
      <c r="GN257">
        <f t="shared" si="215"/>
        <v>0</v>
      </c>
      <c r="GO257">
        <f t="shared" si="216"/>
        <v>0</v>
      </c>
      <c r="GP257">
        <f t="shared" si="217"/>
        <v>1012.23</v>
      </c>
      <c r="GR257">
        <v>0</v>
      </c>
      <c r="GS257">
        <v>3</v>
      </c>
      <c r="GT257">
        <v>0</v>
      </c>
      <c r="GU257" t="s">
        <v>3</v>
      </c>
      <c r="GV257">
        <f t="shared" si="218"/>
        <v>0</v>
      </c>
      <c r="GW257">
        <v>1</v>
      </c>
      <c r="GX257">
        <f t="shared" si="219"/>
        <v>0</v>
      </c>
      <c r="HA257">
        <v>0</v>
      </c>
      <c r="HB257">
        <v>0</v>
      </c>
      <c r="HC257">
        <f t="shared" si="220"/>
        <v>0</v>
      </c>
      <c r="HE257" t="s">
        <v>3</v>
      </c>
      <c r="HF257" t="s">
        <v>3</v>
      </c>
      <c r="HM257" t="s">
        <v>3</v>
      </c>
      <c r="HN257" t="s">
        <v>3</v>
      </c>
      <c r="HO257" t="s">
        <v>3</v>
      </c>
      <c r="HP257" t="s">
        <v>3</v>
      </c>
      <c r="HQ257" t="s">
        <v>3</v>
      </c>
      <c r="IK257">
        <v>0</v>
      </c>
    </row>
    <row r="258" spans="1:245" x14ac:dyDescent="0.2">
      <c r="A258">
        <v>19</v>
      </c>
      <c r="B258">
        <v>1</v>
      </c>
      <c r="F258" t="s">
        <v>3</v>
      </c>
      <c r="G258" t="s">
        <v>257</v>
      </c>
      <c r="H258" t="s">
        <v>3</v>
      </c>
      <c r="AA258">
        <v>1</v>
      </c>
      <c r="IK258">
        <v>0</v>
      </c>
    </row>
    <row r="259" spans="1:245" x14ac:dyDescent="0.2">
      <c r="A259">
        <v>17</v>
      </c>
      <c r="B259">
        <v>1</v>
      </c>
      <c r="C259">
        <f>ROW(SmtRes!A100)</f>
        <v>100</v>
      </c>
      <c r="D259">
        <f>ROW(EtalonRes!A142)</f>
        <v>142</v>
      </c>
      <c r="E259" t="s">
        <v>3</v>
      </c>
      <c r="F259" t="s">
        <v>222</v>
      </c>
      <c r="G259" t="s">
        <v>223</v>
      </c>
      <c r="H259" t="s">
        <v>224</v>
      </c>
      <c r="I259">
        <v>1</v>
      </c>
      <c r="J259">
        <v>0</v>
      </c>
      <c r="K259">
        <v>1</v>
      </c>
      <c r="O259">
        <f t="shared" ref="O259:O271" si="225">ROUND(CP259,2)</f>
        <v>58964.81</v>
      </c>
      <c r="P259">
        <f t="shared" ref="P259:P271" si="226">ROUND(CQ259*I259,2)</f>
        <v>3224.09</v>
      </c>
      <c r="Q259">
        <f t="shared" ref="Q259:Q271" si="227">ROUND(CR259*I259,2)</f>
        <v>0</v>
      </c>
      <c r="R259">
        <f t="shared" ref="R259:R271" si="228">ROUND(CS259*I259,2)</f>
        <v>0</v>
      </c>
      <c r="S259">
        <f t="shared" ref="S259:S271" si="229">ROUND(CT259*I259,2)</f>
        <v>55740.72</v>
      </c>
      <c r="T259">
        <f t="shared" ref="T259:T271" si="230">ROUND(CU259*I259,2)</f>
        <v>0</v>
      </c>
      <c r="U259">
        <f t="shared" ref="U259:U271" si="231">CV259*I259</f>
        <v>84</v>
      </c>
      <c r="V259">
        <f t="shared" ref="V259:V271" si="232">CW259*I259</f>
        <v>0</v>
      </c>
      <c r="W259">
        <f t="shared" ref="W259:W271" si="233">ROUND(CX259*I259,2)</f>
        <v>0</v>
      </c>
      <c r="X259">
        <f t="shared" ref="X259:X271" si="234">ROUND(CY259,2)</f>
        <v>39018.5</v>
      </c>
      <c r="Y259">
        <f t="shared" ref="Y259:Y271" si="235">ROUND(CZ259,2)</f>
        <v>5574.07</v>
      </c>
      <c r="AA259">
        <v>-1</v>
      </c>
      <c r="AB259">
        <f t="shared" ref="AB259:AB271" si="236">ROUND((AC259+AD259+AF259),6)</f>
        <v>58964.81</v>
      </c>
      <c r="AC259">
        <f>ROUND((ES259),6)</f>
        <v>3224.09</v>
      </c>
      <c r="AD259">
        <f>ROUND((((ET259)-(EU259))+AE259),6)</f>
        <v>0</v>
      </c>
      <c r="AE259">
        <f>ROUND((EU259),6)</f>
        <v>0</v>
      </c>
      <c r="AF259">
        <f>ROUND((EV259),6)</f>
        <v>55740.72</v>
      </c>
      <c r="AG259">
        <f t="shared" ref="AG259:AG271" si="237">ROUND((AP259),6)</f>
        <v>0</v>
      </c>
      <c r="AH259">
        <f>(EW259)</f>
        <v>84</v>
      </c>
      <c r="AI259">
        <f>(EX259)</f>
        <v>0</v>
      </c>
      <c r="AJ259">
        <f t="shared" ref="AJ259:AJ271" si="238">(AS259)</f>
        <v>0</v>
      </c>
      <c r="AK259">
        <v>58964.81</v>
      </c>
      <c r="AL259">
        <v>3224.09</v>
      </c>
      <c r="AM259">
        <v>0</v>
      </c>
      <c r="AN259">
        <v>0</v>
      </c>
      <c r="AO259">
        <v>55740.72</v>
      </c>
      <c r="AP259">
        <v>0</v>
      </c>
      <c r="AQ259">
        <v>84</v>
      </c>
      <c r="AR259">
        <v>0</v>
      </c>
      <c r="AS259">
        <v>0</v>
      </c>
      <c r="AT259">
        <v>70</v>
      </c>
      <c r="AU259">
        <v>10</v>
      </c>
      <c r="AV259">
        <v>1</v>
      </c>
      <c r="AW259">
        <v>1</v>
      </c>
      <c r="AZ259">
        <v>1</v>
      </c>
      <c r="BA259">
        <v>1</v>
      </c>
      <c r="BB259">
        <v>1</v>
      </c>
      <c r="BC259">
        <v>1</v>
      </c>
      <c r="BD259" t="s">
        <v>3</v>
      </c>
      <c r="BE259" t="s">
        <v>3</v>
      </c>
      <c r="BF259" t="s">
        <v>3</v>
      </c>
      <c r="BG259" t="s">
        <v>3</v>
      </c>
      <c r="BH259">
        <v>0</v>
      </c>
      <c r="BI259">
        <v>4</v>
      </c>
      <c r="BJ259" t="s">
        <v>225</v>
      </c>
      <c r="BM259">
        <v>0</v>
      </c>
      <c r="BN259">
        <v>0</v>
      </c>
      <c r="BO259" t="s">
        <v>3</v>
      </c>
      <c r="BP259">
        <v>0</v>
      </c>
      <c r="BQ259">
        <v>1</v>
      </c>
      <c r="BR259">
        <v>0</v>
      </c>
      <c r="BS259">
        <v>1</v>
      </c>
      <c r="BT259">
        <v>1</v>
      </c>
      <c r="BU259">
        <v>1</v>
      </c>
      <c r="BV259">
        <v>1</v>
      </c>
      <c r="BW259">
        <v>1</v>
      </c>
      <c r="BX259">
        <v>1</v>
      </c>
      <c r="BY259" t="s">
        <v>3</v>
      </c>
      <c r="BZ259">
        <v>70</v>
      </c>
      <c r="CA259">
        <v>10</v>
      </c>
      <c r="CB259" t="s">
        <v>3</v>
      </c>
      <c r="CE259">
        <v>0</v>
      </c>
      <c r="CF259">
        <v>0</v>
      </c>
      <c r="CG259">
        <v>0</v>
      </c>
      <c r="CM259">
        <v>0</v>
      </c>
      <c r="CN259" t="s">
        <v>3</v>
      </c>
      <c r="CO259">
        <v>0</v>
      </c>
      <c r="CP259">
        <f t="shared" ref="CP259:CP271" si="239">(P259+Q259+S259)</f>
        <v>58964.81</v>
      </c>
      <c r="CQ259">
        <f t="shared" ref="CQ259:CQ271" si="240">(AC259*BC259*AW259)</f>
        <v>3224.09</v>
      </c>
      <c r="CR259">
        <f>((((ET259)*BB259-(EU259)*BS259)+AE259*BS259)*AV259)</f>
        <v>0</v>
      </c>
      <c r="CS259">
        <f t="shared" ref="CS259:CS271" si="241">(AE259*BS259*AV259)</f>
        <v>0</v>
      </c>
      <c r="CT259">
        <f t="shared" ref="CT259:CT271" si="242">(AF259*BA259*AV259)</f>
        <v>55740.72</v>
      </c>
      <c r="CU259">
        <f t="shared" ref="CU259:CU271" si="243">AG259</f>
        <v>0</v>
      </c>
      <c r="CV259">
        <f t="shared" ref="CV259:CV271" si="244">(AH259*AV259)</f>
        <v>84</v>
      </c>
      <c r="CW259">
        <f t="shared" ref="CW259:CW271" si="245">AI259</f>
        <v>0</v>
      </c>
      <c r="CX259">
        <f t="shared" ref="CX259:CX271" si="246">AJ259</f>
        <v>0</v>
      </c>
      <c r="CY259">
        <f t="shared" ref="CY259:CY271" si="247">((S259*BZ259)/100)</f>
        <v>39018.504000000001</v>
      </c>
      <c r="CZ259">
        <f t="shared" ref="CZ259:CZ271" si="248">((S259*CA259)/100)</f>
        <v>5574.0719999999992</v>
      </c>
      <c r="DC259" t="s">
        <v>3</v>
      </c>
      <c r="DD259" t="s">
        <v>3</v>
      </c>
      <c r="DE259" t="s">
        <v>3</v>
      </c>
      <c r="DF259" t="s">
        <v>3</v>
      </c>
      <c r="DG259" t="s">
        <v>3</v>
      </c>
      <c r="DH259" t="s">
        <v>3</v>
      </c>
      <c r="DI259" t="s">
        <v>3</v>
      </c>
      <c r="DJ259" t="s">
        <v>3</v>
      </c>
      <c r="DK259" t="s">
        <v>3</v>
      </c>
      <c r="DL259" t="s">
        <v>3</v>
      </c>
      <c r="DM259" t="s">
        <v>3</v>
      </c>
      <c r="DN259">
        <v>0</v>
      </c>
      <c r="DO259">
        <v>0</v>
      </c>
      <c r="DP259">
        <v>1</v>
      </c>
      <c r="DQ259">
        <v>1</v>
      </c>
      <c r="DU259">
        <v>1013</v>
      </c>
      <c r="DV259" t="s">
        <v>224</v>
      </c>
      <c r="DW259" t="s">
        <v>224</v>
      </c>
      <c r="DX259">
        <v>1</v>
      </c>
      <c r="DZ259" t="s">
        <v>3</v>
      </c>
      <c r="EA259" t="s">
        <v>3</v>
      </c>
      <c r="EB259" t="s">
        <v>3</v>
      </c>
      <c r="EC259" t="s">
        <v>3</v>
      </c>
      <c r="EE259">
        <v>1441815344</v>
      </c>
      <c r="EF259">
        <v>1</v>
      </c>
      <c r="EG259" t="s">
        <v>22</v>
      </c>
      <c r="EH259">
        <v>0</v>
      </c>
      <c r="EI259" t="s">
        <v>3</v>
      </c>
      <c r="EJ259">
        <v>4</v>
      </c>
      <c r="EK259">
        <v>0</v>
      </c>
      <c r="EL259" t="s">
        <v>23</v>
      </c>
      <c r="EM259" t="s">
        <v>24</v>
      </c>
      <c r="EO259" t="s">
        <v>3</v>
      </c>
      <c r="EQ259">
        <v>1311744</v>
      </c>
      <c r="ER259">
        <v>58964.81</v>
      </c>
      <c r="ES259">
        <v>3224.09</v>
      </c>
      <c r="ET259">
        <v>0</v>
      </c>
      <c r="EU259">
        <v>0</v>
      </c>
      <c r="EV259">
        <v>55740.72</v>
      </c>
      <c r="EW259">
        <v>84</v>
      </c>
      <c r="EX259">
        <v>0</v>
      </c>
      <c r="EY259">
        <v>0</v>
      </c>
      <c r="FQ259">
        <v>0</v>
      </c>
      <c r="FR259">
        <f t="shared" ref="FR259:FR271" si="249">ROUND(IF(BI259=3,GM259,0),2)</f>
        <v>0</v>
      </c>
      <c r="FS259">
        <v>0</v>
      </c>
      <c r="FX259">
        <v>70</v>
      </c>
      <c r="FY259">
        <v>10</v>
      </c>
      <c r="GA259" t="s">
        <v>3</v>
      </c>
      <c r="GD259">
        <v>0</v>
      </c>
      <c r="GF259">
        <v>-1359812122</v>
      </c>
      <c r="GG259">
        <v>2</v>
      </c>
      <c r="GH259">
        <v>1</v>
      </c>
      <c r="GI259">
        <v>-2</v>
      </c>
      <c r="GJ259">
        <v>0</v>
      </c>
      <c r="GK259">
        <f>ROUND(R259*(R12)/100,2)</f>
        <v>0</v>
      </c>
      <c r="GL259">
        <f t="shared" ref="GL259:GL271" si="250">ROUND(IF(AND(BH259=3,BI259=3,FS259&lt;&gt;0),P259,0),2)</f>
        <v>0</v>
      </c>
      <c r="GM259">
        <f t="shared" ref="GM259:GM271" si="251">ROUND(O259+X259+Y259+GK259,2)+GX259</f>
        <v>103557.38</v>
      </c>
      <c r="GN259">
        <f t="shared" ref="GN259:GN271" si="252">IF(OR(BI259=0,BI259=1),GM259-GX259,0)</f>
        <v>0</v>
      </c>
      <c r="GO259">
        <f t="shared" ref="GO259:GO271" si="253">IF(BI259=2,GM259-GX259,0)</f>
        <v>0</v>
      </c>
      <c r="GP259">
        <f t="shared" ref="GP259:GP271" si="254">IF(BI259=4,GM259-GX259,0)</f>
        <v>103557.38</v>
      </c>
      <c r="GR259">
        <v>0</v>
      </c>
      <c r="GS259">
        <v>3</v>
      </c>
      <c r="GT259">
        <v>0</v>
      </c>
      <c r="GU259" t="s">
        <v>3</v>
      </c>
      <c r="GV259">
        <f t="shared" ref="GV259:GV271" si="255">ROUND((GT259),6)</f>
        <v>0</v>
      </c>
      <c r="GW259">
        <v>1</v>
      </c>
      <c r="GX259">
        <f t="shared" ref="GX259:GX271" si="256">ROUND(HC259*I259,2)</f>
        <v>0</v>
      </c>
      <c r="HA259">
        <v>0</v>
      </c>
      <c r="HB259">
        <v>0</v>
      </c>
      <c r="HC259">
        <f t="shared" ref="HC259:HC271" si="257">GV259*GW259</f>
        <v>0</v>
      </c>
      <c r="HE259" t="s">
        <v>3</v>
      </c>
      <c r="HF259" t="s">
        <v>3</v>
      </c>
      <c r="HM259" t="s">
        <v>3</v>
      </c>
      <c r="HN259" t="s">
        <v>3</v>
      </c>
      <c r="HO259" t="s">
        <v>3</v>
      </c>
      <c r="HP259" t="s">
        <v>3</v>
      </c>
      <c r="HQ259" t="s">
        <v>3</v>
      </c>
      <c r="IK259">
        <v>0</v>
      </c>
    </row>
    <row r="260" spans="1:245" x14ac:dyDescent="0.2">
      <c r="A260">
        <v>17</v>
      </c>
      <c r="B260">
        <v>1</v>
      </c>
      <c r="C260">
        <f>ROW(SmtRes!A110)</f>
        <v>110</v>
      </c>
      <c r="D260">
        <f>ROW(EtalonRes!A152)</f>
        <v>152</v>
      </c>
      <c r="E260" t="s">
        <v>3</v>
      </c>
      <c r="F260" t="s">
        <v>226</v>
      </c>
      <c r="G260" t="s">
        <v>227</v>
      </c>
      <c r="H260" t="s">
        <v>224</v>
      </c>
      <c r="I260">
        <v>1</v>
      </c>
      <c r="J260">
        <v>0</v>
      </c>
      <c r="K260">
        <v>1</v>
      </c>
      <c r="O260">
        <f t="shared" si="225"/>
        <v>26634.31</v>
      </c>
      <c r="P260">
        <f t="shared" si="226"/>
        <v>699.73</v>
      </c>
      <c r="Q260">
        <f t="shared" si="227"/>
        <v>0</v>
      </c>
      <c r="R260">
        <f t="shared" si="228"/>
        <v>0</v>
      </c>
      <c r="S260">
        <f t="shared" si="229"/>
        <v>25934.58</v>
      </c>
      <c r="T260">
        <f t="shared" si="230"/>
        <v>0</v>
      </c>
      <c r="U260">
        <f t="shared" si="231"/>
        <v>42</v>
      </c>
      <c r="V260">
        <f t="shared" si="232"/>
        <v>0</v>
      </c>
      <c r="W260">
        <f t="shared" si="233"/>
        <v>0</v>
      </c>
      <c r="X260">
        <f t="shared" si="234"/>
        <v>18154.21</v>
      </c>
      <c r="Y260">
        <f t="shared" si="235"/>
        <v>2593.46</v>
      </c>
      <c r="AA260">
        <v>-1</v>
      </c>
      <c r="AB260">
        <f t="shared" si="236"/>
        <v>26634.31</v>
      </c>
      <c r="AC260">
        <f>ROUND((ES260),6)</f>
        <v>699.73</v>
      </c>
      <c r="AD260">
        <f>ROUND((((ET260)-(EU260))+AE260),6)</f>
        <v>0</v>
      </c>
      <c r="AE260">
        <f>ROUND((EU260),6)</f>
        <v>0</v>
      </c>
      <c r="AF260">
        <f>ROUND((EV260),6)</f>
        <v>25934.58</v>
      </c>
      <c r="AG260">
        <f t="shared" si="237"/>
        <v>0</v>
      </c>
      <c r="AH260">
        <f>(EW260)</f>
        <v>42</v>
      </c>
      <c r="AI260">
        <f>(EX260)</f>
        <v>0</v>
      </c>
      <c r="AJ260">
        <f t="shared" si="238"/>
        <v>0</v>
      </c>
      <c r="AK260">
        <v>26634.31</v>
      </c>
      <c r="AL260">
        <v>699.73</v>
      </c>
      <c r="AM260">
        <v>0</v>
      </c>
      <c r="AN260">
        <v>0</v>
      </c>
      <c r="AO260">
        <v>25934.58</v>
      </c>
      <c r="AP260">
        <v>0</v>
      </c>
      <c r="AQ260">
        <v>42</v>
      </c>
      <c r="AR260">
        <v>0</v>
      </c>
      <c r="AS260">
        <v>0</v>
      </c>
      <c r="AT260">
        <v>70</v>
      </c>
      <c r="AU260">
        <v>10</v>
      </c>
      <c r="AV260">
        <v>1</v>
      </c>
      <c r="AW260">
        <v>1</v>
      </c>
      <c r="AZ260">
        <v>1</v>
      </c>
      <c r="BA260">
        <v>1</v>
      </c>
      <c r="BB260">
        <v>1</v>
      </c>
      <c r="BC260">
        <v>1</v>
      </c>
      <c r="BD260" t="s">
        <v>3</v>
      </c>
      <c r="BE260" t="s">
        <v>3</v>
      </c>
      <c r="BF260" t="s">
        <v>3</v>
      </c>
      <c r="BG260" t="s">
        <v>3</v>
      </c>
      <c r="BH260">
        <v>0</v>
      </c>
      <c r="BI260">
        <v>4</v>
      </c>
      <c r="BJ260" t="s">
        <v>228</v>
      </c>
      <c r="BM260">
        <v>0</v>
      </c>
      <c r="BN260">
        <v>0</v>
      </c>
      <c r="BO260" t="s">
        <v>3</v>
      </c>
      <c r="BP260">
        <v>0</v>
      </c>
      <c r="BQ260">
        <v>1</v>
      </c>
      <c r="BR260">
        <v>0</v>
      </c>
      <c r="BS260">
        <v>1</v>
      </c>
      <c r="BT260">
        <v>1</v>
      </c>
      <c r="BU260">
        <v>1</v>
      </c>
      <c r="BV260">
        <v>1</v>
      </c>
      <c r="BW260">
        <v>1</v>
      </c>
      <c r="BX260">
        <v>1</v>
      </c>
      <c r="BY260" t="s">
        <v>3</v>
      </c>
      <c r="BZ260">
        <v>70</v>
      </c>
      <c r="CA260">
        <v>10</v>
      </c>
      <c r="CB260" t="s">
        <v>3</v>
      </c>
      <c r="CE260">
        <v>0</v>
      </c>
      <c r="CF260">
        <v>0</v>
      </c>
      <c r="CG260">
        <v>0</v>
      </c>
      <c r="CM260">
        <v>0</v>
      </c>
      <c r="CN260" t="s">
        <v>3</v>
      </c>
      <c r="CO260">
        <v>0</v>
      </c>
      <c r="CP260">
        <f t="shared" si="239"/>
        <v>26634.31</v>
      </c>
      <c r="CQ260">
        <f t="shared" si="240"/>
        <v>699.73</v>
      </c>
      <c r="CR260">
        <f>((((ET260)*BB260-(EU260)*BS260)+AE260*BS260)*AV260)</f>
        <v>0</v>
      </c>
      <c r="CS260">
        <f t="shared" si="241"/>
        <v>0</v>
      </c>
      <c r="CT260">
        <f t="shared" si="242"/>
        <v>25934.58</v>
      </c>
      <c r="CU260">
        <f t="shared" si="243"/>
        <v>0</v>
      </c>
      <c r="CV260">
        <f t="shared" si="244"/>
        <v>42</v>
      </c>
      <c r="CW260">
        <f t="shared" si="245"/>
        <v>0</v>
      </c>
      <c r="CX260">
        <f t="shared" si="246"/>
        <v>0</v>
      </c>
      <c r="CY260">
        <f t="shared" si="247"/>
        <v>18154.206000000002</v>
      </c>
      <c r="CZ260">
        <f t="shared" si="248"/>
        <v>2593.4580000000001</v>
      </c>
      <c r="DC260" t="s">
        <v>3</v>
      </c>
      <c r="DD260" t="s">
        <v>3</v>
      </c>
      <c r="DE260" t="s">
        <v>3</v>
      </c>
      <c r="DF260" t="s">
        <v>3</v>
      </c>
      <c r="DG260" t="s">
        <v>3</v>
      </c>
      <c r="DH260" t="s">
        <v>3</v>
      </c>
      <c r="DI260" t="s">
        <v>3</v>
      </c>
      <c r="DJ260" t="s">
        <v>3</v>
      </c>
      <c r="DK260" t="s">
        <v>3</v>
      </c>
      <c r="DL260" t="s">
        <v>3</v>
      </c>
      <c r="DM260" t="s">
        <v>3</v>
      </c>
      <c r="DN260">
        <v>0</v>
      </c>
      <c r="DO260">
        <v>0</v>
      </c>
      <c r="DP260">
        <v>1</v>
      </c>
      <c r="DQ260">
        <v>1</v>
      </c>
      <c r="DU260">
        <v>1013</v>
      </c>
      <c r="DV260" t="s">
        <v>224</v>
      </c>
      <c r="DW260" t="s">
        <v>224</v>
      </c>
      <c r="DX260">
        <v>1</v>
      </c>
      <c r="DZ260" t="s">
        <v>3</v>
      </c>
      <c r="EA260" t="s">
        <v>3</v>
      </c>
      <c r="EB260" t="s">
        <v>3</v>
      </c>
      <c r="EC260" t="s">
        <v>3</v>
      </c>
      <c r="EE260">
        <v>1441815344</v>
      </c>
      <c r="EF260">
        <v>1</v>
      </c>
      <c r="EG260" t="s">
        <v>22</v>
      </c>
      <c r="EH260">
        <v>0</v>
      </c>
      <c r="EI260" t="s">
        <v>3</v>
      </c>
      <c r="EJ260">
        <v>4</v>
      </c>
      <c r="EK260">
        <v>0</v>
      </c>
      <c r="EL260" t="s">
        <v>23</v>
      </c>
      <c r="EM260" t="s">
        <v>24</v>
      </c>
      <c r="EO260" t="s">
        <v>3</v>
      </c>
      <c r="EQ260">
        <v>1311744</v>
      </c>
      <c r="ER260">
        <v>26634.31</v>
      </c>
      <c r="ES260">
        <v>699.73</v>
      </c>
      <c r="ET260">
        <v>0</v>
      </c>
      <c r="EU260">
        <v>0</v>
      </c>
      <c r="EV260">
        <v>25934.58</v>
      </c>
      <c r="EW260">
        <v>42</v>
      </c>
      <c r="EX260">
        <v>0</v>
      </c>
      <c r="EY260">
        <v>0</v>
      </c>
      <c r="FQ260">
        <v>0</v>
      </c>
      <c r="FR260">
        <f t="shared" si="249"/>
        <v>0</v>
      </c>
      <c r="FS260">
        <v>0</v>
      </c>
      <c r="FX260">
        <v>70</v>
      </c>
      <c r="FY260">
        <v>10</v>
      </c>
      <c r="GA260" t="s">
        <v>3</v>
      </c>
      <c r="GD260">
        <v>0</v>
      </c>
      <c r="GF260">
        <v>1586643456</v>
      </c>
      <c r="GG260">
        <v>2</v>
      </c>
      <c r="GH260">
        <v>1</v>
      </c>
      <c r="GI260">
        <v>-2</v>
      </c>
      <c r="GJ260">
        <v>0</v>
      </c>
      <c r="GK260">
        <f>ROUND(R260*(R12)/100,2)</f>
        <v>0</v>
      </c>
      <c r="GL260">
        <f t="shared" si="250"/>
        <v>0</v>
      </c>
      <c r="GM260">
        <f t="shared" si="251"/>
        <v>47381.98</v>
      </c>
      <c r="GN260">
        <f t="shared" si="252"/>
        <v>0</v>
      </c>
      <c r="GO260">
        <f t="shared" si="253"/>
        <v>0</v>
      </c>
      <c r="GP260">
        <f t="shared" si="254"/>
        <v>47381.98</v>
      </c>
      <c r="GR260">
        <v>0</v>
      </c>
      <c r="GS260">
        <v>3</v>
      </c>
      <c r="GT260">
        <v>0</v>
      </c>
      <c r="GU260" t="s">
        <v>3</v>
      </c>
      <c r="GV260">
        <f t="shared" si="255"/>
        <v>0</v>
      </c>
      <c r="GW260">
        <v>1</v>
      </c>
      <c r="GX260">
        <f t="shared" si="256"/>
        <v>0</v>
      </c>
      <c r="HA260">
        <v>0</v>
      </c>
      <c r="HB260">
        <v>0</v>
      </c>
      <c r="HC260">
        <f t="shared" si="257"/>
        <v>0</v>
      </c>
      <c r="HE260" t="s">
        <v>3</v>
      </c>
      <c r="HF260" t="s">
        <v>3</v>
      </c>
      <c r="HM260" t="s">
        <v>3</v>
      </c>
      <c r="HN260" t="s">
        <v>3</v>
      </c>
      <c r="HO260" t="s">
        <v>3</v>
      </c>
      <c r="HP260" t="s">
        <v>3</v>
      </c>
      <c r="HQ260" t="s">
        <v>3</v>
      </c>
      <c r="IK260">
        <v>0</v>
      </c>
    </row>
    <row r="261" spans="1:245" x14ac:dyDescent="0.2">
      <c r="A261">
        <v>17</v>
      </c>
      <c r="B261">
        <v>1</v>
      </c>
      <c r="C261">
        <f>ROW(SmtRes!A113)</f>
        <v>113</v>
      </c>
      <c r="D261">
        <f>ROW(EtalonRes!A155)</f>
        <v>155</v>
      </c>
      <c r="E261" t="s">
        <v>3</v>
      </c>
      <c r="F261" t="s">
        <v>229</v>
      </c>
      <c r="G261" t="s">
        <v>230</v>
      </c>
      <c r="H261" t="s">
        <v>224</v>
      </c>
      <c r="I261">
        <v>1</v>
      </c>
      <c r="J261">
        <v>0</v>
      </c>
      <c r="K261">
        <v>1</v>
      </c>
      <c r="O261">
        <f t="shared" si="225"/>
        <v>2075.1799999999998</v>
      </c>
      <c r="P261">
        <f t="shared" si="226"/>
        <v>1.26</v>
      </c>
      <c r="Q261">
        <f t="shared" si="227"/>
        <v>3.58</v>
      </c>
      <c r="R261">
        <f t="shared" si="228"/>
        <v>0.04</v>
      </c>
      <c r="S261">
        <f t="shared" si="229"/>
        <v>2070.34</v>
      </c>
      <c r="T261">
        <f t="shared" si="230"/>
        <v>0</v>
      </c>
      <c r="U261">
        <f t="shared" si="231"/>
        <v>3.12</v>
      </c>
      <c r="V261">
        <f t="shared" si="232"/>
        <v>0</v>
      </c>
      <c r="W261">
        <f t="shared" si="233"/>
        <v>0</v>
      </c>
      <c r="X261">
        <f t="shared" si="234"/>
        <v>1449.24</v>
      </c>
      <c r="Y261">
        <f t="shared" si="235"/>
        <v>207.03</v>
      </c>
      <c r="AA261">
        <v>-1</v>
      </c>
      <c r="AB261">
        <f t="shared" si="236"/>
        <v>2075.1799999999998</v>
      </c>
      <c r="AC261">
        <f>ROUND(((ES261*2)),6)</f>
        <v>1.26</v>
      </c>
      <c r="AD261">
        <f>ROUND(((((ET261*2))-((EU261*2)))+AE261),6)</f>
        <v>3.58</v>
      </c>
      <c r="AE261">
        <f t="shared" ref="AE261:AF264" si="258">ROUND(((EU261*2)),6)</f>
        <v>0.04</v>
      </c>
      <c r="AF261">
        <f t="shared" si="258"/>
        <v>2070.34</v>
      </c>
      <c r="AG261">
        <f t="shared" si="237"/>
        <v>0</v>
      </c>
      <c r="AH261">
        <f t="shared" ref="AH261:AI264" si="259">((EW261*2))</f>
        <v>3.12</v>
      </c>
      <c r="AI261">
        <f t="shared" si="259"/>
        <v>0</v>
      </c>
      <c r="AJ261">
        <f t="shared" si="238"/>
        <v>0</v>
      </c>
      <c r="AK261">
        <v>1037.5899999999999</v>
      </c>
      <c r="AL261">
        <v>0.63</v>
      </c>
      <c r="AM261">
        <v>1.79</v>
      </c>
      <c r="AN261">
        <v>0.02</v>
      </c>
      <c r="AO261">
        <v>1035.17</v>
      </c>
      <c r="AP261">
        <v>0</v>
      </c>
      <c r="AQ261">
        <v>1.56</v>
      </c>
      <c r="AR261">
        <v>0</v>
      </c>
      <c r="AS261">
        <v>0</v>
      </c>
      <c r="AT261">
        <v>70</v>
      </c>
      <c r="AU261">
        <v>10</v>
      </c>
      <c r="AV261">
        <v>1</v>
      </c>
      <c r="AW261">
        <v>1</v>
      </c>
      <c r="AZ261">
        <v>1</v>
      </c>
      <c r="BA261">
        <v>1</v>
      </c>
      <c r="BB261">
        <v>1</v>
      </c>
      <c r="BC261">
        <v>1</v>
      </c>
      <c r="BD261" t="s">
        <v>3</v>
      </c>
      <c r="BE261" t="s">
        <v>3</v>
      </c>
      <c r="BF261" t="s">
        <v>3</v>
      </c>
      <c r="BG261" t="s">
        <v>3</v>
      </c>
      <c r="BH261">
        <v>0</v>
      </c>
      <c r="BI261">
        <v>4</v>
      </c>
      <c r="BJ261" t="s">
        <v>231</v>
      </c>
      <c r="BM261">
        <v>0</v>
      </c>
      <c r="BN261">
        <v>0</v>
      </c>
      <c r="BO261" t="s">
        <v>3</v>
      </c>
      <c r="BP261">
        <v>0</v>
      </c>
      <c r="BQ261">
        <v>1</v>
      </c>
      <c r="BR261">
        <v>0</v>
      </c>
      <c r="BS261">
        <v>1</v>
      </c>
      <c r="BT261">
        <v>1</v>
      </c>
      <c r="BU261">
        <v>1</v>
      </c>
      <c r="BV261">
        <v>1</v>
      </c>
      <c r="BW261">
        <v>1</v>
      </c>
      <c r="BX261">
        <v>1</v>
      </c>
      <c r="BY261" t="s">
        <v>3</v>
      </c>
      <c r="BZ261">
        <v>70</v>
      </c>
      <c r="CA261">
        <v>10</v>
      </c>
      <c r="CB261" t="s">
        <v>3</v>
      </c>
      <c r="CE261">
        <v>0</v>
      </c>
      <c r="CF261">
        <v>0</v>
      </c>
      <c r="CG261">
        <v>0</v>
      </c>
      <c r="CM261">
        <v>0</v>
      </c>
      <c r="CN261" t="s">
        <v>3</v>
      </c>
      <c r="CO261">
        <v>0</v>
      </c>
      <c r="CP261">
        <f t="shared" si="239"/>
        <v>2075.1800000000003</v>
      </c>
      <c r="CQ261">
        <f t="shared" si="240"/>
        <v>1.26</v>
      </c>
      <c r="CR261">
        <f>(((((ET261*2))*BB261-((EU261*2))*BS261)+AE261*BS261)*AV261)</f>
        <v>3.58</v>
      </c>
      <c r="CS261">
        <f t="shared" si="241"/>
        <v>0.04</v>
      </c>
      <c r="CT261">
        <f t="shared" si="242"/>
        <v>2070.34</v>
      </c>
      <c r="CU261">
        <f t="shared" si="243"/>
        <v>0</v>
      </c>
      <c r="CV261">
        <f t="shared" si="244"/>
        <v>3.12</v>
      </c>
      <c r="CW261">
        <f t="shared" si="245"/>
        <v>0</v>
      </c>
      <c r="CX261">
        <f t="shared" si="246"/>
        <v>0</v>
      </c>
      <c r="CY261">
        <f t="shared" si="247"/>
        <v>1449.2380000000003</v>
      </c>
      <c r="CZ261">
        <f t="shared" si="248"/>
        <v>207.03400000000002</v>
      </c>
      <c r="DC261" t="s">
        <v>3</v>
      </c>
      <c r="DD261" t="s">
        <v>193</v>
      </c>
      <c r="DE261" t="s">
        <v>193</v>
      </c>
      <c r="DF261" t="s">
        <v>193</v>
      </c>
      <c r="DG261" t="s">
        <v>193</v>
      </c>
      <c r="DH261" t="s">
        <v>3</v>
      </c>
      <c r="DI261" t="s">
        <v>193</v>
      </c>
      <c r="DJ261" t="s">
        <v>193</v>
      </c>
      <c r="DK261" t="s">
        <v>3</v>
      </c>
      <c r="DL261" t="s">
        <v>3</v>
      </c>
      <c r="DM261" t="s">
        <v>3</v>
      </c>
      <c r="DN261">
        <v>0</v>
      </c>
      <c r="DO261">
        <v>0</v>
      </c>
      <c r="DP261">
        <v>1</v>
      </c>
      <c r="DQ261">
        <v>1</v>
      </c>
      <c r="DU261">
        <v>1013</v>
      </c>
      <c r="DV261" t="s">
        <v>224</v>
      </c>
      <c r="DW261" t="s">
        <v>224</v>
      </c>
      <c r="DX261">
        <v>1</v>
      </c>
      <c r="DZ261" t="s">
        <v>3</v>
      </c>
      <c r="EA261" t="s">
        <v>3</v>
      </c>
      <c r="EB261" t="s">
        <v>3</v>
      </c>
      <c r="EC261" t="s">
        <v>3</v>
      </c>
      <c r="EE261">
        <v>1441815344</v>
      </c>
      <c r="EF261">
        <v>1</v>
      </c>
      <c r="EG261" t="s">
        <v>22</v>
      </c>
      <c r="EH261">
        <v>0</v>
      </c>
      <c r="EI261" t="s">
        <v>3</v>
      </c>
      <c r="EJ261">
        <v>4</v>
      </c>
      <c r="EK261">
        <v>0</v>
      </c>
      <c r="EL261" t="s">
        <v>23</v>
      </c>
      <c r="EM261" t="s">
        <v>24</v>
      </c>
      <c r="EO261" t="s">
        <v>3</v>
      </c>
      <c r="EQ261">
        <v>1024</v>
      </c>
      <c r="ER261">
        <v>1037.5899999999999</v>
      </c>
      <c r="ES261">
        <v>0.63</v>
      </c>
      <c r="ET261">
        <v>1.79</v>
      </c>
      <c r="EU261">
        <v>0.02</v>
      </c>
      <c r="EV261">
        <v>1035.17</v>
      </c>
      <c r="EW261">
        <v>1.56</v>
      </c>
      <c r="EX261">
        <v>0</v>
      </c>
      <c r="EY261">
        <v>0</v>
      </c>
      <c r="FQ261">
        <v>0</v>
      </c>
      <c r="FR261">
        <f t="shared" si="249"/>
        <v>0</v>
      </c>
      <c r="FS261">
        <v>0</v>
      </c>
      <c r="FX261">
        <v>70</v>
      </c>
      <c r="FY261">
        <v>10</v>
      </c>
      <c r="GA261" t="s">
        <v>3</v>
      </c>
      <c r="GD261">
        <v>0</v>
      </c>
      <c r="GF261">
        <v>1684339458</v>
      </c>
      <c r="GG261">
        <v>2</v>
      </c>
      <c r="GH261">
        <v>1</v>
      </c>
      <c r="GI261">
        <v>-2</v>
      </c>
      <c r="GJ261">
        <v>0</v>
      </c>
      <c r="GK261">
        <f>ROUND(R261*(R12)/100,2)</f>
        <v>0.04</v>
      </c>
      <c r="GL261">
        <f t="shared" si="250"/>
        <v>0</v>
      </c>
      <c r="GM261">
        <f t="shared" si="251"/>
        <v>3731.49</v>
      </c>
      <c r="GN261">
        <f t="shared" si="252"/>
        <v>0</v>
      </c>
      <c r="GO261">
        <f t="shared" si="253"/>
        <v>0</v>
      </c>
      <c r="GP261">
        <f t="shared" si="254"/>
        <v>3731.49</v>
      </c>
      <c r="GR261">
        <v>0</v>
      </c>
      <c r="GS261">
        <v>3</v>
      </c>
      <c r="GT261">
        <v>0</v>
      </c>
      <c r="GU261" t="s">
        <v>3</v>
      </c>
      <c r="GV261">
        <f t="shared" si="255"/>
        <v>0</v>
      </c>
      <c r="GW261">
        <v>1</v>
      </c>
      <c r="GX261">
        <f t="shared" si="256"/>
        <v>0</v>
      </c>
      <c r="HA261">
        <v>0</v>
      </c>
      <c r="HB261">
        <v>0</v>
      </c>
      <c r="HC261">
        <f t="shared" si="257"/>
        <v>0</v>
      </c>
      <c r="HE261" t="s">
        <v>3</v>
      </c>
      <c r="HF261" t="s">
        <v>3</v>
      </c>
      <c r="HM261" t="s">
        <v>3</v>
      </c>
      <c r="HN261" t="s">
        <v>3</v>
      </c>
      <c r="HO261" t="s">
        <v>3</v>
      </c>
      <c r="HP261" t="s">
        <v>3</v>
      </c>
      <c r="HQ261" t="s">
        <v>3</v>
      </c>
      <c r="IK261">
        <v>0</v>
      </c>
    </row>
    <row r="262" spans="1:245" x14ac:dyDescent="0.2">
      <c r="A262">
        <v>17</v>
      </c>
      <c r="B262">
        <v>1</v>
      </c>
      <c r="C262">
        <f>ROW(SmtRes!A116)</f>
        <v>116</v>
      </c>
      <c r="D262">
        <f>ROW(EtalonRes!A158)</f>
        <v>158</v>
      </c>
      <c r="E262" t="s">
        <v>258</v>
      </c>
      <c r="F262" t="s">
        <v>233</v>
      </c>
      <c r="G262" t="s">
        <v>234</v>
      </c>
      <c r="H262" t="s">
        <v>224</v>
      </c>
      <c r="I262">
        <v>1</v>
      </c>
      <c r="J262">
        <v>0</v>
      </c>
      <c r="K262">
        <v>1</v>
      </c>
      <c r="O262">
        <f t="shared" si="225"/>
        <v>4191</v>
      </c>
      <c r="P262">
        <f t="shared" si="226"/>
        <v>20.16</v>
      </c>
      <c r="Q262">
        <f t="shared" si="227"/>
        <v>3.58</v>
      </c>
      <c r="R262">
        <f t="shared" si="228"/>
        <v>0.04</v>
      </c>
      <c r="S262">
        <f t="shared" si="229"/>
        <v>4167.26</v>
      </c>
      <c r="T262">
        <f t="shared" si="230"/>
        <v>0</v>
      </c>
      <c r="U262">
        <f t="shared" si="231"/>
        <v>6.28</v>
      </c>
      <c r="V262">
        <f t="shared" si="232"/>
        <v>0</v>
      </c>
      <c r="W262">
        <f t="shared" si="233"/>
        <v>0</v>
      </c>
      <c r="X262">
        <f t="shared" si="234"/>
        <v>2917.08</v>
      </c>
      <c r="Y262">
        <f t="shared" si="235"/>
        <v>416.73</v>
      </c>
      <c r="AA262">
        <v>1472751627</v>
      </c>
      <c r="AB262">
        <f t="shared" si="236"/>
        <v>4191</v>
      </c>
      <c r="AC262">
        <f>ROUND(((ES262*2)),6)</f>
        <v>20.16</v>
      </c>
      <c r="AD262">
        <f>ROUND(((((ET262*2))-((EU262*2)))+AE262),6)</f>
        <v>3.58</v>
      </c>
      <c r="AE262">
        <f t="shared" si="258"/>
        <v>0.04</v>
      </c>
      <c r="AF262">
        <f t="shared" si="258"/>
        <v>4167.26</v>
      </c>
      <c r="AG262">
        <f t="shared" si="237"/>
        <v>0</v>
      </c>
      <c r="AH262">
        <f t="shared" si="259"/>
        <v>6.28</v>
      </c>
      <c r="AI262">
        <f t="shared" si="259"/>
        <v>0</v>
      </c>
      <c r="AJ262">
        <f t="shared" si="238"/>
        <v>0</v>
      </c>
      <c r="AK262">
        <v>2095.5</v>
      </c>
      <c r="AL262">
        <v>10.08</v>
      </c>
      <c r="AM262">
        <v>1.79</v>
      </c>
      <c r="AN262">
        <v>0.02</v>
      </c>
      <c r="AO262">
        <v>2083.63</v>
      </c>
      <c r="AP262">
        <v>0</v>
      </c>
      <c r="AQ262">
        <v>3.14</v>
      </c>
      <c r="AR262">
        <v>0</v>
      </c>
      <c r="AS262">
        <v>0</v>
      </c>
      <c r="AT262">
        <v>70</v>
      </c>
      <c r="AU262">
        <v>10</v>
      </c>
      <c r="AV262">
        <v>1</v>
      </c>
      <c r="AW262">
        <v>1</v>
      </c>
      <c r="AZ262">
        <v>1</v>
      </c>
      <c r="BA262">
        <v>1</v>
      </c>
      <c r="BB262">
        <v>1</v>
      </c>
      <c r="BC262">
        <v>1</v>
      </c>
      <c r="BD262" t="s">
        <v>3</v>
      </c>
      <c r="BE262" t="s">
        <v>3</v>
      </c>
      <c r="BF262" t="s">
        <v>3</v>
      </c>
      <c r="BG262" t="s">
        <v>3</v>
      </c>
      <c r="BH262">
        <v>0</v>
      </c>
      <c r="BI262">
        <v>4</v>
      </c>
      <c r="BJ262" t="s">
        <v>235</v>
      </c>
      <c r="BM262">
        <v>0</v>
      </c>
      <c r="BN262">
        <v>0</v>
      </c>
      <c r="BO262" t="s">
        <v>3</v>
      </c>
      <c r="BP262">
        <v>0</v>
      </c>
      <c r="BQ262">
        <v>1</v>
      </c>
      <c r="BR262">
        <v>0</v>
      </c>
      <c r="BS262">
        <v>1</v>
      </c>
      <c r="BT262">
        <v>1</v>
      </c>
      <c r="BU262">
        <v>1</v>
      </c>
      <c r="BV262">
        <v>1</v>
      </c>
      <c r="BW262">
        <v>1</v>
      </c>
      <c r="BX262">
        <v>1</v>
      </c>
      <c r="BY262" t="s">
        <v>3</v>
      </c>
      <c r="BZ262">
        <v>70</v>
      </c>
      <c r="CA262">
        <v>10</v>
      </c>
      <c r="CB262" t="s">
        <v>3</v>
      </c>
      <c r="CE262">
        <v>0</v>
      </c>
      <c r="CF262">
        <v>0</v>
      </c>
      <c r="CG262">
        <v>0</v>
      </c>
      <c r="CM262">
        <v>0</v>
      </c>
      <c r="CN262" t="s">
        <v>3</v>
      </c>
      <c r="CO262">
        <v>0</v>
      </c>
      <c r="CP262">
        <f t="shared" si="239"/>
        <v>4191</v>
      </c>
      <c r="CQ262">
        <f t="shared" si="240"/>
        <v>20.16</v>
      </c>
      <c r="CR262">
        <f>(((((ET262*2))*BB262-((EU262*2))*BS262)+AE262*BS262)*AV262)</f>
        <v>3.58</v>
      </c>
      <c r="CS262">
        <f t="shared" si="241"/>
        <v>0.04</v>
      </c>
      <c r="CT262">
        <f t="shared" si="242"/>
        <v>4167.26</v>
      </c>
      <c r="CU262">
        <f t="shared" si="243"/>
        <v>0</v>
      </c>
      <c r="CV262">
        <f t="shared" si="244"/>
        <v>6.28</v>
      </c>
      <c r="CW262">
        <f t="shared" si="245"/>
        <v>0</v>
      </c>
      <c r="CX262">
        <f t="shared" si="246"/>
        <v>0</v>
      </c>
      <c r="CY262">
        <f t="shared" si="247"/>
        <v>2917.0820000000003</v>
      </c>
      <c r="CZ262">
        <f t="shared" si="248"/>
        <v>416.72600000000006</v>
      </c>
      <c r="DC262" t="s">
        <v>3</v>
      </c>
      <c r="DD262" t="s">
        <v>193</v>
      </c>
      <c r="DE262" t="s">
        <v>193</v>
      </c>
      <c r="DF262" t="s">
        <v>193</v>
      </c>
      <c r="DG262" t="s">
        <v>193</v>
      </c>
      <c r="DH262" t="s">
        <v>3</v>
      </c>
      <c r="DI262" t="s">
        <v>193</v>
      </c>
      <c r="DJ262" t="s">
        <v>193</v>
      </c>
      <c r="DK262" t="s">
        <v>3</v>
      </c>
      <c r="DL262" t="s">
        <v>3</v>
      </c>
      <c r="DM262" t="s">
        <v>3</v>
      </c>
      <c r="DN262">
        <v>0</v>
      </c>
      <c r="DO262">
        <v>0</v>
      </c>
      <c r="DP262">
        <v>1</v>
      </c>
      <c r="DQ262">
        <v>1</v>
      </c>
      <c r="DU262">
        <v>1013</v>
      </c>
      <c r="DV262" t="s">
        <v>224</v>
      </c>
      <c r="DW262" t="s">
        <v>224</v>
      </c>
      <c r="DX262">
        <v>1</v>
      </c>
      <c r="DZ262" t="s">
        <v>3</v>
      </c>
      <c r="EA262" t="s">
        <v>3</v>
      </c>
      <c r="EB262" t="s">
        <v>3</v>
      </c>
      <c r="EC262" t="s">
        <v>3</v>
      </c>
      <c r="EE262">
        <v>1441815344</v>
      </c>
      <c r="EF262">
        <v>1</v>
      </c>
      <c r="EG262" t="s">
        <v>22</v>
      </c>
      <c r="EH262">
        <v>0</v>
      </c>
      <c r="EI262" t="s">
        <v>3</v>
      </c>
      <c r="EJ262">
        <v>4</v>
      </c>
      <c r="EK262">
        <v>0</v>
      </c>
      <c r="EL262" t="s">
        <v>23</v>
      </c>
      <c r="EM262" t="s">
        <v>24</v>
      </c>
      <c r="EO262" t="s">
        <v>3</v>
      </c>
      <c r="EQ262">
        <v>0</v>
      </c>
      <c r="ER262">
        <v>2095.5</v>
      </c>
      <c r="ES262">
        <v>10.08</v>
      </c>
      <c r="ET262">
        <v>1.79</v>
      </c>
      <c r="EU262">
        <v>0.02</v>
      </c>
      <c r="EV262">
        <v>2083.63</v>
      </c>
      <c r="EW262">
        <v>3.14</v>
      </c>
      <c r="EX262">
        <v>0</v>
      </c>
      <c r="EY262">
        <v>0</v>
      </c>
      <c r="FQ262">
        <v>0</v>
      </c>
      <c r="FR262">
        <f t="shared" si="249"/>
        <v>0</v>
      </c>
      <c r="FS262">
        <v>0</v>
      </c>
      <c r="FX262">
        <v>70</v>
      </c>
      <c r="FY262">
        <v>10</v>
      </c>
      <c r="GA262" t="s">
        <v>3</v>
      </c>
      <c r="GD262">
        <v>0</v>
      </c>
      <c r="GF262">
        <v>984652662</v>
      </c>
      <c r="GG262">
        <v>2</v>
      </c>
      <c r="GH262">
        <v>1</v>
      </c>
      <c r="GI262">
        <v>-2</v>
      </c>
      <c r="GJ262">
        <v>0</v>
      </c>
      <c r="GK262">
        <f>ROUND(R262*(R12)/100,2)</f>
        <v>0.04</v>
      </c>
      <c r="GL262">
        <f t="shared" si="250"/>
        <v>0</v>
      </c>
      <c r="GM262">
        <f t="shared" si="251"/>
        <v>7524.85</v>
      </c>
      <c r="GN262">
        <f t="shared" si="252"/>
        <v>0</v>
      </c>
      <c r="GO262">
        <f t="shared" si="253"/>
        <v>0</v>
      </c>
      <c r="GP262">
        <f t="shared" si="254"/>
        <v>7524.85</v>
      </c>
      <c r="GR262">
        <v>0</v>
      </c>
      <c r="GS262">
        <v>3</v>
      </c>
      <c r="GT262">
        <v>0</v>
      </c>
      <c r="GU262" t="s">
        <v>3</v>
      </c>
      <c r="GV262">
        <f t="shared" si="255"/>
        <v>0</v>
      </c>
      <c r="GW262">
        <v>1</v>
      </c>
      <c r="GX262">
        <f t="shared" si="256"/>
        <v>0</v>
      </c>
      <c r="HA262">
        <v>0</v>
      </c>
      <c r="HB262">
        <v>0</v>
      </c>
      <c r="HC262">
        <f t="shared" si="257"/>
        <v>0</v>
      </c>
      <c r="HE262" t="s">
        <v>3</v>
      </c>
      <c r="HF262" t="s">
        <v>3</v>
      </c>
      <c r="HM262" t="s">
        <v>3</v>
      </c>
      <c r="HN262" t="s">
        <v>3</v>
      </c>
      <c r="HO262" t="s">
        <v>3</v>
      </c>
      <c r="HP262" t="s">
        <v>3</v>
      </c>
      <c r="HQ262" t="s">
        <v>3</v>
      </c>
      <c r="IK262">
        <v>0</v>
      </c>
    </row>
    <row r="263" spans="1:245" x14ac:dyDescent="0.2">
      <c r="A263">
        <v>17</v>
      </c>
      <c r="B263">
        <v>1</v>
      </c>
      <c r="C263">
        <f>ROW(SmtRes!A118)</f>
        <v>118</v>
      </c>
      <c r="D263">
        <f>ROW(EtalonRes!A160)</f>
        <v>160</v>
      </c>
      <c r="E263" t="s">
        <v>3</v>
      </c>
      <c r="F263" t="s">
        <v>236</v>
      </c>
      <c r="G263" t="s">
        <v>237</v>
      </c>
      <c r="H263" t="s">
        <v>224</v>
      </c>
      <c r="I263">
        <v>1</v>
      </c>
      <c r="J263">
        <v>0</v>
      </c>
      <c r="K263">
        <v>1</v>
      </c>
      <c r="O263">
        <f t="shared" si="225"/>
        <v>1459.94</v>
      </c>
      <c r="P263">
        <f t="shared" si="226"/>
        <v>0.08</v>
      </c>
      <c r="Q263">
        <f t="shared" si="227"/>
        <v>0</v>
      </c>
      <c r="R263">
        <f t="shared" si="228"/>
        <v>0</v>
      </c>
      <c r="S263">
        <f t="shared" si="229"/>
        <v>1459.86</v>
      </c>
      <c r="T263">
        <f t="shared" si="230"/>
        <v>0</v>
      </c>
      <c r="U263">
        <f t="shared" si="231"/>
        <v>2.2000000000000002</v>
      </c>
      <c r="V263">
        <f t="shared" si="232"/>
        <v>0</v>
      </c>
      <c r="W263">
        <f t="shared" si="233"/>
        <v>0</v>
      </c>
      <c r="X263">
        <f t="shared" si="234"/>
        <v>1021.9</v>
      </c>
      <c r="Y263">
        <f t="shared" si="235"/>
        <v>145.99</v>
      </c>
      <c r="AA263">
        <v>-1</v>
      </c>
      <c r="AB263">
        <f t="shared" si="236"/>
        <v>1459.94</v>
      </c>
      <c r="AC263">
        <f>ROUND(((ES263*2)),6)</f>
        <v>0.08</v>
      </c>
      <c r="AD263">
        <f>ROUND(((((ET263*2))-((EU263*2)))+AE263),6)</f>
        <v>0</v>
      </c>
      <c r="AE263">
        <f t="shared" si="258"/>
        <v>0</v>
      </c>
      <c r="AF263">
        <f t="shared" si="258"/>
        <v>1459.86</v>
      </c>
      <c r="AG263">
        <f t="shared" si="237"/>
        <v>0</v>
      </c>
      <c r="AH263">
        <f t="shared" si="259"/>
        <v>2.2000000000000002</v>
      </c>
      <c r="AI263">
        <f t="shared" si="259"/>
        <v>0</v>
      </c>
      <c r="AJ263">
        <f t="shared" si="238"/>
        <v>0</v>
      </c>
      <c r="AK263">
        <v>729.97</v>
      </c>
      <c r="AL263">
        <v>0.04</v>
      </c>
      <c r="AM263">
        <v>0</v>
      </c>
      <c r="AN263">
        <v>0</v>
      </c>
      <c r="AO263">
        <v>729.93</v>
      </c>
      <c r="AP263">
        <v>0</v>
      </c>
      <c r="AQ263">
        <v>1.1000000000000001</v>
      </c>
      <c r="AR263">
        <v>0</v>
      </c>
      <c r="AS263">
        <v>0</v>
      </c>
      <c r="AT263">
        <v>70</v>
      </c>
      <c r="AU263">
        <v>10</v>
      </c>
      <c r="AV263">
        <v>1</v>
      </c>
      <c r="AW263">
        <v>1</v>
      </c>
      <c r="AZ263">
        <v>1</v>
      </c>
      <c r="BA263">
        <v>1</v>
      </c>
      <c r="BB263">
        <v>1</v>
      </c>
      <c r="BC263">
        <v>1</v>
      </c>
      <c r="BD263" t="s">
        <v>3</v>
      </c>
      <c r="BE263" t="s">
        <v>3</v>
      </c>
      <c r="BF263" t="s">
        <v>3</v>
      </c>
      <c r="BG263" t="s">
        <v>3</v>
      </c>
      <c r="BH263">
        <v>0</v>
      </c>
      <c r="BI263">
        <v>4</v>
      </c>
      <c r="BJ263" t="s">
        <v>238</v>
      </c>
      <c r="BM263">
        <v>0</v>
      </c>
      <c r="BN263">
        <v>0</v>
      </c>
      <c r="BO263" t="s">
        <v>3</v>
      </c>
      <c r="BP263">
        <v>0</v>
      </c>
      <c r="BQ263">
        <v>1</v>
      </c>
      <c r="BR263">
        <v>0</v>
      </c>
      <c r="BS263">
        <v>1</v>
      </c>
      <c r="BT263">
        <v>1</v>
      </c>
      <c r="BU263">
        <v>1</v>
      </c>
      <c r="BV263">
        <v>1</v>
      </c>
      <c r="BW263">
        <v>1</v>
      </c>
      <c r="BX263">
        <v>1</v>
      </c>
      <c r="BY263" t="s">
        <v>3</v>
      </c>
      <c r="BZ263">
        <v>70</v>
      </c>
      <c r="CA263">
        <v>10</v>
      </c>
      <c r="CB263" t="s">
        <v>3</v>
      </c>
      <c r="CE263">
        <v>0</v>
      </c>
      <c r="CF263">
        <v>0</v>
      </c>
      <c r="CG263">
        <v>0</v>
      </c>
      <c r="CM263">
        <v>0</v>
      </c>
      <c r="CN263" t="s">
        <v>3</v>
      </c>
      <c r="CO263">
        <v>0</v>
      </c>
      <c r="CP263">
        <f t="shared" si="239"/>
        <v>1459.9399999999998</v>
      </c>
      <c r="CQ263">
        <f t="shared" si="240"/>
        <v>0.08</v>
      </c>
      <c r="CR263">
        <f>(((((ET263*2))*BB263-((EU263*2))*BS263)+AE263*BS263)*AV263)</f>
        <v>0</v>
      </c>
      <c r="CS263">
        <f t="shared" si="241"/>
        <v>0</v>
      </c>
      <c r="CT263">
        <f t="shared" si="242"/>
        <v>1459.86</v>
      </c>
      <c r="CU263">
        <f t="shared" si="243"/>
        <v>0</v>
      </c>
      <c r="CV263">
        <f t="shared" si="244"/>
        <v>2.2000000000000002</v>
      </c>
      <c r="CW263">
        <f t="shared" si="245"/>
        <v>0</v>
      </c>
      <c r="CX263">
        <f t="shared" si="246"/>
        <v>0</v>
      </c>
      <c r="CY263">
        <f t="shared" si="247"/>
        <v>1021.9019999999999</v>
      </c>
      <c r="CZ263">
        <f t="shared" si="248"/>
        <v>145.98599999999999</v>
      </c>
      <c r="DC263" t="s">
        <v>3</v>
      </c>
      <c r="DD263" t="s">
        <v>193</v>
      </c>
      <c r="DE263" t="s">
        <v>193</v>
      </c>
      <c r="DF263" t="s">
        <v>193</v>
      </c>
      <c r="DG263" t="s">
        <v>193</v>
      </c>
      <c r="DH263" t="s">
        <v>3</v>
      </c>
      <c r="DI263" t="s">
        <v>193</v>
      </c>
      <c r="DJ263" t="s">
        <v>193</v>
      </c>
      <c r="DK263" t="s">
        <v>3</v>
      </c>
      <c r="DL263" t="s">
        <v>3</v>
      </c>
      <c r="DM263" t="s">
        <v>3</v>
      </c>
      <c r="DN263">
        <v>0</v>
      </c>
      <c r="DO263">
        <v>0</v>
      </c>
      <c r="DP263">
        <v>1</v>
      </c>
      <c r="DQ263">
        <v>1</v>
      </c>
      <c r="DU263">
        <v>1013</v>
      </c>
      <c r="DV263" t="s">
        <v>224</v>
      </c>
      <c r="DW263" t="s">
        <v>224</v>
      </c>
      <c r="DX263">
        <v>1</v>
      </c>
      <c r="DZ263" t="s">
        <v>3</v>
      </c>
      <c r="EA263" t="s">
        <v>3</v>
      </c>
      <c r="EB263" t="s">
        <v>3</v>
      </c>
      <c r="EC263" t="s">
        <v>3</v>
      </c>
      <c r="EE263">
        <v>1441815344</v>
      </c>
      <c r="EF263">
        <v>1</v>
      </c>
      <c r="EG263" t="s">
        <v>22</v>
      </c>
      <c r="EH263">
        <v>0</v>
      </c>
      <c r="EI263" t="s">
        <v>3</v>
      </c>
      <c r="EJ263">
        <v>4</v>
      </c>
      <c r="EK263">
        <v>0</v>
      </c>
      <c r="EL263" t="s">
        <v>23</v>
      </c>
      <c r="EM263" t="s">
        <v>24</v>
      </c>
      <c r="EO263" t="s">
        <v>3</v>
      </c>
      <c r="EQ263">
        <v>1024</v>
      </c>
      <c r="ER263">
        <v>729.97</v>
      </c>
      <c r="ES263">
        <v>0.04</v>
      </c>
      <c r="ET263">
        <v>0</v>
      </c>
      <c r="EU263">
        <v>0</v>
      </c>
      <c r="EV263">
        <v>729.93</v>
      </c>
      <c r="EW263">
        <v>1.1000000000000001</v>
      </c>
      <c r="EX263">
        <v>0</v>
      </c>
      <c r="EY263">
        <v>0</v>
      </c>
      <c r="FQ263">
        <v>0</v>
      </c>
      <c r="FR263">
        <f t="shared" si="249"/>
        <v>0</v>
      </c>
      <c r="FS263">
        <v>0</v>
      </c>
      <c r="FX263">
        <v>70</v>
      </c>
      <c r="FY263">
        <v>10</v>
      </c>
      <c r="GA263" t="s">
        <v>3</v>
      </c>
      <c r="GD263">
        <v>0</v>
      </c>
      <c r="GF263">
        <v>-1196827880</v>
      </c>
      <c r="GG263">
        <v>2</v>
      </c>
      <c r="GH263">
        <v>1</v>
      </c>
      <c r="GI263">
        <v>-2</v>
      </c>
      <c r="GJ263">
        <v>0</v>
      </c>
      <c r="GK263">
        <f>ROUND(R263*(R12)/100,2)</f>
        <v>0</v>
      </c>
      <c r="GL263">
        <f t="shared" si="250"/>
        <v>0</v>
      </c>
      <c r="GM263">
        <f t="shared" si="251"/>
        <v>2627.83</v>
      </c>
      <c r="GN263">
        <f t="shared" si="252"/>
        <v>0</v>
      </c>
      <c r="GO263">
        <f t="shared" si="253"/>
        <v>0</v>
      </c>
      <c r="GP263">
        <f t="shared" si="254"/>
        <v>2627.83</v>
      </c>
      <c r="GR263">
        <v>0</v>
      </c>
      <c r="GS263">
        <v>3</v>
      </c>
      <c r="GT263">
        <v>0</v>
      </c>
      <c r="GU263" t="s">
        <v>3</v>
      </c>
      <c r="GV263">
        <f t="shared" si="255"/>
        <v>0</v>
      </c>
      <c r="GW263">
        <v>1</v>
      </c>
      <c r="GX263">
        <f t="shared" si="256"/>
        <v>0</v>
      </c>
      <c r="HA263">
        <v>0</v>
      </c>
      <c r="HB263">
        <v>0</v>
      </c>
      <c r="HC263">
        <f t="shared" si="257"/>
        <v>0</v>
      </c>
      <c r="HE263" t="s">
        <v>3</v>
      </c>
      <c r="HF263" t="s">
        <v>3</v>
      </c>
      <c r="HM263" t="s">
        <v>3</v>
      </c>
      <c r="HN263" t="s">
        <v>3</v>
      </c>
      <c r="HO263" t="s">
        <v>3</v>
      </c>
      <c r="HP263" t="s">
        <v>3</v>
      </c>
      <c r="HQ263" t="s">
        <v>3</v>
      </c>
      <c r="IK263">
        <v>0</v>
      </c>
    </row>
    <row r="264" spans="1:245" x14ac:dyDescent="0.2">
      <c r="A264">
        <v>17</v>
      </c>
      <c r="B264">
        <v>1</v>
      </c>
      <c r="C264">
        <f>ROW(SmtRes!A120)</f>
        <v>120</v>
      </c>
      <c r="D264">
        <f>ROW(EtalonRes!A162)</f>
        <v>162</v>
      </c>
      <c r="E264" t="s">
        <v>259</v>
      </c>
      <c r="F264" t="s">
        <v>240</v>
      </c>
      <c r="G264" t="s">
        <v>241</v>
      </c>
      <c r="H264" t="s">
        <v>224</v>
      </c>
      <c r="I264">
        <v>1</v>
      </c>
      <c r="J264">
        <v>0</v>
      </c>
      <c r="K264">
        <v>1</v>
      </c>
      <c r="O264">
        <f t="shared" si="225"/>
        <v>3158.68</v>
      </c>
      <c r="P264">
        <f t="shared" si="226"/>
        <v>0.06</v>
      </c>
      <c r="Q264">
        <f t="shared" si="227"/>
        <v>0</v>
      </c>
      <c r="R264">
        <f t="shared" si="228"/>
        <v>0</v>
      </c>
      <c r="S264">
        <f t="shared" si="229"/>
        <v>3158.62</v>
      </c>
      <c r="T264">
        <f t="shared" si="230"/>
        <v>0</v>
      </c>
      <c r="U264">
        <f t="shared" si="231"/>
        <v>4.76</v>
      </c>
      <c r="V264">
        <f t="shared" si="232"/>
        <v>0</v>
      </c>
      <c r="W264">
        <f t="shared" si="233"/>
        <v>0</v>
      </c>
      <c r="X264">
        <f t="shared" si="234"/>
        <v>2211.0300000000002</v>
      </c>
      <c r="Y264">
        <f t="shared" si="235"/>
        <v>315.86</v>
      </c>
      <c r="AA264">
        <v>1472751627</v>
      </c>
      <c r="AB264">
        <f t="shared" si="236"/>
        <v>3158.68</v>
      </c>
      <c r="AC264">
        <f>ROUND(((ES264*2)),6)</f>
        <v>0.06</v>
      </c>
      <c r="AD264">
        <f>ROUND(((((ET264*2))-((EU264*2)))+AE264),6)</f>
        <v>0</v>
      </c>
      <c r="AE264">
        <f t="shared" si="258"/>
        <v>0</v>
      </c>
      <c r="AF264">
        <f t="shared" si="258"/>
        <v>3158.62</v>
      </c>
      <c r="AG264">
        <f t="shared" si="237"/>
        <v>0</v>
      </c>
      <c r="AH264">
        <f t="shared" si="259"/>
        <v>4.76</v>
      </c>
      <c r="AI264">
        <f t="shared" si="259"/>
        <v>0</v>
      </c>
      <c r="AJ264">
        <f t="shared" si="238"/>
        <v>0</v>
      </c>
      <c r="AK264">
        <v>1579.34</v>
      </c>
      <c r="AL264">
        <v>0.03</v>
      </c>
      <c r="AM264">
        <v>0</v>
      </c>
      <c r="AN264">
        <v>0</v>
      </c>
      <c r="AO264">
        <v>1579.31</v>
      </c>
      <c r="AP264">
        <v>0</v>
      </c>
      <c r="AQ264">
        <v>2.38</v>
      </c>
      <c r="AR264">
        <v>0</v>
      </c>
      <c r="AS264">
        <v>0</v>
      </c>
      <c r="AT264">
        <v>70</v>
      </c>
      <c r="AU264">
        <v>10</v>
      </c>
      <c r="AV264">
        <v>1</v>
      </c>
      <c r="AW264">
        <v>1</v>
      </c>
      <c r="AZ264">
        <v>1</v>
      </c>
      <c r="BA264">
        <v>1</v>
      </c>
      <c r="BB264">
        <v>1</v>
      </c>
      <c r="BC264">
        <v>1</v>
      </c>
      <c r="BD264" t="s">
        <v>3</v>
      </c>
      <c r="BE264" t="s">
        <v>3</v>
      </c>
      <c r="BF264" t="s">
        <v>3</v>
      </c>
      <c r="BG264" t="s">
        <v>3</v>
      </c>
      <c r="BH264">
        <v>0</v>
      </c>
      <c r="BI264">
        <v>4</v>
      </c>
      <c r="BJ264" t="s">
        <v>242</v>
      </c>
      <c r="BM264">
        <v>0</v>
      </c>
      <c r="BN264">
        <v>0</v>
      </c>
      <c r="BO264" t="s">
        <v>3</v>
      </c>
      <c r="BP264">
        <v>0</v>
      </c>
      <c r="BQ264">
        <v>1</v>
      </c>
      <c r="BR264">
        <v>0</v>
      </c>
      <c r="BS264">
        <v>1</v>
      </c>
      <c r="BT264">
        <v>1</v>
      </c>
      <c r="BU264">
        <v>1</v>
      </c>
      <c r="BV264">
        <v>1</v>
      </c>
      <c r="BW264">
        <v>1</v>
      </c>
      <c r="BX264">
        <v>1</v>
      </c>
      <c r="BY264" t="s">
        <v>3</v>
      </c>
      <c r="BZ264">
        <v>70</v>
      </c>
      <c r="CA264">
        <v>10</v>
      </c>
      <c r="CB264" t="s">
        <v>3</v>
      </c>
      <c r="CE264">
        <v>0</v>
      </c>
      <c r="CF264">
        <v>0</v>
      </c>
      <c r="CG264">
        <v>0</v>
      </c>
      <c r="CM264">
        <v>0</v>
      </c>
      <c r="CN264" t="s">
        <v>3</v>
      </c>
      <c r="CO264">
        <v>0</v>
      </c>
      <c r="CP264">
        <f t="shared" si="239"/>
        <v>3158.68</v>
      </c>
      <c r="CQ264">
        <f t="shared" si="240"/>
        <v>0.06</v>
      </c>
      <c r="CR264">
        <f>(((((ET264*2))*BB264-((EU264*2))*BS264)+AE264*BS264)*AV264)</f>
        <v>0</v>
      </c>
      <c r="CS264">
        <f t="shared" si="241"/>
        <v>0</v>
      </c>
      <c r="CT264">
        <f t="shared" si="242"/>
        <v>3158.62</v>
      </c>
      <c r="CU264">
        <f t="shared" si="243"/>
        <v>0</v>
      </c>
      <c r="CV264">
        <f t="shared" si="244"/>
        <v>4.76</v>
      </c>
      <c r="CW264">
        <f t="shared" si="245"/>
        <v>0</v>
      </c>
      <c r="CX264">
        <f t="shared" si="246"/>
        <v>0</v>
      </c>
      <c r="CY264">
        <f t="shared" si="247"/>
        <v>2211.0340000000001</v>
      </c>
      <c r="CZ264">
        <f t="shared" si="248"/>
        <v>315.86199999999997</v>
      </c>
      <c r="DC264" t="s">
        <v>3</v>
      </c>
      <c r="DD264" t="s">
        <v>193</v>
      </c>
      <c r="DE264" t="s">
        <v>193</v>
      </c>
      <c r="DF264" t="s">
        <v>193</v>
      </c>
      <c r="DG264" t="s">
        <v>193</v>
      </c>
      <c r="DH264" t="s">
        <v>3</v>
      </c>
      <c r="DI264" t="s">
        <v>193</v>
      </c>
      <c r="DJ264" t="s">
        <v>193</v>
      </c>
      <c r="DK264" t="s">
        <v>3</v>
      </c>
      <c r="DL264" t="s">
        <v>3</v>
      </c>
      <c r="DM264" t="s">
        <v>3</v>
      </c>
      <c r="DN264">
        <v>0</v>
      </c>
      <c r="DO264">
        <v>0</v>
      </c>
      <c r="DP264">
        <v>1</v>
      </c>
      <c r="DQ264">
        <v>1</v>
      </c>
      <c r="DU264">
        <v>1013</v>
      </c>
      <c r="DV264" t="s">
        <v>224</v>
      </c>
      <c r="DW264" t="s">
        <v>224</v>
      </c>
      <c r="DX264">
        <v>1</v>
      </c>
      <c r="DZ264" t="s">
        <v>3</v>
      </c>
      <c r="EA264" t="s">
        <v>3</v>
      </c>
      <c r="EB264" t="s">
        <v>3</v>
      </c>
      <c r="EC264" t="s">
        <v>3</v>
      </c>
      <c r="EE264">
        <v>1441815344</v>
      </c>
      <c r="EF264">
        <v>1</v>
      </c>
      <c r="EG264" t="s">
        <v>22</v>
      </c>
      <c r="EH264">
        <v>0</v>
      </c>
      <c r="EI264" t="s">
        <v>3</v>
      </c>
      <c r="EJ264">
        <v>4</v>
      </c>
      <c r="EK264">
        <v>0</v>
      </c>
      <c r="EL264" t="s">
        <v>23</v>
      </c>
      <c r="EM264" t="s">
        <v>24</v>
      </c>
      <c r="EO264" t="s">
        <v>3</v>
      </c>
      <c r="EQ264">
        <v>0</v>
      </c>
      <c r="ER264">
        <v>1579.34</v>
      </c>
      <c r="ES264">
        <v>0.03</v>
      </c>
      <c r="ET264">
        <v>0</v>
      </c>
      <c r="EU264">
        <v>0</v>
      </c>
      <c r="EV264">
        <v>1579.31</v>
      </c>
      <c r="EW264">
        <v>2.38</v>
      </c>
      <c r="EX264">
        <v>0</v>
      </c>
      <c r="EY264">
        <v>0</v>
      </c>
      <c r="FQ264">
        <v>0</v>
      </c>
      <c r="FR264">
        <f t="shared" si="249"/>
        <v>0</v>
      </c>
      <c r="FS264">
        <v>0</v>
      </c>
      <c r="FX264">
        <v>70</v>
      </c>
      <c r="FY264">
        <v>10</v>
      </c>
      <c r="GA264" t="s">
        <v>3</v>
      </c>
      <c r="GD264">
        <v>0</v>
      </c>
      <c r="GF264">
        <v>1520162509</v>
      </c>
      <c r="GG264">
        <v>2</v>
      </c>
      <c r="GH264">
        <v>1</v>
      </c>
      <c r="GI264">
        <v>-2</v>
      </c>
      <c r="GJ264">
        <v>0</v>
      </c>
      <c r="GK264">
        <f>ROUND(R264*(R12)/100,2)</f>
        <v>0</v>
      </c>
      <c r="GL264">
        <f t="shared" si="250"/>
        <v>0</v>
      </c>
      <c r="GM264">
        <f t="shared" si="251"/>
        <v>5685.57</v>
      </c>
      <c r="GN264">
        <f t="shared" si="252"/>
        <v>0</v>
      </c>
      <c r="GO264">
        <f t="shared" si="253"/>
        <v>0</v>
      </c>
      <c r="GP264">
        <f t="shared" si="254"/>
        <v>5685.57</v>
      </c>
      <c r="GR264">
        <v>0</v>
      </c>
      <c r="GS264">
        <v>3</v>
      </c>
      <c r="GT264">
        <v>0</v>
      </c>
      <c r="GU264" t="s">
        <v>3</v>
      </c>
      <c r="GV264">
        <f t="shared" si="255"/>
        <v>0</v>
      </c>
      <c r="GW264">
        <v>1</v>
      </c>
      <c r="GX264">
        <f t="shared" si="256"/>
        <v>0</v>
      </c>
      <c r="HA264">
        <v>0</v>
      </c>
      <c r="HB264">
        <v>0</v>
      </c>
      <c r="HC264">
        <f t="shared" si="257"/>
        <v>0</v>
      </c>
      <c r="HE264" t="s">
        <v>3</v>
      </c>
      <c r="HF264" t="s">
        <v>3</v>
      </c>
      <c r="HM264" t="s">
        <v>3</v>
      </c>
      <c r="HN264" t="s">
        <v>3</v>
      </c>
      <c r="HO264" t="s">
        <v>3</v>
      </c>
      <c r="HP264" t="s">
        <v>3</v>
      </c>
      <c r="HQ264" t="s">
        <v>3</v>
      </c>
      <c r="IK264">
        <v>0</v>
      </c>
    </row>
    <row r="265" spans="1:245" x14ac:dyDescent="0.2">
      <c r="A265">
        <v>17</v>
      </c>
      <c r="B265">
        <v>1</v>
      </c>
      <c r="D265">
        <f>ROW(EtalonRes!A165)</f>
        <v>165</v>
      </c>
      <c r="E265" t="s">
        <v>3</v>
      </c>
      <c r="F265" t="s">
        <v>260</v>
      </c>
      <c r="G265" t="s">
        <v>261</v>
      </c>
      <c r="H265" t="s">
        <v>224</v>
      </c>
      <c r="I265">
        <v>1</v>
      </c>
      <c r="J265">
        <v>0</v>
      </c>
      <c r="K265">
        <v>1</v>
      </c>
      <c r="O265">
        <f t="shared" si="225"/>
        <v>16736.560000000001</v>
      </c>
      <c r="P265">
        <f t="shared" si="226"/>
        <v>15.12</v>
      </c>
      <c r="Q265">
        <f t="shared" si="227"/>
        <v>52.4</v>
      </c>
      <c r="R265">
        <f t="shared" si="228"/>
        <v>0.72</v>
      </c>
      <c r="S265">
        <f t="shared" si="229"/>
        <v>16669.04</v>
      </c>
      <c r="T265">
        <f t="shared" si="230"/>
        <v>0</v>
      </c>
      <c r="U265">
        <f t="shared" si="231"/>
        <v>25.12</v>
      </c>
      <c r="V265">
        <f t="shared" si="232"/>
        <v>0</v>
      </c>
      <c r="W265">
        <f t="shared" si="233"/>
        <v>0</v>
      </c>
      <c r="X265">
        <f t="shared" si="234"/>
        <v>11668.33</v>
      </c>
      <c r="Y265">
        <f t="shared" si="235"/>
        <v>1666.9</v>
      </c>
      <c r="AA265">
        <v>-1</v>
      </c>
      <c r="AB265">
        <f t="shared" si="236"/>
        <v>16736.560000000001</v>
      </c>
      <c r="AC265">
        <f>ROUND(((ES265*8)),6)</f>
        <v>15.12</v>
      </c>
      <c r="AD265">
        <f>ROUND(((((ET265*8))-((EU265*8)))+AE265),6)</f>
        <v>52.4</v>
      </c>
      <c r="AE265">
        <f>ROUND(((EU265*8)),6)</f>
        <v>0.72</v>
      </c>
      <c r="AF265">
        <f>ROUND(((EV265*8)),6)</f>
        <v>16669.04</v>
      </c>
      <c r="AG265">
        <f t="shared" si="237"/>
        <v>0</v>
      </c>
      <c r="AH265">
        <f>((EW265*8))</f>
        <v>25.12</v>
      </c>
      <c r="AI265">
        <f>((EX265*8))</f>
        <v>0</v>
      </c>
      <c r="AJ265">
        <f t="shared" si="238"/>
        <v>0</v>
      </c>
      <c r="AK265">
        <v>2092.0700000000002</v>
      </c>
      <c r="AL265">
        <v>1.89</v>
      </c>
      <c r="AM265">
        <v>6.55</v>
      </c>
      <c r="AN265">
        <v>0.09</v>
      </c>
      <c r="AO265">
        <v>2083.63</v>
      </c>
      <c r="AP265">
        <v>0</v>
      </c>
      <c r="AQ265">
        <v>3.14</v>
      </c>
      <c r="AR265">
        <v>0</v>
      </c>
      <c r="AS265">
        <v>0</v>
      </c>
      <c r="AT265">
        <v>70</v>
      </c>
      <c r="AU265">
        <v>10</v>
      </c>
      <c r="AV265">
        <v>1</v>
      </c>
      <c r="AW265">
        <v>1</v>
      </c>
      <c r="AZ265">
        <v>1</v>
      </c>
      <c r="BA265">
        <v>1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4</v>
      </c>
      <c r="BJ265" t="s">
        <v>262</v>
      </c>
      <c r="BM265">
        <v>0</v>
      </c>
      <c r="BN265">
        <v>0</v>
      </c>
      <c r="BO265" t="s">
        <v>3</v>
      </c>
      <c r="BP265">
        <v>0</v>
      </c>
      <c r="BQ265">
        <v>1</v>
      </c>
      <c r="BR265">
        <v>0</v>
      </c>
      <c r="BS265">
        <v>1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70</v>
      </c>
      <c r="CA265">
        <v>10</v>
      </c>
      <c r="CB265" t="s">
        <v>3</v>
      </c>
      <c r="CE265">
        <v>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si="239"/>
        <v>16736.560000000001</v>
      </c>
      <c r="CQ265">
        <f t="shared" si="240"/>
        <v>15.12</v>
      </c>
      <c r="CR265">
        <f>(((((ET265*8))*BB265-((EU265*8))*BS265)+AE265*BS265)*AV265)</f>
        <v>52.4</v>
      </c>
      <c r="CS265">
        <f t="shared" si="241"/>
        <v>0.72</v>
      </c>
      <c r="CT265">
        <f t="shared" si="242"/>
        <v>16669.04</v>
      </c>
      <c r="CU265">
        <f t="shared" si="243"/>
        <v>0</v>
      </c>
      <c r="CV265">
        <f t="shared" si="244"/>
        <v>25.12</v>
      </c>
      <c r="CW265">
        <f t="shared" si="245"/>
        <v>0</v>
      </c>
      <c r="CX265">
        <f t="shared" si="246"/>
        <v>0</v>
      </c>
      <c r="CY265">
        <f t="shared" si="247"/>
        <v>11668.328000000001</v>
      </c>
      <c r="CZ265">
        <f t="shared" si="248"/>
        <v>1666.9040000000002</v>
      </c>
      <c r="DC265" t="s">
        <v>3</v>
      </c>
      <c r="DD265" t="s">
        <v>263</v>
      </c>
      <c r="DE265" t="s">
        <v>263</v>
      </c>
      <c r="DF265" t="s">
        <v>263</v>
      </c>
      <c r="DG265" t="s">
        <v>263</v>
      </c>
      <c r="DH265" t="s">
        <v>3</v>
      </c>
      <c r="DI265" t="s">
        <v>263</v>
      </c>
      <c r="DJ265" t="s">
        <v>263</v>
      </c>
      <c r="DK265" t="s">
        <v>3</v>
      </c>
      <c r="DL265" t="s">
        <v>3</v>
      </c>
      <c r="DM265" t="s">
        <v>3</v>
      </c>
      <c r="DN265">
        <v>0</v>
      </c>
      <c r="DO265">
        <v>0</v>
      </c>
      <c r="DP265">
        <v>1</v>
      </c>
      <c r="DQ265">
        <v>1</v>
      </c>
      <c r="DU265">
        <v>1013</v>
      </c>
      <c r="DV265" t="s">
        <v>224</v>
      </c>
      <c r="DW265" t="s">
        <v>224</v>
      </c>
      <c r="DX265">
        <v>1</v>
      </c>
      <c r="DZ265" t="s">
        <v>3</v>
      </c>
      <c r="EA265" t="s">
        <v>3</v>
      </c>
      <c r="EB265" t="s">
        <v>3</v>
      </c>
      <c r="EC265" t="s">
        <v>3</v>
      </c>
      <c r="EE265">
        <v>1441815344</v>
      </c>
      <c r="EF265">
        <v>1</v>
      </c>
      <c r="EG265" t="s">
        <v>22</v>
      </c>
      <c r="EH265">
        <v>0</v>
      </c>
      <c r="EI265" t="s">
        <v>3</v>
      </c>
      <c r="EJ265">
        <v>4</v>
      </c>
      <c r="EK265">
        <v>0</v>
      </c>
      <c r="EL265" t="s">
        <v>23</v>
      </c>
      <c r="EM265" t="s">
        <v>24</v>
      </c>
      <c r="EO265" t="s">
        <v>3</v>
      </c>
      <c r="EQ265">
        <v>1024</v>
      </c>
      <c r="ER265">
        <v>2092.0700000000002</v>
      </c>
      <c r="ES265">
        <v>1.89</v>
      </c>
      <c r="ET265">
        <v>6.55</v>
      </c>
      <c r="EU265">
        <v>0.09</v>
      </c>
      <c r="EV265">
        <v>2083.63</v>
      </c>
      <c r="EW265">
        <v>3.14</v>
      </c>
      <c r="EX265">
        <v>0</v>
      </c>
      <c r="EY265">
        <v>0</v>
      </c>
      <c r="FQ265">
        <v>0</v>
      </c>
      <c r="FR265">
        <f t="shared" si="249"/>
        <v>0</v>
      </c>
      <c r="FS265">
        <v>0</v>
      </c>
      <c r="FX265">
        <v>70</v>
      </c>
      <c r="FY265">
        <v>10</v>
      </c>
      <c r="GA265" t="s">
        <v>3</v>
      </c>
      <c r="GD265">
        <v>0</v>
      </c>
      <c r="GF265">
        <v>-681994450</v>
      </c>
      <c r="GG265">
        <v>2</v>
      </c>
      <c r="GH265">
        <v>1</v>
      </c>
      <c r="GI265">
        <v>-2</v>
      </c>
      <c r="GJ265">
        <v>0</v>
      </c>
      <c r="GK265">
        <f>ROUND(R265*(R12)/100,2)</f>
        <v>0.78</v>
      </c>
      <c r="GL265">
        <f t="shared" si="250"/>
        <v>0</v>
      </c>
      <c r="GM265">
        <f t="shared" si="251"/>
        <v>30072.57</v>
      </c>
      <c r="GN265">
        <f t="shared" si="252"/>
        <v>0</v>
      </c>
      <c r="GO265">
        <f t="shared" si="253"/>
        <v>0</v>
      </c>
      <c r="GP265">
        <f t="shared" si="254"/>
        <v>30072.57</v>
      </c>
      <c r="GR265">
        <v>0</v>
      </c>
      <c r="GS265">
        <v>3</v>
      </c>
      <c r="GT265">
        <v>0</v>
      </c>
      <c r="GU265" t="s">
        <v>3</v>
      </c>
      <c r="GV265">
        <f t="shared" si="255"/>
        <v>0</v>
      </c>
      <c r="GW265">
        <v>1</v>
      </c>
      <c r="GX265">
        <f t="shared" si="256"/>
        <v>0</v>
      </c>
      <c r="HA265">
        <v>0</v>
      </c>
      <c r="HB265">
        <v>0</v>
      </c>
      <c r="HC265">
        <f t="shared" si="257"/>
        <v>0</v>
      </c>
      <c r="HE265" t="s">
        <v>3</v>
      </c>
      <c r="HF265" t="s">
        <v>3</v>
      </c>
      <c r="HM265" t="s">
        <v>3</v>
      </c>
      <c r="HN265" t="s">
        <v>3</v>
      </c>
      <c r="HO265" t="s">
        <v>3</v>
      </c>
      <c r="HP265" t="s">
        <v>3</v>
      </c>
      <c r="HQ265" t="s">
        <v>3</v>
      </c>
      <c r="IK265">
        <v>0</v>
      </c>
    </row>
    <row r="266" spans="1:245" x14ac:dyDescent="0.2">
      <c r="A266">
        <v>17</v>
      </c>
      <c r="B266">
        <v>1</v>
      </c>
      <c r="D266">
        <f>ROW(EtalonRes!A168)</f>
        <v>168</v>
      </c>
      <c r="E266" t="s">
        <v>3</v>
      </c>
      <c r="F266" t="s">
        <v>264</v>
      </c>
      <c r="G266" t="s">
        <v>265</v>
      </c>
      <c r="H266" t="s">
        <v>224</v>
      </c>
      <c r="I266">
        <v>1</v>
      </c>
      <c r="J266">
        <v>0</v>
      </c>
      <c r="K266">
        <v>1</v>
      </c>
      <c r="O266">
        <f t="shared" si="225"/>
        <v>14918.84</v>
      </c>
      <c r="P266">
        <f t="shared" si="226"/>
        <v>134.76</v>
      </c>
      <c r="Q266">
        <f t="shared" si="227"/>
        <v>26.2</v>
      </c>
      <c r="R266">
        <f t="shared" si="228"/>
        <v>0.36</v>
      </c>
      <c r="S266">
        <f t="shared" si="229"/>
        <v>14757.88</v>
      </c>
      <c r="T266">
        <f t="shared" si="230"/>
        <v>0</v>
      </c>
      <c r="U266">
        <f t="shared" si="231"/>
        <v>22.24</v>
      </c>
      <c r="V266">
        <f t="shared" si="232"/>
        <v>0</v>
      </c>
      <c r="W266">
        <f t="shared" si="233"/>
        <v>0</v>
      </c>
      <c r="X266">
        <f t="shared" si="234"/>
        <v>10330.52</v>
      </c>
      <c r="Y266">
        <f t="shared" si="235"/>
        <v>1475.79</v>
      </c>
      <c r="AA266">
        <v>-1</v>
      </c>
      <c r="AB266">
        <f t="shared" si="236"/>
        <v>14918.84</v>
      </c>
      <c r="AC266">
        <f>ROUND(((ES266*4)),6)</f>
        <v>134.76</v>
      </c>
      <c r="AD266">
        <f>ROUND(((((ET266*4))-((EU266*4)))+AE266),6)</f>
        <v>26.2</v>
      </c>
      <c r="AE266">
        <f>ROUND(((EU266*4)),6)</f>
        <v>0.36</v>
      </c>
      <c r="AF266">
        <f>ROUND(((EV266*4)),6)</f>
        <v>14757.88</v>
      </c>
      <c r="AG266">
        <f t="shared" si="237"/>
        <v>0</v>
      </c>
      <c r="AH266">
        <f>((EW266*4))</f>
        <v>22.24</v>
      </c>
      <c r="AI266">
        <f>((EX266*4))</f>
        <v>0</v>
      </c>
      <c r="AJ266">
        <f t="shared" si="238"/>
        <v>0</v>
      </c>
      <c r="AK266">
        <v>3729.71</v>
      </c>
      <c r="AL266">
        <v>33.69</v>
      </c>
      <c r="AM266">
        <v>6.55</v>
      </c>
      <c r="AN266">
        <v>0.09</v>
      </c>
      <c r="AO266">
        <v>3689.47</v>
      </c>
      <c r="AP266">
        <v>0</v>
      </c>
      <c r="AQ266">
        <v>5.56</v>
      </c>
      <c r="AR266">
        <v>0</v>
      </c>
      <c r="AS266">
        <v>0</v>
      </c>
      <c r="AT266">
        <v>70</v>
      </c>
      <c r="AU266">
        <v>10</v>
      </c>
      <c r="AV266">
        <v>1</v>
      </c>
      <c r="AW266">
        <v>1</v>
      </c>
      <c r="AZ266">
        <v>1</v>
      </c>
      <c r="BA266">
        <v>1</v>
      </c>
      <c r="BB266">
        <v>1</v>
      </c>
      <c r="BC266">
        <v>1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4</v>
      </c>
      <c r="BJ266" t="s">
        <v>266</v>
      </c>
      <c r="BM266">
        <v>0</v>
      </c>
      <c r="BN266">
        <v>0</v>
      </c>
      <c r="BO266" t="s">
        <v>3</v>
      </c>
      <c r="BP266">
        <v>0</v>
      </c>
      <c r="BQ266">
        <v>1</v>
      </c>
      <c r="BR266">
        <v>0</v>
      </c>
      <c r="BS266">
        <v>1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70</v>
      </c>
      <c r="CA266">
        <v>10</v>
      </c>
      <c r="CB266" t="s">
        <v>3</v>
      </c>
      <c r="CE266">
        <v>0</v>
      </c>
      <c r="CF266">
        <v>0</v>
      </c>
      <c r="CG266">
        <v>0</v>
      </c>
      <c r="CM266">
        <v>0</v>
      </c>
      <c r="CN266" t="s">
        <v>3</v>
      </c>
      <c r="CO266">
        <v>0</v>
      </c>
      <c r="CP266">
        <f t="shared" si="239"/>
        <v>14918.839999999998</v>
      </c>
      <c r="CQ266">
        <f t="shared" si="240"/>
        <v>134.76</v>
      </c>
      <c r="CR266">
        <f>(((((ET266*4))*BB266-((EU266*4))*BS266)+AE266*BS266)*AV266)</f>
        <v>26.2</v>
      </c>
      <c r="CS266">
        <f t="shared" si="241"/>
        <v>0.36</v>
      </c>
      <c r="CT266">
        <f t="shared" si="242"/>
        <v>14757.88</v>
      </c>
      <c r="CU266">
        <f t="shared" si="243"/>
        <v>0</v>
      </c>
      <c r="CV266">
        <f t="shared" si="244"/>
        <v>22.24</v>
      </c>
      <c r="CW266">
        <f t="shared" si="245"/>
        <v>0</v>
      </c>
      <c r="CX266">
        <f t="shared" si="246"/>
        <v>0</v>
      </c>
      <c r="CY266">
        <f t="shared" si="247"/>
        <v>10330.516</v>
      </c>
      <c r="CZ266">
        <f t="shared" si="248"/>
        <v>1475.7879999999998</v>
      </c>
      <c r="DC266" t="s">
        <v>3</v>
      </c>
      <c r="DD266" t="s">
        <v>267</v>
      </c>
      <c r="DE266" t="s">
        <v>267</v>
      </c>
      <c r="DF266" t="s">
        <v>267</v>
      </c>
      <c r="DG266" t="s">
        <v>267</v>
      </c>
      <c r="DH266" t="s">
        <v>3</v>
      </c>
      <c r="DI266" t="s">
        <v>267</v>
      </c>
      <c r="DJ266" t="s">
        <v>267</v>
      </c>
      <c r="DK266" t="s">
        <v>3</v>
      </c>
      <c r="DL266" t="s">
        <v>3</v>
      </c>
      <c r="DM266" t="s">
        <v>3</v>
      </c>
      <c r="DN266">
        <v>0</v>
      </c>
      <c r="DO266">
        <v>0</v>
      </c>
      <c r="DP266">
        <v>1</v>
      </c>
      <c r="DQ266">
        <v>1</v>
      </c>
      <c r="DU266">
        <v>1013</v>
      </c>
      <c r="DV266" t="s">
        <v>224</v>
      </c>
      <c r="DW266" t="s">
        <v>224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1441815344</v>
      </c>
      <c r="EF266">
        <v>1</v>
      </c>
      <c r="EG266" t="s">
        <v>22</v>
      </c>
      <c r="EH266">
        <v>0</v>
      </c>
      <c r="EI266" t="s">
        <v>3</v>
      </c>
      <c r="EJ266">
        <v>4</v>
      </c>
      <c r="EK266">
        <v>0</v>
      </c>
      <c r="EL266" t="s">
        <v>23</v>
      </c>
      <c r="EM266" t="s">
        <v>24</v>
      </c>
      <c r="EO266" t="s">
        <v>3</v>
      </c>
      <c r="EQ266">
        <v>1024</v>
      </c>
      <c r="ER266">
        <v>3729.71</v>
      </c>
      <c r="ES266">
        <v>33.69</v>
      </c>
      <c r="ET266">
        <v>6.55</v>
      </c>
      <c r="EU266">
        <v>0.09</v>
      </c>
      <c r="EV266">
        <v>3689.47</v>
      </c>
      <c r="EW266">
        <v>5.56</v>
      </c>
      <c r="EX266">
        <v>0</v>
      </c>
      <c r="EY266">
        <v>0</v>
      </c>
      <c r="FQ266">
        <v>0</v>
      </c>
      <c r="FR266">
        <f t="shared" si="249"/>
        <v>0</v>
      </c>
      <c r="FS266">
        <v>0</v>
      </c>
      <c r="FX266">
        <v>70</v>
      </c>
      <c r="FY266">
        <v>10</v>
      </c>
      <c r="GA266" t="s">
        <v>3</v>
      </c>
      <c r="GD266">
        <v>0</v>
      </c>
      <c r="GF266">
        <v>-421714923</v>
      </c>
      <c r="GG266">
        <v>2</v>
      </c>
      <c r="GH266">
        <v>1</v>
      </c>
      <c r="GI266">
        <v>-2</v>
      </c>
      <c r="GJ266">
        <v>0</v>
      </c>
      <c r="GK266">
        <f>ROUND(R266*(R12)/100,2)</f>
        <v>0.39</v>
      </c>
      <c r="GL266">
        <f t="shared" si="250"/>
        <v>0</v>
      </c>
      <c r="GM266">
        <f t="shared" si="251"/>
        <v>26725.54</v>
      </c>
      <c r="GN266">
        <f t="shared" si="252"/>
        <v>0</v>
      </c>
      <c r="GO266">
        <f t="shared" si="253"/>
        <v>0</v>
      </c>
      <c r="GP266">
        <f t="shared" si="254"/>
        <v>26725.54</v>
      </c>
      <c r="GR266">
        <v>0</v>
      </c>
      <c r="GS266">
        <v>3</v>
      </c>
      <c r="GT266">
        <v>0</v>
      </c>
      <c r="GU266" t="s">
        <v>3</v>
      </c>
      <c r="GV266">
        <f t="shared" si="255"/>
        <v>0</v>
      </c>
      <c r="GW266">
        <v>1</v>
      </c>
      <c r="GX266">
        <f t="shared" si="256"/>
        <v>0</v>
      </c>
      <c r="HA266">
        <v>0</v>
      </c>
      <c r="HB266">
        <v>0</v>
      </c>
      <c r="HC266">
        <f t="shared" si="257"/>
        <v>0</v>
      </c>
      <c r="HE266" t="s">
        <v>3</v>
      </c>
      <c r="HF266" t="s">
        <v>3</v>
      </c>
      <c r="HM266" t="s">
        <v>3</v>
      </c>
      <c r="HN266" t="s">
        <v>3</v>
      </c>
      <c r="HO266" t="s">
        <v>3</v>
      </c>
      <c r="HP266" t="s">
        <v>3</v>
      </c>
      <c r="HQ266" t="s">
        <v>3</v>
      </c>
      <c r="IK266">
        <v>0</v>
      </c>
    </row>
    <row r="267" spans="1:245" x14ac:dyDescent="0.2">
      <c r="A267">
        <v>17</v>
      </c>
      <c r="B267">
        <v>1</v>
      </c>
      <c r="C267">
        <f>ROW(SmtRes!A123)</f>
        <v>123</v>
      </c>
      <c r="D267">
        <f>ROW(EtalonRes!A171)</f>
        <v>171</v>
      </c>
      <c r="E267" t="s">
        <v>268</v>
      </c>
      <c r="F267" t="s">
        <v>244</v>
      </c>
      <c r="G267" t="s">
        <v>269</v>
      </c>
      <c r="H267" t="s">
        <v>36</v>
      </c>
      <c r="I267">
        <f>ROUND((2+2)/10,9)</f>
        <v>0.4</v>
      </c>
      <c r="J267">
        <v>0</v>
      </c>
      <c r="K267">
        <f>ROUND((2+2)/10,9)</f>
        <v>0.4</v>
      </c>
      <c r="O267">
        <f t="shared" si="225"/>
        <v>7110.51</v>
      </c>
      <c r="P267">
        <f t="shared" si="226"/>
        <v>13.91</v>
      </c>
      <c r="Q267">
        <f t="shared" si="227"/>
        <v>0</v>
      </c>
      <c r="R267">
        <f t="shared" si="228"/>
        <v>0</v>
      </c>
      <c r="S267">
        <f t="shared" si="229"/>
        <v>7096.6</v>
      </c>
      <c r="T267">
        <f t="shared" si="230"/>
        <v>0</v>
      </c>
      <c r="U267">
        <f t="shared" si="231"/>
        <v>10</v>
      </c>
      <c r="V267">
        <f t="shared" si="232"/>
        <v>0</v>
      </c>
      <c r="W267">
        <f t="shared" si="233"/>
        <v>0</v>
      </c>
      <c r="X267">
        <f t="shared" si="234"/>
        <v>4967.62</v>
      </c>
      <c r="Y267">
        <f t="shared" si="235"/>
        <v>709.66</v>
      </c>
      <c r="AA267">
        <v>1472751627</v>
      </c>
      <c r="AB267">
        <f t="shared" si="236"/>
        <v>17776.28</v>
      </c>
      <c r="AC267">
        <f>ROUND(((ES267*2)),6)</f>
        <v>34.78</v>
      </c>
      <c r="AD267">
        <f>ROUND(((((ET267*2))-((EU267*2)))+AE267),6)</f>
        <v>0</v>
      </c>
      <c r="AE267">
        <f>ROUND(((EU267*2)),6)</f>
        <v>0</v>
      </c>
      <c r="AF267">
        <f>ROUND(((EV267*2)),6)</f>
        <v>17741.5</v>
      </c>
      <c r="AG267">
        <f t="shared" si="237"/>
        <v>0</v>
      </c>
      <c r="AH267">
        <f>((EW267*2))</f>
        <v>25</v>
      </c>
      <c r="AI267">
        <f>((EX267*2))</f>
        <v>0</v>
      </c>
      <c r="AJ267">
        <f t="shared" si="238"/>
        <v>0</v>
      </c>
      <c r="AK267">
        <v>8888.14</v>
      </c>
      <c r="AL267">
        <v>17.39</v>
      </c>
      <c r="AM267">
        <v>0</v>
      </c>
      <c r="AN267">
        <v>0</v>
      </c>
      <c r="AO267">
        <v>8870.75</v>
      </c>
      <c r="AP267">
        <v>0</v>
      </c>
      <c r="AQ267">
        <v>12.5</v>
      </c>
      <c r="AR267">
        <v>0</v>
      </c>
      <c r="AS267">
        <v>0</v>
      </c>
      <c r="AT267">
        <v>70</v>
      </c>
      <c r="AU267">
        <v>10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246</v>
      </c>
      <c r="BM267">
        <v>0</v>
      </c>
      <c r="BN267">
        <v>0</v>
      </c>
      <c r="BO267" t="s">
        <v>3</v>
      </c>
      <c r="BP267">
        <v>0</v>
      </c>
      <c r="BQ267">
        <v>1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70</v>
      </c>
      <c r="CA267">
        <v>10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239"/>
        <v>7110.51</v>
      </c>
      <c r="CQ267">
        <f t="shared" si="240"/>
        <v>34.78</v>
      </c>
      <c r="CR267">
        <f>(((((ET267*2))*BB267-((EU267*2))*BS267)+AE267*BS267)*AV267)</f>
        <v>0</v>
      </c>
      <c r="CS267">
        <f t="shared" si="241"/>
        <v>0</v>
      </c>
      <c r="CT267">
        <f t="shared" si="242"/>
        <v>17741.5</v>
      </c>
      <c r="CU267">
        <f t="shared" si="243"/>
        <v>0</v>
      </c>
      <c r="CV267">
        <f t="shared" si="244"/>
        <v>25</v>
      </c>
      <c r="CW267">
        <f t="shared" si="245"/>
        <v>0</v>
      </c>
      <c r="CX267">
        <f t="shared" si="246"/>
        <v>0</v>
      </c>
      <c r="CY267">
        <f t="shared" si="247"/>
        <v>4967.62</v>
      </c>
      <c r="CZ267">
        <f t="shared" si="248"/>
        <v>709.66</v>
      </c>
      <c r="DC267" t="s">
        <v>3</v>
      </c>
      <c r="DD267" t="s">
        <v>193</v>
      </c>
      <c r="DE267" t="s">
        <v>193</v>
      </c>
      <c r="DF267" t="s">
        <v>193</v>
      </c>
      <c r="DG267" t="s">
        <v>193</v>
      </c>
      <c r="DH267" t="s">
        <v>3</v>
      </c>
      <c r="DI267" t="s">
        <v>193</v>
      </c>
      <c r="DJ267" t="s">
        <v>193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16987630</v>
      </c>
      <c r="DV267" t="s">
        <v>36</v>
      </c>
      <c r="DW267" t="s">
        <v>36</v>
      </c>
      <c r="DX267">
        <v>10</v>
      </c>
      <c r="DZ267" t="s">
        <v>3</v>
      </c>
      <c r="EA267" t="s">
        <v>3</v>
      </c>
      <c r="EB267" t="s">
        <v>3</v>
      </c>
      <c r="EC267" t="s">
        <v>3</v>
      </c>
      <c r="EE267">
        <v>1441815344</v>
      </c>
      <c r="EF267">
        <v>1</v>
      </c>
      <c r="EG267" t="s">
        <v>22</v>
      </c>
      <c r="EH267">
        <v>0</v>
      </c>
      <c r="EI267" t="s">
        <v>3</v>
      </c>
      <c r="EJ267">
        <v>4</v>
      </c>
      <c r="EK267">
        <v>0</v>
      </c>
      <c r="EL267" t="s">
        <v>23</v>
      </c>
      <c r="EM267" t="s">
        <v>24</v>
      </c>
      <c r="EO267" t="s">
        <v>3</v>
      </c>
      <c r="EQ267">
        <v>0</v>
      </c>
      <c r="ER267">
        <v>8888.14</v>
      </c>
      <c r="ES267">
        <v>17.39</v>
      </c>
      <c r="ET267">
        <v>0</v>
      </c>
      <c r="EU267">
        <v>0</v>
      </c>
      <c r="EV267">
        <v>8870.75</v>
      </c>
      <c r="EW267">
        <v>12.5</v>
      </c>
      <c r="EX267">
        <v>0</v>
      </c>
      <c r="EY267">
        <v>0</v>
      </c>
      <c r="FQ267">
        <v>0</v>
      </c>
      <c r="FR267">
        <f t="shared" si="249"/>
        <v>0</v>
      </c>
      <c r="FS267">
        <v>0</v>
      </c>
      <c r="FX267">
        <v>70</v>
      </c>
      <c r="FY267">
        <v>10</v>
      </c>
      <c r="GA267" t="s">
        <v>3</v>
      </c>
      <c r="GD267">
        <v>0</v>
      </c>
      <c r="GF267">
        <v>1404063177</v>
      </c>
      <c r="GG267">
        <v>2</v>
      </c>
      <c r="GH267">
        <v>1</v>
      </c>
      <c r="GI267">
        <v>-2</v>
      </c>
      <c r="GJ267">
        <v>0</v>
      </c>
      <c r="GK267">
        <f>ROUND(R267*(R12)/100,2)</f>
        <v>0</v>
      </c>
      <c r="GL267">
        <f t="shared" si="250"/>
        <v>0</v>
      </c>
      <c r="GM267">
        <f t="shared" si="251"/>
        <v>12787.79</v>
      </c>
      <c r="GN267">
        <f t="shared" si="252"/>
        <v>0</v>
      </c>
      <c r="GO267">
        <f t="shared" si="253"/>
        <v>0</v>
      </c>
      <c r="GP267">
        <f t="shared" si="254"/>
        <v>12787.79</v>
      </c>
      <c r="GR267">
        <v>0</v>
      </c>
      <c r="GS267">
        <v>3</v>
      </c>
      <c r="GT267">
        <v>0</v>
      </c>
      <c r="GU267" t="s">
        <v>3</v>
      </c>
      <c r="GV267">
        <f t="shared" si="255"/>
        <v>0</v>
      </c>
      <c r="GW267">
        <v>1</v>
      </c>
      <c r="GX267">
        <f t="shared" si="256"/>
        <v>0</v>
      </c>
      <c r="HA267">
        <v>0</v>
      </c>
      <c r="HB267">
        <v>0</v>
      </c>
      <c r="HC267">
        <f t="shared" si="257"/>
        <v>0</v>
      </c>
      <c r="HE267" t="s">
        <v>3</v>
      </c>
      <c r="HF267" t="s">
        <v>3</v>
      </c>
      <c r="HM267" t="s">
        <v>3</v>
      </c>
      <c r="HN267" t="s">
        <v>3</v>
      </c>
      <c r="HO267" t="s">
        <v>3</v>
      </c>
      <c r="HP267" t="s">
        <v>3</v>
      </c>
      <c r="HQ267" t="s">
        <v>3</v>
      </c>
      <c r="IK267">
        <v>0</v>
      </c>
    </row>
    <row r="268" spans="1:245" x14ac:dyDescent="0.2">
      <c r="A268">
        <v>17</v>
      </c>
      <c r="B268">
        <v>1</v>
      </c>
      <c r="C268">
        <f>ROW(SmtRes!A125)</f>
        <v>125</v>
      </c>
      <c r="D268">
        <f>ROW(EtalonRes!A173)</f>
        <v>173</v>
      </c>
      <c r="E268" t="s">
        <v>270</v>
      </c>
      <c r="F268" t="s">
        <v>51</v>
      </c>
      <c r="G268" t="s">
        <v>248</v>
      </c>
      <c r="H268" t="s">
        <v>19</v>
      </c>
      <c r="I268">
        <f>ROUND(2,9)</f>
        <v>2</v>
      </c>
      <c r="J268">
        <v>0</v>
      </c>
      <c r="K268">
        <f>ROUND(2,9)</f>
        <v>2</v>
      </c>
      <c r="O268">
        <f t="shared" si="225"/>
        <v>572.36</v>
      </c>
      <c r="P268">
        <f t="shared" si="226"/>
        <v>0</v>
      </c>
      <c r="Q268">
        <f t="shared" si="227"/>
        <v>156.36000000000001</v>
      </c>
      <c r="R268">
        <f t="shared" si="228"/>
        <v>99.14</v>
      </c>
      <c r="S268">
        <f t="shared" si="229"/>
        <v>416</v>
      </c>
      <c r="T268">
        <f t="shared" si="230"/>
        <v>0</v>
      </c>
      <c r="U268">
        <f t="shared" si="231"/>
        <v>0.74</v>
      </c>
      <c r="V268">
        <f t="shared" si="232"/>
        <v>0</v>
      </c>
      <c r="W268">
        <f t="shared" si="233"/>
        <v>0</v>
      </c>
      <c r="X268">
        <f t="shared" si="234"/>
        <v>291.2</v>
      </c>
      <c r="Y268">
        <f t="shared" si="235"/>
        <v>41.6</v>
      </c>
      <c r="AA268">
        <v>1472751627</v>
      </c>
      <c r="AB268">
        <f t="shared" si="236"/>
        <v>286.18</v>
      </c>
      <c r="AC268">
        <f>ROUND((ES268),6)</f>
        <v>0</v>
      </c>
      <c r="AD268">
        <f>ROUND((((ET268)-(EU268))+AE268),6)</f>
        <v>78.180000000000007</v>
      </c>
      <c r="AE268">
        <f>ROUND((EU268),6)</f>
        <v>49.57</v>
      </c>
      <c r="AF268">
        <f>ROUND((EV268),6)</f>
        <v>208</v>
      </c>
      <c r="AG268">
        <f t="shared" si="237"/>
        <v>0</v>
      </c>
      <c r="AH268">
        <f>(EW268)</f>
        <v>0.37</v>
      </c>
      <c r="AI268">
        <f>(EX268)</f>
        <v>0</v>
      </c>
      <c r="AJ268">
        <f t="shared" si="238"/>
        <v>0</v>
      </c>
      <c r="AK268">
        <v>286.18</v>
      </c>
      <c r="AL268">
        <v>0</v>
      </c>
      <c r="AM268">
        <v>78.180000000000007</v>
      </c>
      <c r="AN268">
        <v>49.57</v>
      </c>
      <c r="AO268">
        <v>208</v>
      </c>
      <c r="AP268">
        <v>0</v>
      </c>
      <c r="AQ268">
        <v>0.37</v>
      </c>
      <c r="AR268">
        <v>0</v>
      </c>
      <c r="AS268">
        <v>0</v>
      </c>
      <c r="AT268">
        <v>70</v>
      </c>
      <c r="AU268">
        <v>10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53</v>
      </c>
      <c r="BM268">
        <v>0</v>
      </c>
      <c r="BN268">
        <v>0</v>
      </c>
      <c r="BO268" t="s">
        <v>3</v>
      </c>
      <c r="BP268">
        <v>0</v>
      </c>
      <c r="BQ268">
        <v>1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70</v>
      </c>
      <c r="CA268">
        <v>10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239"/>
        <v>572.36</v>
      </c>
      <c r="CQ268">
        <f t="shared" si="240"/>
        <v>0</v>
      </c>
      <c r="CR268">
        <f>((((ET268)*BB268-(EU268)*BS268)+AE268*BS268)*AV268)</f>
        <v>78.180000000000007</v>
      </c>
      <c r="CS268">
        <f t="shared" si="241"/>
        <v>49.57</v>
      </c>
      <c r="CT268">
        <f t="shared" si="242"/>
        <v>208</v>
      </c>
      <c r="CU268">
        <f t="shared" si="243"/>
        <v>0</v>
      </c>
      <c r="CV268">
        <f t="shared" si="244"/>
        <v>0.37</v>
      </c>
      <c r="CW268">
        <f t="shared" si="245"/>
        <v>0</v>
      </c>
      <c r="CX268">
        <f t="shared" si="246"/>
        <v>0</v>
      </c>
      <c r="CY268">
        <f t="shared" si="247"/>
        <v>291.2</v>
      </c>
      <c r="CZ268">
        <f t="shared" si="248"/>
        <v>41.6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16987630</v>
      </c>
      <c r="DV268" t="s">
        <v>19</v>
      </c>
      <c r="DW268" t="s">
        <v>19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1441815344</v>
      </c>
      <c r="EF268">
        <v>1</v>
      </c>
      <c r="EG268" t="s">
        <v>22</v>
      </c>
      <c r="EH268">
        <v>0</v>
      </c>
      <c r="EI268" t="s">
        <v>3</v>
      </c>
      <c r="EJ268">
        <v>4</v>
      </c>
      <c r="EK268">
        <v>0</v>
      </c>
      <c r="EL268" t="s">
        <v>23</v>
      </c>
      <c r="EM268" t="s">
        <v>24</v>
      </c>
      <c r="EO268" t="s">
        <v>3</v>
      </c>
      <c r="EQ268">
        <v>0</v>
      </c>
      <c r="ER268">
        <v>286.18</v>
      </c>
      <c r="ES268">
        <v>0</v>
      </c>
      <c r="ET268">
        <v>78.180000000000007</v>
      </c>
      <c r="EU268">
        <v>49.57</v>
      </c>
      <c r="EV268">
        <v>208</v>
      </c>
      <c r="EW268">
        <v>0.37</v>
      </c>
      <c r="EX268">
        <v>0</v>
      </c>
      <c r="EY268">
        <v>0</v>
      </c>
      <c r="FQ268">
        <v>0</v>
      </c>
      <c r="FR268">
        <f t="shared" si="249"/>
        <v>0</v>
      </c>
      <c r="FS268">
        <v>0</v>
      </c>
      <c r="FX268">
        <v>70</v>
      </c>
      <c r="FY268">
        <v>10</v>
      </c>
      <c r="GA268" t="s">
        <v>3</v>
      </c>
      <c r="GD268">
        <v>0</v>
      </c>
      <c r="GF268">
        <v>112299006</v>
      </c>
      <c r="GG268">
        <v>2</v>
      </c>
      <c r="GH268">
        <v>1</v>
      </c>
      <c r="GI268">
        <v>-2</v>
      </c>
      <c r="GJ268">
        <v>0</v>
      </c>
      <c r="GK268">
        <f>ROUND(R268*(R12)/100,2)</f>
        <v>107.07</v>
      </c>
      <c r="GL268">
        <f t="shared" si="250"/>
        <v>0</v>
      </c>
      <c r="GM268">
        <f t="shared" si="251"/>
        <v>1012.23</v>
      </c>
      <c r="GN268">
        <f t="shared" si="252"/>
        <v>0</v>
      </c>
      <c r="GO268">
        <f t="shared" si="253"/>
        <v>0</v>
      </c>
      <c r="GP268">
        <f t="shared" si="254"/>
        <v>1012.23</v>
      </c>
      <c r="GR268">
        <v>0</v>
      </c>
      <c r="GS268">
        <v>3</v>
      </c>
      <c r="GT268">
        <v>0</v>
      </c>
      <c r="GU268" t="s">
        <v>3</v>
      </c>
      <c r="GV268">
        <f t="shared" si="255"/>
        <v>0</v>
      </c>
      <c r="GW268">
        <v>1</v>
      </c>
      <c r="GX268">
        <f t="shared" si="256"/>
        <v>0</v>
      </c>
      <c r="HA268">
        <v>0</v>
      </c>
      <c r="HB268">
        <v>0</v>
      </c>
      <c r="HC268">
        <f t="shared" si="257"/>
        <v>0</v>
      </c>
      <c r="HE268" t="s">
        <v>3</v>
      </c>
      <c r="HF268" t="s">
        <v>3</v>
      </c>
      <c r="HM268" t="s">
        <v>3</v>
      </c>
      <c r="HN268" t="s">
        <v>3</v>
      </c>
      <c r="HO268" t="s">
        <v>3</v>
      </c>
      <c r="HP268" t="s">
        <v>3</v>
      </c>
      <c r="HQ268" t="s">
        <v>3</v>
      </c>
      <c r="IK268">
        <v>0</v>
      </c>
    </row>
    <row r="269" spans="1:245" x14ac:dyDescent="0.2">
      <c r="A269">
        <v>17</v>
      </c>
      <c r="B269">
        <v>1</v>
      </c>
      <c r="C269">
        <f>ROW(SmtRes!A126)</f>
        <v>126</v>
      </c>
      <c r="D269">
        <f>ROW(EtalonRes!A174)</f>
        <v>174</v>
      </c>
      <c r="E269" t="s">
        <v>271</v>
      </c>
      <c r="F269" t="s">
        <v>250</v>
      </c>
      <c r="G269" t="s">
        <v>251</v>
      </c>
      <c r="H269" t="s">
        <v>19</v>
      </c>
      <c r="I269">
        <v>1</v>
      </c>
      <c r="J269">
        <v>0</v>
      </c>
      <c r="K269">
        <v>1</v>
      </c>
      <c r="O269">
        <f t="shared" si="225"/>
        <v>987.98</v>
      </c>
      <c r="P269">
        <f t="shared" si="226"/>
        <v>0</v>
      </c>
      <c r="Q269">
        <f t="shared" si="227"/>
        <v>0</v>
      </c>
      <c r="R269">
        <f t="shared" si="228"/>
        <v>0</v>
      </c>
      <c r="S269">
        <f t="shared" si="229"/>
        <v>987.98</v>
      </c>
      <c r="T269">
        <f t="shared" si="230"/>
        <v>0</v>
      </c>
      <c r="U269">
        <f t="shared" si="231"/>
        <v>1.6</v>
      </c>
      <c r="V269">
        <f t="shared" si="232"/>
        <v>0</v>
      </c>
      <c r="W269">
        <f t="shared" si="233"/>
        <v>0</v>
      </c>
      <c r="X269">
        <f t="shared" si="234"/>
        <v>691.59</v>
      </c>
      <c r="Y269">
        <f t="shared" si="235"/>
        <v>98.8</v>
      </c>
      <c r="AA269">
        <v>1472751627</v>
      </c>
      <c r="AB269">
        <f t="shared" si="236"/>
        <v>987.98</v>
      </c>
      <c r="AC269">
        <f>ROUND(((ES269*2)),6)</f>
        <v>0</v>
      </c>
      <c r="AD269">
        <f>ROUND(((((ET269*2))-((EU269*2)))+AE269),6)</f>
        <v>0</v>
      </c>
      <c r="AE269">
        <f t="shared" ref="AE269:AF271" si="260">ROUND(((EU269*2)),6)</f>
        <v>0</v>
      </c>
      <c r="AF269">
        <f t="shared" si="260"/>
        <v>987.98</v>
      </c>
      <c r="AG269">
        <f t="shared" si="237"/>
        <v>0</v>
      </c>
      <c r="AH269">
        <f t="shared" ref="AH269:AI271" si="261">((EW269*2))</f>
        <v>1.6</v>
      </c>
      <c r="AI269">
        <f t="shared" si="261"/>
        <v>0</v>
      </c>
      <c r="AJ269">
        <f t="shared" si="238"/>
        <v>0</v>
      </c>
      <c r="AK269">
        <v>493.99</v>
      </c>
      <c r="AL269">
        <v>0</v>
      </c>
      <c r="AM269">
        <v>0</v>
      </c>
      <c r="AN269">
        <v>0</v>
      </c>
      <c r="AO269">
        <v>493.99</v>
      </c>
      <c r="AP269">
        <v>0</v>
      </c>
      <c r="AQ269">
        <v>0.8</v>
      </c>
      <c r="AR269">
        <v>0</v>
      </c>
      <c r="AS269">
        <v>0</v>
      </c>
      <c r="AT269">
        <v>70</v>
      </c>
      <c r="AU269">
        <v>10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252</v>
      </c>
      <c r="BM269">
        <v>0</v>
      </c>
      <c r="BN269">
        <v>0</v>
      </c>
      <c r="BO269" t="s">
        <v>3</v>
      </c>
      <c r="BP269">
        <v>0</v>
      </c>
      <c r="BQ269">
        <v>1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70</v>
      </c>
      <c r="CA269">
        <v>10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239"/>
        <v>987.98</v>
      </c>
      <c r="CQ269">
        <f t="shared" si="240"/>
        <v>0</v>
      </c>
      <c r="CR269">
        <f>(((((ET269*2))*BB269-((EU269*2))*BS269)+AE269*BS269)*AV269)</f>
        <v>0</v>
      </c>
      <c r="CS269">
        <f t="shared" si="241"/>
        <v>0</v>
      </c>
      <c r="CT269">
        <f t="shared" si="242"/>
        <v>987.98</v>
      </c>
      <c r="CU269">
        <f t="shared" si="243"/>
        <v>0</v>
      </c>
      <c r="CV269">
        <f t="shared" si="244"/>
        <v>1.6</v>
      </c>
      <c r="CW269">
        <f t="shared" si="245"/>
        <v>0</v>
      </c>
      <c r="CX269">
        <f t="shared" si="246"/>
        <v>0</v>
      </c>
      <c r="CY269">
        <f t="shared" si="247"/>
        <v>691.58600000000001</v>
      </c>
      <c r="CZ269">
        <f t="shared" si="248"/>
        <v>98.797999999999988</v>
      </c>
      <c r="DC269" t="s">
        <v>3</v>
      </c>
      <c r="DD269" t="s">
        <v>193</v>
      </c>
      <c r="DE269" t="s">
        <v>193</v>
      </c>
      <c r="DF269" t="s">
        <v>193</v>
      </c>
      <c r="DG269" t="s">
        <v>193</v>
      </c>
      <c r="DH269" t="s">
        <v>3</v>
      </c>
      <c r="DI269" t="s">
        <v>193</v>
      </c>
      <c r="DJ269" t="s">
        <v>193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16987630</v>
      </c>
      <c r="DV269" t="s">
        <v>19</v>
      </c>
      <c r="DW269" t="s">
        <v>19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1441815344</v>
      </c>
      <c r="EF269">
        <v>1</v>
      </c>
      <c r="EG269" t="s">
        <v>22</v>
      </c>
      <c r="EH269">
        <v>0</v>
      </c>
      <c r="EI269" t="s">
        <v>3</v>
      </c>
      <c r="EJ269">
        <v>4</v>
      </c>
      <c r="EK269">
        <v>0</v>
      </c>
      <c r="EL269" t="s">
        <v>23</v>
      </c>
      <c r="EM269" t="s">
        <v>24</v>
      </c>
      <c r="EO269" t="s">
        <v>3</v>
      </c>
      <c r="EQ269">
        <v>0</v>
      </c>
      <c r="ER269">
        <v>493.99</v>
      </c>
      <c r="ES269">
        <v>0</v>
      </c>
      <c r="ET269">
        <v>0</v>
      </c>
      <c r="EU269">
        <v>0</v>
      </c>
      <c r="EV269">
        <v>493.99</v>
      </c>
      <c r="EW269">
        <v>0.8</v>
      </c>
      <c r="EX269">
        <v>0</v>
      </c>
      <c r="EY269">
        <v>0</v>
      </c>
      <c r="FQ269">
        <v>0</v>
      </c>
      <c r="FR269">
        <f t="shared" si="249"/>
        <v>0</v>
      </c>
      <c r="FS269">
        <v>0</v>
      </c>
      <c r="FX269">
        <v>70</v>
      </c>
      <c r="FY269">
        <v>10</v>
      </c>
      <c r="GA269" t="s">
        <v>3</v>
      </c>
      <c r="GD269">
        <v>0</v>
      </c>
      <c r="GF269">
        <v>1202292755</v>
      </c>
      <c r="GG269">
        <v>2</v>
      </c>
      <c r="GH269">
        <v>1</v>
      </c>
      <c r="GI269">
        <v>-2</v>
      </c>
      <c r="GJ269">
        <v>0</v>
      </c>
      <c r="GK269">
        <f>ROUND(R269*(R12)/100,2)</f>
        <v>0</v>
      </c>
      <c r="GL269">
        <f t="shared" si="250"/>
        <v>0</v>
      </c>
      <c r="GM269">
        <f t="shared" si="251"/>
        <v>1778.37</v>
      </c>
      <c r="GN269">
        <f t="shared" si="252"/>
        <v>0</v>
      </c>
      <c r="GO269">
        <f t="shared" si="253"/>
        <v>0</v>
      </c>
      <c r="GP269">
        <f t="shared" si="254"/>
        <v>1778.37</v>
      </c>
      <c r="GR269">
        <v>0</v>
      </c>
      <c r="GS269">
        <v>3</v>
      </c>
      <c r="GT269">
        <v>0</v>
      </c>
      <c r="GU269" t="s">
        <v>3</v>
      </c>
      <c r="GV269">
        <f t="shared" si="255"/>
        <v>0</v>
      </c>
      <c r="GW269">
        <v>1</v>
      </c>
      <c r="GX269">
        <f t="shared" si="256"/>
        <v>0</v>
      </c>
      <c r="HA269">
        <v>0</v>
      </c>
      <c r="HB269">
        <v>0</v>
      </c>
      <c r="HC269">
        <f t="shared" si="257"/>
        <v>0</v>
      </c>
      <c r="HE269" t="s">
        <v>3</v>
      </c>
      <c r="HF269" t="s">
        <v>3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0" spans="1:245" x14ac:dyDescent="0.2">
      <c r="A270">
        <v>17</v>
      </c>
      <c r="B270">
        <v>1</v>
      </c>
      <c r="C270">
        <f>ROW(SmtRes!A127)</f>
        <v>127</v>
      </c>
      <c r="D270">
        <f>ROW(EtalonRes!A175)</f>
        <v>175</v>
      </c>
      <c r="E270" t="s">
        <v>272</v>
      </c>
      <c r="F270" t="s">
        <v>250</v>
      </c>
      <c r="G270" t="s">
        <v>254</v>
      </c>
      <c r="H270" t="s">
        <v>19</v>
      </c>
      <c r="I270">
        <v>1</v>
      </c>
      <c r="J270">
        <v>0</v>
      </c>
      <c r="K270">
        <v>1</v>
      </c>
      <c r="O270">
        <f t="shared" si="225"/>
        <v>987.98</v>
      </c>
      <c r="P270">
        <f t="shared" si="226"/>
        <v>0</v>
      </c>
      <c r="Q270">
        <f t="shared" si="227"/>
        <v>0</v>
      </c>
      <c r="R270">
        <f t="shared" si="228"/>
        <v>0</v>
      </c>
      <c r="S270">
        <f t="shared" si="229"/>
        <v>987.98</v>
      </c>
      <c r="T270">
        <f t="shared" si="230"/>
        <v>0</v>
      </c>
      <c r="U270">
        <f t="shared" si="231"/>
        <v>1.6</v>
      </c>
      <c r="V270">
        <f t="shared" si="232"/>
        <v>0</v>
      </c>
      <c r="W270">
        <f t="shared" si="233"/>
        <v>0</v>
      </c>
      <c r="X270">
        <f t="shared" si="234"/>
        <v>691.59</v>
      </c>
      <c r="Y270">
        <f t="shared" si="235"/>
        <v>98.8</v>
      </c>
      <c r="AA270">
        <v>1472751627</v>
      </c>
      <c r="AB270">
        <f t="shared" si="236"/>
        <v>987.98</v>
      </c>
      <c r="AC270">
        <f>ROUND(((ES270*2)),6)</f>
        <v>0</v>
      </c>
      <c r="AD270">
        <f>ROUND(((((ET270*2))-((EU270*2)))+AE270),6)</f>
        <v>0</v>
      </c>
      <c r="AE270">
        <f t="shared" si="260"/>
        <v>0</v>
      </c>
      <c r="AF270">
        <f t="shared" si="260"/>
        <v>987.98</v>
      </c>
      <c r="AG270">
        <f t="shared" si="237"/>
        <v>0</v>
      </c>
      <c r="AH270">
        <f t="shared" si="261"/>
        <v>1.6</v>
      </c>
      <c r="AI270">
        <f t="shared" si="261"/>
        <v>0</v>
      </c>
      <c r="AJ270">
        <f t="shared" si="238"/>
        <v>0</v>
      </c>
      <c r="AK270">
        <v>493.99</v>
      </c>
      <c r="AL270">
        <v>0</v>
      </c>
      <c r="AM270">
        <v>0</v>
      </c>
      <c r="AN270">
        <v>0</v>
      </c>
      <c r="AO270">
        <v>493.99</v>
      </c>
      <c r="AP270">
        <v>0</v>
      </c>
      <c r="AQ270">
        <v>0.8</v>
      </c>
      <c r="AR270">
        <v>0</v>
      </c>
      <c r="AS270">
        <v>0</v>
      </c>
      <c r="AT270">
        <v>70</v>
      </c>
      <c r="AU270">
        <v>10</v>
      </c>
      <c r="AV270">
        <v>1</v>
      </c>
      <c r="AW270">
        <v>1</v>
      </c>
      <c r="AZ270">
        <v>1</v>
      </c>
      <c r="BA270">
        <v>1</v>
      </c>
      <c r="BB270">
        <v>1</v>
      </c>
      <c r="BC270">
        <v>1</v>
      </c>
      <c r="BD270" t="s">
        <v>3</v>
      </c>
      <c r="BE270" t="s">
        <v>3</v>
      </c>
      <c r="BF270" t="s">
        <v>3</v>
      </c>
      <c r="BG270" t="s">
        <v>3</v>
      </c>
      <c r="BH270">
        <v>0</v>
      </c>
      <c r="BI270">
        <v>4</v>
      </c>
      <c r="BJ270" t="s">
        <v>252</v>
      </c>
      <c r="BM270">
        <v>0</v>
      </c>
      <c r="BN270">
        <v>0</v>
      </c>
      <c r="BO270" t="s">
        <v>3</v>
      </c>
      <c r="BP270">
        <v>0</v>
      </c>
      <c r="BQ270">
        <v>1</v>
      </c>
      <c r="BR270">
        <v>0</v>
      </c>
      <c r="BS270">
        <v>1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70</v>
      </c>
      <c r="CA270">
        <v>10</v>
      </c>
      <c r="CB270" t="s">
        <v>3</v>
      </c>
      <c r="CE270">
        <v>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 t="shared" si="239"/>
        <v>987.98</v>
      </c>
      <c r="CQ270">
        <f t="shared" si="240"/>
        <v>0</v>
      </c>
      <c r="CR270">
        <f>(((((ET270*2))*BB270-((EU270*2))*BS270)+AE270*BS270)*AV270)</f>
        <v>0</v>
      </c>
      <c r="CS270">
        <f t="shared" si="241"/>
        <v>0</v>
      </c>
      <c r="CT270">
        <f t="shared" si="242"/>
        <v>987.98</v>
      </c>
      <c r="CU270">
        <f t="shared" si="243"/>
        <v>0</v>
      </c>
      <c r="CV270">
        <f t="shared" si="244"/>
        <v>1.6</v>
      </c>
      <c r="CW270">
        <f t="shared" si="245"/>
        <v>0</v>
      </c>
      <c r="CX270">
        <f t="shared" si="246"/>
        <v>0</v>
      </c>
      <c r="CY270">
        <f t="shared" si="247"/>
        <v>691.58600000000001</v>
      </c>
      <c r="CZ270">
        <f t="shared" si="248"/>
        <v>98.797999999999988</v>
      </c>
      <c r="DC270" t="s">
        <v>3</v>
      </c>
      <c r="DD270" t="s">
        <v>193</v>
      </c>
      <c r="DE270" t="s">
        <v>193</v>
      </c>
      <c r="DF270" t="s">
        <v>193</v>
      </c>
      <c r="DG270" t="s">
        <v>193</v>
      </c>
      <c r="DH270" t="s">
        <v>3</v>
      </c>
      <c r="DI270" t="s">
        <v>193</v>
      </c>
      <c r="DJ270" t="s">
        <v>193</v>
      </c>
      <c r="DK270" t="s">
        <v>3</v>
      </c>
      <c r="DL270" t="s">
        <v>3</v>
      </c>
      <c r="DM270" t="s">
        <v>3</v>
      </c>
      <c r="DN270">
        <v>0</v>
      </c>
      <c r="DO270">
        <v>0</v>
      </c>
      <c r="DP270">
        <v>1</v>
      </c>
      <c r="DQ270">
        <v>1</v>
      </c>
      <c r="DU270">
        <v>16987630</v>
      </c>
      <c r="DV270" t="s">
        <v>19</v>
      </c>
      <c r="DW270" t="s">
        <v>19</v>
      </c>
      <c r="DX270">
        <v>1</v>
      </c>
      <c r="DZ270" t="s">
        <v>3</v>
      </c>
      <c r="EA270" t="s">
        <v>3</v>
      </c>
      <c r="EB270" t="s">
        <v>3</v>
      </c>
      <c r="EC270" t="s">
        <v>3</v>
      </c>
      <c r="EE270">
        <v>1441815344</v>
      </c>
      <c r="EF270">
        <v>1</v>
      </c>
      <c r="EG270" t="s">
        <v>22</v>
      </c>
      <c r="EH270">
        <v>0</v>
      </c>
      <c r="EI270" t="s">
        <v>3</v>
      </c>
      <c r="EJ270">
        <v>4</v>
      </c>
      <c r="EK270">
        <v>0</v>
      </c>
      <c r="EL270" t="s">
        <v>23</v>
      </c>
      <c r="EM270" t="s">
        <v>24</v>
      </c>
      <c r="EO270" t="s">
        <v>3</v>
      </c>
      <c r="EQ270">
        <v>0</v>
      </c>
      <c r="ER270">
        <v>493.99</v>
      </c>
      <c r="ES270">
        <v>0</v>
      </c>
      <c r="ET270">
        <v>0</v>
      </c>
      <c r="EU270">
        <v>0</v>
      </c>
      <c r="EV270">
        <v>493.99</v>
      </c>
      <c r="EW270">
        <v>0.8</v>
      </c>
      <c r="EX270">
        <v>0</v>
      </c>
      <c r="EY270">
        <v>0</v>
      </c>
      <c r="FQ270">
        <v>0</v>
      </c>
      <c r="FR270">
        <f t="shared" si="249"/>
        <v>0</v>
      </c>
      <c r="FS270">
        <v>0</v>
      </c>
      <c r="FX270">
        <v>70</v>
      </c>
      <c r="FY270">
        <v>10</v>
      </c>
      <c r="GA270" t="s">
        <v>3</v>
      </c>
      <c r="GD270">
        <v>0</v>
      </c>
      <c r="GF270">
        <v>-1970933713</v>
      </c>
      <c r="GG270">
        <v>2</v>
      </c>
      <c r="GH270">
        <v>1</v>
      </c>
      <c r="GI270">
        <v>-2</v>
      </c>
      <c r="GJ270">
        <v>0</v>
      </c>
      <c r="GK270">
        <f>ROUND(R270*(R12)/100,2)</f>
        <v>0</v>
      </c>
      <c r="GL270">
        <f t="shared" si="250"/>
        <v>0</v>
      </c>
      <c r="GM270">
        <f t="shared" si="251"/>
        <v>1778.37</v>
      </c>
      <c r="GN270">
        <f t="shared" si="252"/>
        <v>0</v>
      </c>
      <c r="GO270">
        <f t="shared" si="253"/>
        <v>0</v>
      </c>
      <c r="GP270">
        <f t="shared" si="254"/>
        <v>1778.37</v>
      </c>
      <c r="GR270">
        <v>0</v>
      </c>
      <c r="GS270">
        <v>3</v>
      </c>
      <c r="GT270">
        <v>0</v>
      </c>
      <c r="GU270" t="s">
        <v>3</v>
      </c>
      <c r="GV270">
        <f t="shared" si="255"/>
        <v>0</v>
      </c>
      <c r="GW270">
        <v>1</v>
      </c>
      <c r="GX270">
        <f t="shared" si="256"/>
        <v>0</v>
      </c>
      <c r="HA270">
        <v>0</v>
      </c>
      <c r="HB270">
        <v>0</v>
      </c>
      <c r="HC270">
        <f t="shared" si="257"/>
        <v>0</v>
      </c>
      <c r="HE270" t="s">
        <v>3</v>
      </c>
      <c r="HF270" t="s">
        <v>3</v>
      </c>
      <c r="HM270" t="s">
        <v>3</v>
      </c>
      <c r="HN270" t="s">
        <v>3</v>
      </c>
      <c r="HO270" t="s">
        <v>3</v>
      </c>
      <c r="HP270" t="s">
        <v>3</v>
      </c>
      <c r="HQ270" t="s">
        <v>3</v>
      </c>
      <c r="IK270">
        <v>0</v>
      </c>
    </row>
    <row r="271" spans="1:245" x14ac:dyDescent="0.2">
      <c r="A271">
        <v>17</v>
      </c>
      <c r="B271">
        <v>1</v>
      </c>
      <c r="C271">
        <f>ROW(SmtRes!A129)</f>
        <v>129</v>
      </c>
      <c r="D271">
        <f>ROW(EtalonRes!A177)</f>
        <v>177</v>
      </c>
      <c r="E271" t="s">
        <v>273</v>
      </c>
      <c r="F271" t="s">
        <v>51</v>
      </c>
      <c r="G271" t="s">
        <v>274</v>
      </c>
      <c r="H271" t="s">
        <v>19</v>
      </c>
      <c r="I271">
        <f>ROUND(1+1,9)</f>
        <v>2</v>
      </c>
      <c r="J271">
        <v>0</v>
      </c>
      <c r="K271">
        <f>ROUND(1+1,9)</f>
        <v>2</v>
      </c>
      <c r="O271">
        <f t="shared" si="225"/>
        <v>1144.72</v>
      </c>
      <c r="P271">
        <f t="shared" si="226"/>
        <v>0</v>
      </c>
      <c r="Q271">
        <f t="shared" si="227"/>
        <v>312.72000000000003</v>
      </c>
      <c r="R271">
        <f t="shared" si="228"/>
        <v>198.28</v>
      </c>
      <c r="S271">
        <f t="shared" si="229"/>
        <v>832</v>
      </c>
      <c r="T271">
        <f t="shared" si="230"/>
        <v>0</v>
      </c>
      <c r="U271">
        <f t="shared" si="231"/>
        <v>1.48</v>
      </c>
      <c r="V271">
        <f t="shared" si="232"/>
        <v>0</v>
      </c>
      <c r="W271">
        <f t="shared" si="233"/>
        <v>0</v>
      </c>
      <c r="X271">
        <f t="shared" si="234"/>
        <v>582.4</v>
      </c>
      <c r="Y271">
        <f t="shared" si="235"/>
        <v>83.2</v>
      </c>
      <c r="AA271">
        <v>1472751627</v>
      </c>
      <c r="AB271">
        <f t="shared" si="236"/>
        <v>572.36</v>
      </c>
      <c r="AC271">
        <f>ROUND(((ES271*2)),6)</f>
        <v>0</v>
      </c>
      <c r="AD271">
        <f>ROUND(((((ET271*2))-((EU271*2)))+AE271),6)</f>
        <v>156.36000000000001</v>
      </c>
      <c r="AE271">
        <f t="shared" si="260"/>
        <v>99.14</v>
      </c>
      <c r="AF271">
        <f t="shared" si="260"/>
        <v>416</v>
      </c>
      <c r="AG271">
        <f t="shared" si="237"/>
        <v>0</v>
      </c>
      <c r="AH271">
        <f t="shared" si="261"/>
        <v>0.74</v>
      </c>
      <c r="AI271">
        <f t="shared" si="261"/>
        <v>0</v>
      </c>
      <c r="AJ271">
        <f t="shared" si="238"/>
        <v>0</v>
      </c>
      <c r="AK271">
        <v>286.18</v>
      </c>
      <c r="AL271">
        <v>0</v>
      </c>
      <c r="AM271">
        <v>78.180000000000007</v>
      </c>
      <c r="AN271">
        <v>49.57</v>
      </c>
      <c r="AO271">
        <v>208</v>
      </c>
      <c r="AP271">
        <v>0</v>
      </c>
      <c r="AQ271">
        <v>0.37</v>
      </c>
      <c r="AR271">
        <v>0</v>
      </c>
      <c r="AS271">
        <v>0</v>
      </c>
      <c r="AT271">
        <v>70</v>
      </c>
      <c r="AU271">
        <v>10</v>
      </c>
      <c r="AV271">
        <v>1</v>
      </c>
      <c r="AW271">
        <v>1</v>
      </c>
      <c r="AZ271">
        <v>1</v>
      </c>
      <c r="BA271">
        <v>1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53</v>
      </c>
      <c r="BM271">
        <v>0</v>
      </c>
      <c r="BN271">
        <v>0</v>
      </c>
      <c r="BO271" t="s">
        <v>3</v>
      </c>
      <c r="BP271">
        <v>0</v>
      </c>
      <c r="BQ271">
        <v>1</v>
      </c>
      <c r="BR271">
        <v>0</v>
      </c>
      <c r="BS271">
        <v>1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70</v>
      </c>
      <c r="CA271">
        <v>10</v>
      </c>
      <c r="CB271" t="s">
        <v>3</v>
      </c>
      <c r="CE271">
        <v>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si="239"/>
        <v>1144.72</v>
      </c>
      <c r="CQ271">
        <f t="shared" si="240"/>
        <v>0</v>
      </c>
      <c r="CR271">
        <f>(((((ET271*2))*BB271-((EU271*2))*BS271)+AE271*BS271)*AV271)</f>
        <v>156.36000000000001</v>
      </c>
      <c r="CS271">
        <f t="shared" si="241"/>
        <v>99.14</v>
      </c>
      <c r="CT271">
        <f t="shared" si="242"/>
        <v>416</v>
      </c>
      <c r="CU271">
        <f t="shared" si="243"/>
        <v>0</v>
      </c>
      <c r="CV271">
        <f t="shared" si="244"/>
        <v>0.74</v>
      </c>
      <c r="CW271">
        <f t="shared" si="245"/>
        <v>0</v>
      </c>
      <c r="CX271">
        <f t="shared" si="246"/>
        <v>0</v>
      </c>
      <c r="CY271">
        <f t="shared" si="247"/>
        <v>582.4</v>
      </c>
      <c r="CZ271">
        <f t="shared" si="248"/>
        <v>83.2</v>
      </c>
      <c r="DC271" t="s">
        <v>3</v>
      </c>
      <c r="DD271" t="s">
        <v>193</v>
      </c>
      <c r="DE271" t="s">
        <v>193</v>
      </c>
      <c r="DF271" t="s">
        <v>193</v>
      </c>
      <c r="DG271" t="s">
        <v>193</v>
      </c>
      <c r="DH271" t="s">
        <v>3</v>
      </c>
      <c r="DI271" t="s">
        <v>193</v>
      </c>
      <c r="DJ271" t="s">
        <v>193</v>
      </c>
      <c r="DK271" t="s">
        <v>3</v>
      </c>
      <c r="DL271" t="s">
        <v>3</v>
      </c>
      <c r="DM271" t="s">
        <v>3</v>
      </c>
      <c r="DN271">
        <v>0</v>
      </c>
      <c r="DO271">
        <v>0</v>
      </c>
      <c r="DP271">
        <v>1</v>
      </c>
      <c r="DQ271">
        <v>1</v>
      </c>
      <c r="DU271">
        <v>16987630</v>
      </c>
      <c r="DV271" t="s">
        <v>19</v>
      </c>
      <c r="DW271" t="s">
        <v>19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1441815344</v>
      </c>
      <c r="EF271">
        <v>1</v>
      </c>
      <c r="EG271" t="s">
        <v>22</v>
      </c>
      <c r="EH271">
        <v>0</v>
      </c>
      <c r="EI271" t="s">
        <v>3</v>
      </c>
      <c r="EJ271">
        <v>4</v>
      </c>
      <c r="EK271">
        <v>0</v>
      </c>
      <c r="EL271" t="s">
        <v>23</v>
      </c>
      <c r="EM271" t="s">
        <v>24</v>
      </c>
      <c r="EO271" t="s">
        <v>3</v>
      </c>
      <c r="EQ271">
        <v>0</v>
      </c>
      <c r="ER271">
        <v>286.18</v>
      </c>
      <c r="ES271">
        <v>0</v>
      </c>
      <c r="ET271">
        <v>78.180000000000007</v>
      </c>
      <c r="EU271">
        <v>49.57</v>
      </c>
      <c r="EV271">
        <v>208</v>
      </c>
      <c r="EW271">
        <v>0.37</v>
      </c>
      <c r="EX271">
        <v>0</v>
      </c>
      <c r="EY271">
        <v>0</v>
      </c>
      <c r="FQ271">
        <v>0</v>
      </c>
      <c r="FR271">
        <f t="shared" si="249"/>
        <v>0</v>
      </c>
      <c r="FS271">
        <v>0</v>
      </c>
      <c r="FX271">
        <v>70</v>
      </c>
      <c r="FY271">
        <v>10</v>
      </c>
      <c r="GA271" t="s">
        <v>3</v>
      </c>
      <c r="GD271">
        <v>0</v>
      </c>
      <c r="GF271">
        <v>-1175619184</v>
      </c>
      <c r="GG271">
        <v>2</v>
      </c>
      <c r="GH271">
        <v>1</v>
      </c>
      <c r="GI271">
        <v>-2</v>
      </c>
      <c r="GJ271">
        <v>0</v>
      </c>
      <c r="GK271">
        <f>ROUND(R271*(R12)/100,2)</f>
        <v>214.14</v>
      </c>
      <c r="GL271">
        <f t="shared" si="250"/>
        <v>0</v>
      </c>
      <c r="GM271">
        <f t="shared" si="251"/>
        <v>2024.46</v>
      </c>
      <c r="GN271">
        <f t="shared" si="252"/>
        <v>0</v>
      </c>
      <c r="GO271">
        <f t="shared" si="253"/>
        <v>0</v>
      </c>
      <c r="GP271">
        <f t="shared" si="254"/>
        <v>2024.46</v>
      </c>
      <c r="GR271">
        <v>0</v>
      </c>
      <c r="GS271">
        <v>3</v>
      </c>
      <c r="GT271">
        <v>0</v>
      </c>
      <c r="GU271" t="s">
        <v>3</v>
      </c>
      <c r="GV271">
        <f t="shared" si="255"/>
        <v>0</v>
      </c>
      <c r="GW271">
        <v>1</v>
      </c>
      <c r="GX271">
        <f t="shared" si="256"/>
        <v>0</v>
      </c>
      <c r="HA271">
        <v>0</v>
      </c>
      <c r="HB271">
        <v>0</v>
      </c>
      <c r="HC271">
        <f t="shared" si="257"/>
        <v>0</v>
      </c>
      <c r="HE271" t="s">
        <v>3</v>
      </c>
      <c r="HF271" t="s">
        <v>3</v>
      </c>
      <c r="HM271" t="s">
        <v>3</v>
      </c>
      <c r="HN271" t="s">
        <v>3</v>
      </c>
      <c r="HO271" t="s">
        <v>3</v>
      </c>
      <c r="HP271" t="s">
        <v>3</v>
      </c>
      <c r="HQ271" t="s">
        <v>3</v>
      </c>
      <c r="IK271">
        <v>0</v>
      </c>
    </row>
    <row r="272" spans="1:245" x14ac:dyDescent="0.2">
      <c r="A272">
        <v>19</v>
      </c>
      <c r="B272">
        <v>1</v>
      </c>
      <c r="F272" t="s">
        <v>3</v>
      </c>
      <c r="G272" t="s">
        <v>275</v>
      </c>
      <c r="H272" t="s">
        <v>3</v>
      </c>
      <c r="AA272">
        <v>1</v>
      </c>
      <c r="IK272">
        <v>0</v>
      </c>
    </row>
    <row r="273" spans="1:245" x14ac:dyDescent="0.2">
      <c r="A273">
        <v>17</v>
      </c>
      <c r="B273">
        <v>1</v>
      </c>
      <c r="C273">
        <f>ROW(SmtRes!A143)</f>
        <v>143</v>
      </c>
      <c r="D273">
        <f>ROW(EtalonRes!A191)</f>
        <v>191</v>
      </c>
      <c r="E273" t="s">
        <v>3</v>
      </c>
      <c r="F273" t="s">
        <v>222</v>
      </c>
      <c r="G273" t="s">
        <v>223</v>
      </c>
      <c r="H273" t="s">
        <v>224</v>
      </c>
      <c r="I273">
        <v>1</v>
      </c>
      <c r="J273">
        <v>0</v>
      </c>
      <c r="K273">
        <v>1</v>
      </c>
      <c r="O273">
        <f t="shared" ref="O273:O289" si="262">ROUND(CP273,2)</f>
        <v>58964.81</v>
      </c>
      <c r="P273">
        <f t="shared" ref="P273:P289" si="263">ROUND(CQ273*I273,2)</f>
        <v>3224.09</v>
      </c>
      <c r="Q273">
        <f t="shared" ref="Q273:Q289" si="264">ROUND(CR273*I273,2)</f>
        <v>0</v>
      </c>
      <c r="R273">
        <f t="shared" ref="R273:R289" si="265">ROUND(CS273*I273,2)</f>
        <v>0</v>
      </c>
      <c r="S273">
        <f t="shared" ref="S273:S289" si="266">ROUND(CT273*I273,2)</f>
        <v>55740.72</v>
      </c>
      <c r="T273">
        <f t="shared" ref="T273:T289" si="267">ROUND(CU273*I273,2)</f>
        <v>0</v>
      </c>
      <c r="U273">
        <f t="shared" ref="U273:U289" si="268">CV273*I273</f>
        <v>84</v>
      </c>
      <c r="V273">
        <f t="shared" ref="V273:V289" si="269">CW273*I273</f>
        <v>0</v>
      </c>
      <c r="W273">
        <f t="shared" ref="W273:W289" si="270">ROUND(CX273*I273,2)</f>
        <v>0</v>
      </c>
      <c r="X273">
        <f t="shared" ref="X273:X289" si="271">ROUND(CY273,2)</f>
        <v>39018.5</v>
      </c>
      <c r="Y273">
        <f t="shared" ref="Y273:Y289" si="272">ROUND(CZ273,2)</f>
        <v>5574.07</v>
      </c>
      <c r="AA273">
        <v>-1</v>
      </c>
      <c r="AB273">
        <f t="shared" ref="AB273:AB289" si="273">ROUND((AC273+AD273+AF273),6)</f>
        <v>58964.81</v>
      </c>
      <c r="AC273">
        <f>ROUND((ES273),6)</f>
        <v>3224.09</v>
      </c>
      <c r="AD273">
        <f>ROUND((((ET273)-(EU273))+AE273),6)</f>
        <v>0</v>
      </c>
      <c r="AE273">
        <f>ROUND((EU273),6)</f>
        <v>0</v>
      </c>
      <c r="AF273">
        <f>ROUND((EV273),6)</f>
        <v>55740.72</v>
      </c>
      <c r="AG273">
        <f t="shared" ref="AG273:AG289" si="274">ROUND((AP273),6)</f>
        <v>0</v>
      </c>
      <c r="AH273">
        <f>(EW273)</f>
        <v>84</v>
      </c>
      <c r="AI273">
        <f>(EX273)</f>
        <v>0</v>
      </c>
      <c r="AJ273">
        <f t="shared" ref="AJ273:AJ289" si="275">(AS273)</f>
        <v>0</v>
      </c>
      <c r="AK273">
        <v>58964.81</v>
      </c>
      <c r="AL273">
        <v>3224.09</v>
      </c>
      <c r="AM273">
        <v>0</v>
      </c>
      <c r="AN273">
        <v>0</v>
      </c>
      <c r="AO273">
        <v>55740.72</v>
      </c>
      <c r="AP273">
        <v>0</v>
      </c>
      <c r="AQ273">
        <v>84</v>
      </c>
      <c r="AR273">
        <v>0</v>
      </c>
      <c r="AS273">
        <v>0</v>
      </c>
      <c r="AT273">
        <v>70</v>
      </c>
      <c r="AU273">
        <v>10</v>
      </c>
      <c r="AV273">
        <v>1</v>
      </c>
      <c r="AW273">
        <v>1</v>
      </c>
      <c r="AZ273">
        <v>1</v>
      </c>
      <c r="BA273">
        <v>1</v>
      </c>
      <c r="BB273">
        <v>1</v>
      </c>
      <c r="BC273">
        <v>1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4</v>
      </c>
      <c r="BJ273" t="s">
        <v>225</v>
      </c>
      <c r="BM273">
        <v>0</v>
      </c>
      <c r="BN273">
        <v>0</v>
      </c>
      <c r="BO273" t="s">
        <v>3</v>
      </c>
      <c r="BP273">
        <v>0</v>
      </c>
      <c r="BQ273">
        <v>1</v>
      </c>
      <c r="BR273">
        <v>0</v>
      </c>
      <c r="BS273">
        <v>1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70</v>
      </c>
      <c r="CA273">
        <v>10</v>
      </c>
      <c r="CB273" t="s">
        <v>3</v>
      </c>
      <c r="CE273">
        <v>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 t="shared" ref="CP273:CP289" si="276">(P273+Q273+S273)</f>
        <v>58964.81</v>
      </c>
      <c r="CQ273">
        <f t="shared" ref="CQ273:CQ289" si="277">(AC273*BC273*AW273)</f>
        <v>3224.09</v>
      </c>
      <c r="CR273">
        <f>((((ET273)*BB273-(EU273)*BS273)+AE273*BS273)*AV273)</f>
        <v>0</v>
      </c>
      <c r="CS273">
        <f t="shared" ref="CS273:CS289" si="278">(AE273*BS273*AV273)</f>
        <v>0</v>
      </c>
      <c r="CT273">
        <f t="shared" ref="CT273:CT289" si="279">(AF273*BA273*AV273)</f>
        <v>55740.72</v>
      </c>
      <c r="CU273">
        <f t="shared" ref="CU273:CU289" si="280">AG273</f>
        <v>0</v>
      </c>
      <c r="CV273">
        <f t="shared" ref="CV273:CV289" si="281">(AH273*AV273)</f>
        <v>84</v>
      </c>
      <c r="CW273">
        <f t="shared" ref="CW273:CW289" si="282">AI273</f>
        <v>0</v>
      </c>
      <c r="CX273">
        <f t="shared" ref="CX273:CX289" si="283">AJ273</f>
        <v>0</v>
      </c>
      <c r="CY273">
        <f t="shared" ref="CY273:CY289" si="284">((S273*BZ273)/100)</f>
        <v>39018.504000000001</v>
      </c>
      <c r="CZ273">
        <f t="shared" ref="CZ273:CZ289" si="285">((S273*CA273)/100)</f>
        <v>5574.0719999999992</v>
      </c>
      <c r="DC273" t="s">
        <v>3</v>
      </c>
      <c r="DD273" t="s">
        <v>3</v>
      </c>
      <c r="DE273" t="s">
        <v>3</v>
      </c>
      <c r="DF273" t="s">
        <v>3</v>
      </c>
      <c r="DG273" t="s">
        <v>3</v>
      </c>
      <c r="DH273" t="s">
        <v>3</v>
      </c>
      <c r="DI273" t="s">
        <v>3</v>
      </c>
      <c r="DJ273" t="s">
        <v>3</v>
      </c>
      <c r="DK273" t="s">
        <v>3</v>
      </c>
      <c r="DL273" t="s">
        <v>3</v>
      </c>
      <c r="DM273" t="s">
        <v>3</v>
      </c>
      <c r="DN273">
        <v>0</v>
      </c>
      <c r="DO273">
        <v>0</v>
      </c>
      <c r="DP273">
        <v>1</v>
      </c>
      <c r="DQ273">
        <v>1</v>
      </c>
      <c r="DU273">
        <v>1013</v>
      </c>
      <c r="DV273" t="s">
        <v>224</v>
      </c>
      <c r="DW273" t="s">
        <v>224</v>
      </c>
      <c r="DX273">
        <v>1</v>
      </c>
      <c r="DZ273" t="s">
        <v>3</v>
      </c>
      <c r="EA273" t="s">
        <v>3</v>
      </c>
      <c r="EB273" t="s">
        <v>3</v>
      </c>
      <c r="EC273" t="s">
        <v>3</v>
      </c>
      <c r="EE273">
        <v>1441815344</v>
      </c>
      <c r="EF273">
        <v>1</v>
      </c>
      <c r="EG273" t="s">
        <v>22</v>
      </c>
      <c r="EH273">
        <v>0</v>
      </c>
      <c r="EI273" t="s">
        <v>3</v>
      </c>
      <c r="EJ273">
        <v>4</v>
      </c>
      <c r="EK273">
        <v>0</v>
      </c>
      <c r="EL273" t="s">
        <v>23</v>
      </c>
      <c r="EM273" t="s">
        <v>24</v>
      </c>
      <c r="EO273" t="s">
        <v>3</v>
      </c>
      <c r="EQ273">
        <v>1311744</v>
      </c>
      <c r="ER273">
        <v>58964.81</v>
      </c>
      <c r="ES273">
        <v>3224.09</v>
      </c>
      <c r="ET273">
        <v>0</v>
      </c>
      <c r="EU273">
        <v>0</v>
      </c>
      <c r="EV273">
        <v>55740.72</v>
      </c>
      <c r="EW273">
        <v>84</v>
      </c>
      <c r="EX273">
        <v>0</v>
      </c>
      <c r="EY273">
        <v>0</v>
      </c>
      <c r="FQ273">
        <v>0</v>
      </c>
      <c r="FR273">
        <f t="shared" ref="FR273:FR289" si="286">ROUND(IF(BI273=3,GM273,0),2)</f>
        <v>0</v>
      </c>
      <c r="FS273">
        <v>0</v>
      </c>
      <c r="FX273">
        <v>70</v>
      </c>
      <c r="FY273">
        <v>10</v>
      </c>
      <c r="GA273" t="s">
        <v>3</v>
      </c>
      <c r="GD273">
        <v>0</v>
      </c>
      <c r="GF273">
        <v>-1359812122</v>
      </c>
      <c r="GG273">
        <v>2</v>
      </c>
      <c r="GH273">
        <v>1</v>
      </c>
      <c r="GI273">
        <v>-2</v>
      </c>
      <c r="GJ273">
        <v>0</v>
      </c>
      <c r="GK273">
        <f>ROUND(R273*(R12)/100,2)</f>
        <v>0</v>
      </c>
      <c r="GL273">
        <f t="shared" ref="GL273:GL289" si="287">ROUND(IF(AND(BH273=3,BI273=3,FS273&lt;&gt;0),P273,0),2)</f>
        <v>0</v>
      </c>
      <c r="GM273">
        <f t="shared" ref="GM273:GM289" si="288">ROUND(O273+X273+Y273+GK273,2)+GX273</f>
        <v>103557.38</v>
      </c>
      <c r="GN273">
        <f t="shared" ref="GN273:GN289" si="289">IF(OR(BI273=0,BI273=1),GM273-GX273,0)</f>
        <v>0</v>
      </c>
      <c r="GO273">
        <f t="shared" ref="GO273:GO289" si="290">IF(BI273=2,GM273-GX273,0)</f>
        <v>0</v>
      </c>
      <c r="GP273">
        <f t="shared" ref="GP273:GP289" si="291">IF(BI273=4,GM273-GX273,0)</f>
        <v>103557.38</v>
      </c>
      <c r="GR273">
        <v>0</v>
      </c>
      <c r="GS273">
        <v>3</v>
      </c>
      <c r="GT273">
        <v>0</v>
      </c>
      <c r="GU273" t="s">
        <v>3</v>
      </c>
      <c r="GV273">
        <f t="shared" ref="GV273:GV289" si="292">ROUND((GT273),6)</f>
        <v>0</v>
      </c>
      <c r="GW273">
        <v>1</v>
      </c>
      <c r="GX273">
        <f t="shared" ref="GX273:GX289" si="293">ROUND(HC273*I273,2)</f>
        <v>0</v>
      </c>
      <c r="HA273">
        <v>0</v>
      </c>
      <c r="HB273">
        <v>0</v>
      </c>
      <c r="HC273">
        <f t="shared" ref="HC273:HC289" si="294">GV273*GW273</f>
        <v>0</v>
      </c>
      <c r="HE273" t="s">
        <v>3</v>
      </c>
      <c r="HF273" t="s">
        <v>3</v>
      </c>
      <c r="HM273" t="s">
        <v>3</v>
      </c>
      <c r="HN273" t="s">
        <v>3</v>
      </c>
      <c r="HO273" t="s">
        <v>3</v>
      </c>
      <c r="HP273" t="s">
        <v>3</v>
      </c>
      <c r="HQ273" t="s">
        <v>3</v>
      </c>
      <c r="IK273">
        <v>0</v>
      </c>
    </row>
    <row r="274" spans="1:245" x14ac:dyDescent="0.2">
      <c r="A274">
        <v>17</v>
      </c>
      <c r="B274">
        <v>1</v>
      </c>
      <c r="C274">
        <f>ROW(SmtRes!A153)</f>
        <v>153</v>
      </c>
      <c r="D274">
        <f>ROW(EtalonRes!A201)</f>
        <v>201</v>
      </c>
      <c r="E274" t="s">
        <v>3</v>
      </c>
      <c r="F274" t="s">
        <v>226</v>
      </c>
      <c r="G274" t="s">
        <v>227</v>
      </c>
      <c r="H274" t="s">
        <v>224</v>
      </c>
      <c r="I274">
        <v>1</v>
      </c>
      <c r="J274">
        <v>0</v>
      </c>
      <c r="K274">
        <v>1</v>
      </c>
      <c r="O274">
        <f t="shared" si="262"/>
        <v>26634.31</v>
      </c>
      <c r="P274">
        <f t="shared" si="263"/>
        <v>699.73</v>
      </c>
      <c r="Q274">
        <f t="shared" si="264"/>
        <v>0</v>
      </c>
      <c r="R274">
        <f t="shared" si="265"/>
        <v>0</v>
      </c>
      <c r="S274">
        <f t="shared" si="266"/>
        <v>25934.58</v>
      </c>
      <c r="T274">
        <f t="shared" si="267"/>
        <v>0</v>
      </c>
      <c r="U274">
        <f t="shared" si="268"/>
        <v>42</v>
      </c>
      <c r="V274">
        <f t="shared" si="269"/>
        <v>0</v>
      </c>
      <c r="W274">
        <f t="shared" si="270"/>
        <v>0</v>
      </c>
      <c r="X274">
        <f t="shared" si="271"/>
        <v>18154.21</v>
      </c>
      <c r="Y274">
        <f t="shared" si="272"/>
        <v>2593.46</v>
      </c>
      <c r="AA274">
        <v>-1</v>
      </c>
      <c r="AB274">
        <f t="shared" si="273"/>
        <v>26634.31</v>
      </c>
      <c r="AC274">
        <f>ROUND((ES274),6)</f>
        <v>699.73</v>
      </c>
      <c r="AD274">
        <f>ROUND((((ET274)-(EU274))+AE274),6)</f>
        <v>0</v>
      </c>
      <c r="AE274">
        <f>ROUND((EU274),6)</f>
        <v>0</v>
      </c>
      <c r="AF274">
        <f>ROUND((EV274),6)</f>
        <v>25934.58</v>
      </c>
      <c r="AG274">
        <f t="shared" si="274"/>
        <v>0</v>
      </c>
      <c r="AH274">
        <f>(EW274)</f>
        <v>42</v>
      </c>
      <c r="AI274">
        <f>(EX274)</f>
        <v>0</v>
      </c>
      <c r="AJ274">
        <f t="shared" si="275"/>
        <v>0</v>
      </c>
      <c r="AK274">
        <v>26634.31</v>
      </c>
      <c r="AL274">
        <v>699.73</v>
      </c>
      <c r="AM274">
        <v>0</v>
      </c>
      <c r="AN274">
        <v>0</v>
      </c>
      <c r="AO274">
        <v>25934.58</v>
      </c>
      <c r="AP274">
        <v>0</v>
      </c>
      <c r="AQ274">
        <v>42</v>
      </c>
      <c r="AR274">
        <v>0</v>
      </c>
      <c r="AS274">
        <v>0</v>
      </c>
      <c r="AT274">
        <v>70</v>
      </c>
      <c r="AU274">
        <v>10</v>
      </c>
      <c r="AV274">
        <v>1</v>
      </c>
      <c r="AW274">
        <v>1</v>
      </c>
      <c r="AZ274">
        <v>1</v>
      </c>
      <c r="BA274">
        <v>1</v>
      </c>
      <c r="BB274">
        <v>1</v>
      </c>
      <c r="BC274">
        <v>1</v>
      </c>
      <c r="BD274" t="s">
        <v>3</v>
      </c>
      <c r="BE274" t="s">
        <v>3</v>
      </c>
      <c r="BF274" t="s">
        <v>3</v>
      </c>
      <c r="BG274" t="s">
        <v>3</v>
      </c>
      <c r="BH274">
        <v>0</v>
      </c>
      <c r="BI274">
        <v>4</v>
      </c>
      <c r="BJ274" t="s">
        <v>228</v>
      </c>
      <c r="BM274">
        <v>0</v>
      </c>
      <c r="BN274">
        <v>0</v>
      </c>
      <c r="BO274" t="s">
        <v>3</v>
      </c>
      <c r="BP274">
        <v>0</v>
      </c>
      <c r="BQ274">
        <v>1</v>
      </c>
      <c r="BR274">
        <v>0</v>
      </c>
      <c r="BS274">
        <v>1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70</v>
      </c>
      <c r="CA274">
        <v>10</v>
      </c>
      <c r="CB274" t="s">
        <v>3</v>
      </c>
      <c r="CE274">
        <v>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 t="shared" si="276"/>
        <v>26634.31</v>
      </c>
      <c r="CQ274">
        <f t="shared" si="277"/>
        <v>699.73</v>
      </c>
      <c r="CR274">
        <f>((((ET274)*BB274-(EU274)*BS274)+AE274*BS274)*AV274)</f>
        <v>0</v>
      </c>
      <c r="CS274">
        <f t="shared" si="278"/>
        <v>0</v>
      </c>
      <c r="CT274">
        <f t="shared" si="279"/>
        <v>25934.58</v>
      </c>
      <c r="CU274">
        <f t="shared" si="280"/>
        <v>0</v>
      </c>
      <c r="CV274">
        <f t="shared" si="281"/>
        <v>42</v>
      </c>
      <c r="CW274">
        <f t="shared" si="282"/>
        <v>0</v>
      </c>
      <c r="CX274">
        <f t="shared" si="283"/>
        <v>0</v>
      </c>
      <c r="CY274">
        <f t="shared" si="284"/>
        <v>18154.206000000002</v>
      </c>
      <c r="CZ274">
        <f t="shared" si="285"/>
        <v>2593.4580000000001</v>
      </c>
      <c r="DC274" t="s">
        <v>3</v>
      </c>
      <c r="DD274" t="s">
        <v>3</v>
      </c>
      <c r="DE274" t="s">
        <v>3</v>
      </c>
      <c r="DF274" t="s">
        <v>3</v>
      </c>
      <c r="DG274" t="s">
        <v>3</v>
      </c>
      <c r="DH274" t="s">
        <v>3</v>
      </c>
      <c r="DI274" t="s">
        <v>3</v>
      </c>
      <c r="DJ274" t="s">
        <v>3</v>
      </c>
      <c r="DK274" t="s">
        <v>3</v>
      </c>
      <c r="DL274" t="s">
        <v>3</v>
      </c>
      <c r="DM274" t="s">
        <v>3</v>
      </c>
      <c r="DN274">
        <v>0</v>
      </c>
      <c r="DO274">
        <v>0</v>
      </c>
      <c r="DP274">
        <v>1</v>
      </c>
      <c r="DQ274">
        <v>1</v>
      </c>
      <c r="DU274">
        <v>1013</v>
      </c>
      <c r="DV274" t="s">
        <v>224</v>
      </c>
      <c r="DW274" t="s">
        <v>224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1441815344</v>
      </c>
      <c r="EF274">
        <v>1</v>
      </c>
      <c r="EG274" t="s">
        <v>22</v>
      </c>
      <c r="EH274">
        <v>0</v>
      </c>
      <c r="EI274" t="s">
        <v>3</v>
      </c>
      <c r="EJ274">
        <v>4</v>
      </c>
      <c r="EK274">
        <v>0</v>
      </c>
      <c r="EL274" t="s">
        <v>23</v>
      </c>
      <c r="EM274" t="s">
        <v>24</v>
      </c>
      <c r="EO274" t="s">
        <v>3</v>
      </c>
      <c r="EQ274">
        <v>1311744</v>
      </c>
      <c r="ER274">
        <v>26634.31</v>
      </c>
      <c r="ES274">
        <v>699.73</v>
      </c>
      <c r="ET274">
        <v>0</v>
      </c>
      <c r="EU274">
        <v>0</v>
      </c>
      <c r="EV274">
        <v>25934.58</v>
      </c>
      <c r="EW274">
        <v>42</v>
      </c>
      <c r="EX274">
        <v>0</v>
      </c>
      <c r="EY274">
        <v>0</v>
      </c>
      <c r="FQ274">
        <v>0</v>
      </c>
      <c r="FR274">
        <f t="shared" si="286"/>
        <v>0</v>
      </c>
      <c r="FS274">
        <v>0</v>
      </c>
      <c r="FX274">
        <v>70</v>
      </c>
      <c r="FY274">
        <v>10</v>
      </c>
      <c r="GA274" t="s">
        <v>3</v>
      </c>
      <c r="GD274">
        <v>0</v>
      </c>
      <c r="GF274">
        <v>1586643456</v>
      </c>
      <c r="GG274">
        <v>2</v>
      </c>
      <c r="GH274">
        <v>1</v>
      </c>
      <c r="GI274">
        <v>-2</v>
      </c>
      <c r="GJ274">
        <v>0</v>
      </c>
      <c r="GK274">
        <f>ROUND(R274*(R12)/100,2)</f>
        <v>0</v>
      </c>
      <c r="GL274">
        <f t="shared" si="287"/>
        <v>0</v>
      </c>
      <c r="GM274">
        <f t="shared" si="288"/>
        <v>47381.98</v>
      </c>
      <c r="GN274">
        <f t="shared" si="289"/>
        <v>0</v>
      </c>
      <c r="GO274">
        <f t="shared" si="290"/>
        <v>0</v>
      </c>
      <c r="GP274">
        <f t="shared" si="291"/>
        <v>47381.98</v>
      </c>
      <c r="GR274">
        <v>0</v>
      </c>
      <c r="GS274">
        <v>3</v>
      </c>
      <c r="GT274">
        <v>0</v>
      </c>
      <c r="GU274" t="s">
        <v>3</v>
      </c>
      <c r="GV274">
        <f t="shared" si="292"/>
        <v>0</v>
      </c>
      <c r="GW274">
        <v>1</v>
      </c>
      <c r="GX274">
        <f t="shared" si="293"/>
        <v>0</v>
      </c>
      <c r="HA274">
        <v>0</v>
      </c>
      <c r="HB274">
        <v>0</v>
      </c>
      <c r="HC274">
        <f t="shared" si="294"/>
        <v>0</v>
      </c>
      <c r="HE274" t="s">
        <v>3</v>
      </c>
      <c r="HF274" t="s">
        <v>3</v>
      </c>
      <c r="HM274" t="s">
        <v>3</v>
      </c>
      <c r="HN274" t="s">
        <v>3</v>
      </c>
      <c r="HO274" t="s">
        <v>3</v>
      </c>
      <c r="HP274" t="s">
        <v>3</v>
      </c>
      <c r="HQ274" t="s">
        <v>3</v>
      </c>
      <c r="IK274">
        <v>0</v>
      </c>
    </row>
    <row r="275" spans="1:245" x14ac:dyDescent="0.2">
      <c r="A275">
        <v>17</v>
      </c>
      <c r="B275">
        <v>1</v>
      </c>
      <c r="C275">
        <f>ROW(SmtRes!A156)</f>
        <v>156</v>
      </c>
      <c r="D275">
        <f>ROW(EtalonRes!A204)</f>
        <v>204</v>
      </c>
      <c r="E275" t="s">
        <v>3</v>
      </c>
      <c r="F275" t="s">
        <v>229</v>
      </c>
      <c r="G275" t="s">
        <v>230</v>
      </c>
      <c r="H275" t="s">
        <v>224</v>
      </c>
      <c r="I275">
        <v>1</v>
      </c>
      <c r="J275">
        <v>0</v>
      </c>
      <c r="K275">
        <v>1</v>
      </c>
      <c r="O275">
        <f t="shared" si="262"/>
        <v>2075.1799999999998</v>
      </c>
      <c r="P275">
        <f t="shared" si="263"/>
        <v>1.26</v>
      </c>
      <c r="Q275">
        <f t="shared" si="264"/>
        <v>3.58</v>
      </c>
      <c r="R275">
        <f t="shared" si="265"/>
        <v>0.04</v>
      </c>
      <c r="S275">
        <f t="shared" si="266"/>
        <v>2070.34</v>
      </c>
      <c r="T275">
        <f t="shared" si="267"/>
        <v>0</v>
      </c>
      <c r="U275">
        <f t="shared" si="268"/>
        <v>3.12</v>
      </c>
      <c r="V275">
        <f t="shared" si="269"/>
        <v>0</v>
      </c>
      <c r="W275">
        <f t="shared" si="270"/>
        <v>0</v>
      </c>
      <c r="X275">
        <f t="shared" si="271"/>
        <v>1449.24</v>
      </c>
      <c r="Y275">
        <f t="shared" si="272"/>
        <v>207.03</v>
      </c>
      <c r="AA275">
        <v>-1</v>
      </c>
      <c r="AB275">
        <f t="shared" si="273"/>
        <v>2075.1799999999998</v>
      </c>
      <c r="AC275">
        <f>ROUND(((ES275*2)),6)</f>
        <v>1.26</v>
      </c>
      <c r="AD275">
        <f>ROUND(((((ET275*2))-((EU275*2)))+AE275),6)</f>
        <v>3.58</v>
      </c>
      <c r="AE275">
        <f t="shared" ref="AE275:AF278" si="295">ROUND(((EU275*2)),6)</f>
        <v>0.04</v>
      </c>
      <c r="AF275">
        <f t="shared" si="295"/>
        <v>2070.34</v>
      </c>
      <c r="AG275">
        <f t="shared" si="274"/>
        <v>0</v>
      </c>
      <c r="AH275">
        <f t="shared" ref="AH275:AI278" si="296">((EW275*2))</f>
        <v>3.12</v>
      </c>
      <c r="AI275">
        <f t="shared" si="296"/>
        <v>0</v>
      </c>
      <c r="AJ275">
        <f t="shared" si="275"/>
        <v>0</v>
      </c>
      <c r="AK275">
        <v>1037.5899999999999</v>
      </c>
      <c r="AL275">
        <v>0.63</v>
      </c>
      <c r="AM275">
        <v>1.79</v>
      </c>
      <c r="AN275">
        <v>0.02</v>
      </c>
      <c r="AO275">
        <v>1035.17</v>
      </c>
      <c r="AP275">
        <v>0</v>
      </c>
      <c r="AQ275">
        <v>1.56</v>
      </c>
      <c r="AR275">
        <v>0</v>
      </c>
      <c r="AS275">
        <v>0</v>
      </c>
      <c r="AT275">
        <v>70</v>
      </c>
      <c r="AU275">
        <v>10</v>
      </c>
      <c r="AV275">
        <v>1</v>
      </c>
      <c r="AW275">
        <v>1</v>
      </c>
      <c r="AZ275">
        <v>1</v>
      </c>
      <c r="BA275">
        <v>1</v>
      </c>
      <c r="BB275">
        <v>1</v>
      </c>
      <c r="BC275">
        <v>1</v>
      </c>
      <c r="BD275" t="s">
        <v>3</v>
      </c>
      <c r="BE275" t="s">
        <v>3</v>
      </c>
      <c r="BF275" t="s">
        <v>3</v>
      </c>
      <c r="BG275" t="s">
        <v>3</v>
      </c>
      <c r="BH275">
        <v>0</v>
      </c>
      <c r="BI275">
        <v>4</v>
      </c>
      <c r="BJ275" t="s">
        <v>231</v>
      </c>
      <c r="BM275">
        <v>0</v>
      </c>
      <c r="BN275">
        <v>0</v>
      </c>
      <c r="BO275" t="s">
        <v>3</v>
      </c>
      <c r="BP275">
        <v>0</v>
      </c>
      <c r="BQ275">
        <v>1</v>
      </c>
      <c r="BR275">
        <v>0</v>
      </c>
      <c r="BS275">
        <v>1</v>
      </c>
      <c r="BT275">
        <v>1</v>
      </c>
      <c r="BU275">
        <v>1</v>
      </c>
      <c r="BV275">
        <v>1</v>
      </c>
      <c r="BW275">
        <v>1</v>
      </c>
      <c r="BX275">
        <v>1</v>
      </c>
      <c r="BY275" t="s">
        <v>3</v>
      </c>
      <c r="BZ275">
        <v>70</v>
      </c>
      <c r="CA275">
        <v>10</v>
      </c>
      <c r="CB275" t="s">
        <v>3</v>
      </c>
      <c r="CE275">
        <v>0</v>
      </c>
      <c r="CF275">
        <v>0</v>
      </c>
      <c r="CG275">
        <v>0</v>
      </c>
      <c r="CM275">
        <v>0</v>
      </c>
      <c r="CN275" t="s">
        <v>3</v>
      </c>
      <c r="CO275">
        <v>0</v>
      </c>
      <c r="CP275">
        <f t="shared" si="276"/>
        <v>2075.1800000000003</v>
      </c>
      <c r="CQ275">
        <f t="shared" si="277"/>
        <v>1.26</v>
      </c>
      <c r="CR275">
        <f>(((((ET275*2))*BB275-((EU275*2))*BS275)+AE275*BS275)*AV275)</f>
        <v>3.58</v>
      </c>
      <c r="CS275">
        <f t="shared" si="278"/>
        <v>0.04</v>
      </c>
      <c r="CT275">
        <f t="shared" si="279"/>
        <v>2070.34</v>
      </c>
      <c r="CU275">
        <f t="shared" si="280"/>
        <v>0</v>
      </c>
      <c r="CV275">
        <f t="shared" si="281"/>
        <v>3.12</v>
      </c>
      <c r="CW275">
        <f t="shared" si="282"/>
        <v>0</v>
      </c>
      <c r="CX275">
        <f t="shared" si="283"/>
        <v>0</v>
      </c>
      <c r="CY275">
        <f t="shared" si="284"/>
        <v>1449.2380000000003</v>
      </c>
      <c r="CZ275">
        <f t="shared" si="285"/>
        <v>207.03400000000002</v>
      </c>
      <c r="DC275" t="s">
        <v>3</v>
      </c>
      <c r="DD275" t="s">
        <v>193</v>
      </c>
      <c r="DE275" t="s">
        <v>193</v>
      </c>
      <c r="DF275" t="s">
        <v>193</v>
      </c>
      <c r="DG275" t="s">
        <v>193</v>
      </c>
      <c r="DH275" t="s">
        <v>3</v>
      </c>
      <c r="DI275" t="s">
        <v>193</v>
      </c>
      <c r="DJ275" t="s">
        <v>193</v>
      </c>
      <c r="DK275" t="s">
        <v>3</v>
      </c>
      <c r="DL275" t="s">
        <v>3</v>
      </c>
      <c r="DM275" t="s">
        <v>3</v>
      </c>
      <c r="DN275">
        <v>0</v>
      </c>
      <c r="DO275">
        <v>0</v>
      </c>
      <c r="DP275">
        <v>1</v>
      </c>
      <c r="DQ275">
        <v>1</v>
      </c>
      <c r="DU275">
        <v>1013</v>
      </c>
      <c r="DV275" t="s">
        <v>224</v>
      </c>
      <c r="DW275" t="s">
        <v>224</v>
      </c>
      <c r="DX275">
        <v>1</v>
      </c>
      <c r="DZ275" t="s">
        <v>3</v>
      </c>
      <c r="EA275" t="s">
        <v>3</v>
      </c>
      <c r="EB275" t="s">
        <v>3</v>
      </c>
      <c r="EC275" t="s">
        <v>3</v>
      </c>
      <c r="EE275">
        <v>1441815344</v>
      </c>
      <c r="EF275">
        <v>1</v>
      </c>
      <c r="EG275" t="s">
        <v>22</v>
      </c>
      <c r="EH275">
        <v>0</v>
      </c>
      <c r="EI275" t="s">
        <v>3</v>
      </c>
      <c r="EJ275">
        <v>4</v>
      </c>
      <c r="EK275">
        <v>0</v>
      </c>
      <c r="EL275" t="s">
        <v>23</v>
      </c>
      <c r="EM275" t="s">
        <v>24</v>
      </c>
      <c r="EO275" t="s">
        <v>3</v>
      </c>
      <c r="EQ275">
        <v>1024</v>
      </c>
      <c r="ER275">
        <v>1037.5899999999999</v>
      </c>
      <c r="ES275">
        <v>0.63</v>
      </c>
      <c r="ET275">
        <v>1.79</v>
      </c>
      <c r="EU275">
        <v>0.02</v>
      </c>
      <c r="EV275">
        <v>1035.17</v>
      </c>
      <c r="EW275">
        <v>1.56</v>
      </c>
      <c r="EX275">
        <v>0</v>
      </c>
      <c r="EY275">
        <v>0</v>
      </c>
      <c r="FQ275">
        <v>0</v>
      </c>
      <c r="FR275">
        <f t="shared" si="286"/>
        <v>0</v>
      </c>
      <c r="FS275">
        <v>0</v>
      </c>
      <c r="FX275">
        <v>70</v>
      </c>
      <c r="FY275">
        <v>10</v>
      </c>
      <c r="GA275" t="s">
        <v>3</v>
      </c>
      <c r="GD275">
        <v>0</v>
      </c>
      <c r="GF275">
        <v>1684339458</v>
      </c>
      <c r="GG275">
        <v>2</v>
      </c>
      <c r="GH275">
        <v>1</v>
      </c>
      <c r="GI275">
        <v>-2</v>
      </c>
      <c r="GJ275">
        <v>0</v>
      </c>
      <c r="GK275">
        <f>ROUND(R275*(R12)/100,2)</f>
        <v>0.04</v>
      </c>
      <c r="GL275">
        <f t="shared" si="287"/>
        <v>0</v>
      </c>
      <c r="GM275">
        <f t="shared" si="288"/>
        <v>3731.49</v>
      </c>
      <c r="GN275">
        <f t="shared" si="289"/>
        <v>0</v>
      </c>
      <c r="GO275">
        <f t="shared" si="290"/>
        <v>0</v>
      </c>
      <c r="GP275">
        <f t="shared" si="291"/>
        <v>3731.49</v>
      </c>
      <c r="GR275">
        <v>0</v>
      </c>
      <c r="GS275">
        <v>3</v>
      </c>
      <c r="GT275">
        <v>0</v>
      </c>
      <c r="GU275" t="s">
        <v>3</v>
      </c>
      <c r="GV275">
        <f t="shared" si="292"/>
        <v>0</v>
      </c>
      <c r="GW275">
        <v>1</v>
      </c>
      <c r="GX275">
        <f t="shared" si="293"/>
        <v>0</v>
      </c>
      <c r="HA275">
        <v>0</v>
      </c>
      <c r="HB275">
        <v>0</v>
      </c>
      <c r="HC275">
        <f t="shared" si="294"/>
        <v>0</v>
      </c>
      <c r="HE275" t="s">
        <v>3</v>
      </c>
      <c r="HF275" t="s">
        <v>3</v>
      </c>
      <c r="HM275" t="s">
        <v>3</v>
      </c>
      <c r="HN275" t="s">
        <v>3</v>
      </c>
      <c r="HO275" t="s">
        <v>3</v>
      </c>
      <c r="HP275" t="s">
        <v>3</v>
      </c>
      <c r="HQ275" t="s">
        <v>3</v>
      </c>
      <c r="IK275">
        <v>0</v>
      </c>
    </row>
    <row r="276" spans="1:245" x14ac:dyDescent="0.2">
      <c r="A276">
        <v>17</v>
      </c>
      <c r="B276">
        <v>1</v>
      </c>
      <c r="C276">
        <f>ROW(SmtRes!A159)</f>
        <v>159</v>
      </c>
      <c r="D276">
        <f>ROW(EtalonRes!A207)</f>
        <v>207</v>
      </c>
      <c r="E276" t="s">
        <v>276</v>
      </c>
      <c r="F276" t="s">
        <v>233</v>
      </c>
      <c r="G276" t="s">
        <v>234</v>
      </c>
      <c r="H276" t="s">
        <v>224</v>
      </c>
      <c r="I276">
        <v>1</v>
      </c>
      <c r="J276">
        <v>0</v>
      </c>
      <c r="K276">
        <v>1</v>
      </c>
      <c r="O276">
        <f t="shared" si="262"/>
        <v>4191</v>
      </c>
      <c r="P276">
        <f t="shared" si="263"/>
        <v>20.16</v>
      </c>
      <c r="Q276">
        <f t="shared" si="264"/>
        <v>3.58</v>
      </c>
      <c r="R276">
        <f t="shared" si="265"/>
        <v>0.04</v>
      </c>
      <c r="S276">
        <f t="shared" si="266"/>
        <v>4167.26</v>
      </c>
      <c r="T276">
        <f t="shared" si="267"/>
        <v>0</v>
      </c>
      <c r="U276">
        <f t="shared" si="268"/>
        <v>6.28</v>
      </c>
      <c r="V276">
        <f t="shared" si="269"/>
        <v>0</v>
      </c>
      <c r="W276">
        <f t="shared" si="270"/>
        <v>0</v>
      </c>
      <c r="X276">
        <f t="shared" si="271"/>
        <v>2917.08</v>
      </c>
      <c r="Y276">
        <f t="shared" si="272"/>
        <v>416.73</v>
      </c>
      <c r="AA276">
        <v>1472751627</v>
      </c>
      <c r="AB276">
        <f t="shared" si="273"/>
        <v>4191</v>
      </c>
      <c r="AC276">
        <f>ROUND(((ES276*2)),6)</f>
        <v>20.16</v>
      </c>
      <c r="AD276">
        <f>ROUND(((((ET276*2))-((EU276*2)))+AE276),6)</f>
        <v>3.58</v>
      </c>
      <c r="AE276">
        <f t="shared" si="295"/>
        <v>0.04</v>
      </c>
      <c r="AF276">
        <f t="shared" si="295"/>
        <v>4167.26</v>
      </c>
      <c r="AG276">
        <f t="shared" si="274"/>
        <v>0</v>
      </c>
      <c r="AH276">
        <f t="shared" si="296"/>
        <v>6.28</v>
      </c>
      <c r="AI276">
        <f t="shared" si="296"/>
        <v>0</v>
      </c>
      <c r="AJ276">
        <f t="shared" si="275"/>
        <v>0</v>
      </c>
      <c r="AK276">
        <v>2095.5</v>
      </c>
      <c r="AL276">
        <v>10.08</v>
      </c>
      <c r="AM276">
        <v>1.79</v>
      </c>
      <c r="AN276">
        <v>0.02</v>
      </c>
      <c r="AO276">
        <v>2083.63</v>
      </c>
      <c r="AP276">
        <v>0</v>
      </c>
      <c r="AQ276">
        <v>3.14</v>
      </c>
      <c r="AR276">
        <v>0</v>
      </c>
      <c r="AS276">
        <v>0</v>
      </c>
      <c r="AT276">
        <v>70</v>
      </c>
      <c r="AU276">
        <v>10</v>
      </c>
      <c r="AV276">
        <v>1</v>
      </c>
      <c r="AW276">
        <v>1</v>
      </c>
      <c r="AZ276">
        <v>1</v>
      </c>
      <c r="BA276">
        <v>1</v>
      </c>
      <c r="BB276">
        <v>1</v>
      </c>
      <c r="BC276">
        <v>1</v>
      </c>
      <c r="BD276" t="s">
        <v>3</v>
      </c>
      <c r="BE276" t="s">
        <v>3</v>
      </c>
      <c r="BF276" t="s">
        <v>3</v>
      </c>
      <c r="BG276" t="s">
        <v>3</v>
      </c>
      <c r="BH276">
        <v>0</v>
      </c>
      <c r="BI276">
        <v>4</v>
      </c>
      <c r="BJ276" t="s">
        <v>235</v>
      </c>
      <c r="BM276">
        <v>0</v>
      </c>
      <c r="BN276">
        <v>0</v>
      </c>
      <c r="BO276" t="s">
        <v>3</v>
      </c>
      <c r="BP276">
        <v>0</v>
      </c>
      <c r="BQ276">
        <v>1</v>
      </c>
      <c r="BR276">
        <v>0</v>
      </c>
      <c r="BS276">
        <v>1</v>
      </c>
      <c r="BT276">
        <v>1</v>
      </c>
      <c r="BU276">
        <v>1</v>
      </c>
      <c r="BV276">
        <v>1</v>
      </c>
      <c r="BW276">
        <v>1</v>
      </c>
      <c r="BX276">
        <v>1</v>
      </c>
      <c r="BY276" t="s">
        <v>3</v>
      </c>
      <c r="BZ276">
        <v>70</v>
      </c>
      <c r="CA276">
        <v>10</v>
      </c>
      <c r="CB276" t="s">
        <v>3</v>
      </c>
      <c r="CE276">
        <v>0</v>
      </c>
      <c r="CF276">
        <v>0</v>
      </c>
      <c r="CG276">
        <v>0</v>
      </c>
      <c r="CM276">
        <v>0</v>
      </c>
      <c r="CN276" t="s">
        <v>3</v>
      </c>
      <c r="CO276">
        <v>0</v>
      </c>
      <c r="CP276">
        <f t="shared" si="276"/>
        <v>4191</v>
      </c>
      <c r="CQ276">
        <f t="shared" si="277"/>
        <v>20.16</v>
      </c>
      <c r="CR276">
        <f>(((((ET276*2))*BB276-((EU276*2))*BS276)+AE276*BS276)*AV276)</f>
        <v>3.58</v>
      </c>
      <c r="CS276">
        <f t="shared" si="278"/>
        <v>0.04</v>
      </c>
      <c r="CT276">
        <f t="shared" si="279"/>
        <v>4167.26</v>
      </c>
      <c r="CU276">
        <f t="shared" si="280"/>
        <v>0</v>
      </c>
      <c r="CV276">
        <f t="shared" si="281"/>
        <v>6.28</v>
      </c>
      <c r="CW276">
        <f t="shared" si="282"/>
        <v>0</v>
      </c>
      <c r="CX276">
        <f t="shared" si="283"/>
        <v>0</v>
      </c>
      <c r="CY276">
        <f t="shared" si="284"/>
        <v>2917.0820000000003</v>
      </c>
      <c r="CZ276">
        <f t="shared" si="285"/>
        <v>416.72600000000006</v>
      </c>
      <c r="DC276" t="s">
        <v>3</v>
      </c>
      <c r="DD276" t="s">
        <v>193</v>
      </c>
      <c r="DE276" t="s">
        <v>193</v>
      </c>
      <c r="DF276" t="s">
        <v>193</v>
      </c>
      <c r="DG276" t="s">
        <v>193</v>
      </c>
      <c r="DH276" t="s">
        <v>3</v>
      </c>
      <c r="DI276" t="s">
        <v>193</v>
      </c>
      <c r="DJ276" t="s">
        <v>193</v>
      </c>
      <c r="DK276" t="s">
        <v>3</v>
      </c>
      <c r="DL276" t="s">
        <v>3</v>
      </c>
      <c r="DM276" t="s">
        <v>3</v>
      </c>
      <c r="DN276">
        <v>0</v>
      </c>
      <c r="DO276">
        <v>0</v>
      </c>
      <c r="DP276">
        <v>1</v>
      </c>
      <c r="DQ276">
        <v>1</v>
      </c>
      <c r="DU276">
        <v>1013</v>
      </c>
      <c r="DV276" t="s">
        <v>224</v>
      </c>
      <c r="DW276" t="s">
        <v>224</v>
      </c>
      <c r="DX276">
        <v>1</v>
      </c>
      <c r="DZ276" t="s">
        <v>3</v>
      </c>
      <c r="EA276" t="s">
        <v>3</v>
      </c>
      <c r="EB276" t="s">
        <v>3</v>
      </c>
      <c r="EC276" t="s">
        <v>3</v>
      </c>
      <c r="EE276">
        <v>1441815344</v>
      </c>
      <c r="EF276">
        <v>1</v>
      </c>
      <c r="EG276" t="s">
        <v>22</v>
      </c>
      <c r="EH276">
        <v>0</v>
      </c>
      <c r="EI276" t="s">
        <v>3</v>
      </c>
      <c r="EJ276">
        <v>4</v>
      </c>
      <c r="EK276">
        <v>0</v>
      </c>
      <c r="EL276" t="s">
        <v>23</v>
      </c>
      <c r="EM276" t="s">
        <v>24</v>
      </c>
      <c r="EO276" t="s">
        <v>3</v>
      </c>
      <c r="EQ276">
        <v>0</v>
      </c>
      <c r="ER276">
        <v>2095.5</v>
      </c>
      <c r="ES276">
        <v>10.08</v>
      </c>
      <c r="ET276">
        <v>1.79</v>
      </c>
      <c r="EU276">
        <v>0.02</v>
      </c>
      <c r="EV276">
        <v>2083.63</v>
      </c>
      <c r="EW276">
        <v>3.14</v>
      </c>
      <c r="EX276">
        <v>0</v>
      </c>
      <c r="EY276">
        <v>0</v>
      </c>
      <c r="FQ276">
        <v>0</v>
      </c>
      <c r="FR276">
        <f t="shared" si="286"/>
        <v>0</v>
      </c>
      <c r="FS276">
        <v>0</v>
      </c>
      <c r="FX276">
        <v>70</v>
      </c>
      <c r="FY276">
        <v>10</v>
      </c>
      <c r="GA276" t="s">
        <v>3</v>
      </c>
      <c r="GD276">
        <v>0</v>
      </c>
      <c r="GF276">
        <v>984652662</v>
      </c>
      <c r="GG276">
        <v>2</v>
      </c>
      <c r="GH276">
        <v>1</v>
      </c>
      <c r="GI276">
        <v>-2</v>
      </c>
      <c r="GJ276">
        <v>0</v>
      </c>
      <c r="GK276">
        <f>ROUND(R276*(R12)/100,2)</f>
        <v>0.04</v>
      </c>
      <c r="GL276">
        <f t="shared" si="287"/>
        <v>0</v>
      </c>
      <c r="GM276">
        <f t="shared" si="288"/>
        <v>7524.85</v>
      </c>
      <c r="GN276">
        <f t="shared" si="289"/>
        <v>0</v>
      </c>
      <c r="GO276">
        <f t="shared" si="290"/>
        <v>0</v>
      </c>
      <c r="GP276">
        <f t="shared" si="291"/>
        <v>7524.85</v>
      </c>
      <c r="GR276">
        <v>0</v>
      </c>
      <c r="GS276">
        <v>3</v>
      </c>
      <c r="GT276">
        <v>0</v>
      </c>
      <c r="GU276" t="s">
        <v>3</v>
      </c>
      <c r="GV276">
        <f t="shared" si="292"/>
        <v>0</v>
      </c>
      <c r="GW276">
        <v>1</v>
      </c>
      <c r="GX276">
        <f t="shared" si="293"/>
        <v>0</v>
      </c>
      <c r="HA276">
        <v>0</v>
      </c>
      <c r="HB276">
        <v>0</v>
      </c>
      <c r="HC276">
        <f t="shared" si="294"/>
        <v>0</v>
      </c>
      <c r="HE276" t="s">
        <v>3</v>
      </c>
      <c r="HF276" t="s">
        <v>3</v>
      </c>
      <c r="HM276" t="s">
        <v>3</v>
      </c>
      <c r="HN276" t="s">
        <v>3</v>
      </c>
      <c r="HO276" t="s">
        <v>3</v>
      </c>
      <c r="HP276" t="s">
        <v>3</v>
      </c>
      <c r="HQ276" t="s">
        <v>3</v>
      </c>
      <c r="IK276">
        <v>0</v>
      </c>
    </row>
    <row r="277" spans="1:245" x14ac:dyDescent="0.2">
      <c r="A277">
        <v>17</v>
      </c>
      <c r="B277">
        <v>1</v>
      </c>
      <c r="C277">
        <f>ROW(SmtRes!A161)</f>
        <v>161</v>
      </c>
      <c r="D277">
        <f>ROW(EtalonRes!A209)</f>
        <v>209</v>
      </c>
      <c r="E277" t="s">
        <v>3</v>
      </c>
      <c r="F277" t="s">
        <v>236</v>
      </c>
      <c r="G277" t="s">
        <v>237</v>
      </c>
      <c r="H277" t="s">
        <v>224</v>
      </c>
      <c r="I277">
        <v>1</v>
      </c>
      <c r="J277">
        <v>0</v>
      </c>
      <c r="K277">
        <v>1</v>
      </c>
      <c r="O277">
        <f t="shared" si="262"/>
        <v>1459.94</v>
      </c>
      <c r="P277">
        <f t="shared" si="263"/>
        <v>0.08</v>
      </c>
      <c r="Q277">
        <f t="shared" si="264"/>
        <v>0</v>
      </c>
      <c r="R277">
        <f t="shared" si="265"/>
        <v>0</v>
      </c>
      <c r="S277">
        <f t="shared" si="266"/>
        <v>1459.86</v>
      </c>
      <c r="T277">
        <f t="shared" si="267"/>
        <v>0</v>
      </c>
      <c r="U277">
        <f t="shared" si="268"/>
        <v>2.2000000000000002</v>
      </c>
      <c r="V277">
        <f t="shared" si="269"/>
        <v>0</v>
      </c>
      <c r="W277">
        <f t="shared" si="270"/>
        <v>0</v>
      </c>
      <c r="X277">
        <f t="shared" si="271"/>
        <v>1021.9</v>
      </c>
      <c r="Y277">
        <f t="shared" si="272"/>
        <v>145.99</v>
      </c>
      <c r="AA277">
        <v>-1</v>
      </c>
      <c r="AB277">
        <f t="shared" si="273"/>
        <v>1459.94</v>
      </c>
      <c r="AC277">
        <f>ROUND(((ES277*2)),6)</f>
        <v>0.08</v>
      </c>
      <c r="AD277">
        <f>ROUND(((((ET277*2))-((EU277*2)))+AE277),6)</f>
        <v>0</v>
      </c>
      <c r="AE277">
        <f t="shared" si="295"/>
        <v>0</v>
      </c>
      <c r="AF277">
        <f t="shared" si="295"/>
        <v>1459.86</v>
      </c>
      <c r="AG277">
        <f t="shared" si="274"/>
        <v>0</v>
      </c>
      <c r="AH277">
        <f t="shared" si="296"/>
        <v>2.2000000000000002</v>
      </c>
      <c r="AI277">
        <f t="shared" si="296"/>
        <v>0</v>
      </c>
      <c r="AJ277">
        <f t="shared" si="275"/>
        <v>0</v>
      </c>
      <c r="AK277">
        <v>729.97</v>
      </c>
      <c r="AL277">
        <v>0.04</v>
      </c>
      <c r="AM277">
        <v>0</v>
      </c>
      <c r="AN277">
        <v>0</v>
      </c>
      <c r="AO277">
        <v>729.93</v>
      </c>
      <c r="AP277">
        <v>0</v>
      </c>
      <c r="AQ277">
        <v>1.1000000000000001</v>
      </c>
      <c r="AR277">
        <v>0</v>
      </c>
      <c r="AS277">
        <v>0</v>
      </c>
      <c r="AT277">
        <v>70</v>
      </c>
      <c r="AU277">
        <v>10</v>
      </c>
      <c r="AV277">
        <v>1</v>
      </c>
      <c r="AW277">
        <v>1</v>
      </c>
      <c r="AZ277">
        <v>1</v>
      </c>
      <c r="BA277">
        <v>1</v>
      </c>
      <c r="BB277">
        <v>1</v>
      </c>
      <c r="BC277">
        <v>1</v>
      </c>
      <c r="BD277" t="s">
        <v>3</v>
      </c>
      <c r="BE277" t="s">
        <v>3</v>
      </c>
      <c r="BF277" t="s">
        <v>3</v>
      </c>
      <c r="BG277" t="s">
        <v>3</v>
      </c>
      <c r="BH277">
        <v>0</v>
      </c>
      <c r="BI277">
        <v>4</v>
      </c>
      <c r="BJ277" t="s">
        <v>238</v>
      </c>
      <c r="BM277">
        <v>0</v>
      </c>
      <c r="BN277">
        <v>0</v>
      </c>
      <c r="BO277" t="s">
        <v>3</v>
      </c>
      <c r="BP277">
        <v>0</v>
      </c>
      <c r="BQ277">
        <v>1</v>
      </c>
      <c r="BR277">
        <v>0</v>
      </c>
      <c r="BS277">
        <v>1</v>
      </c>
      <c r="BT277">
        <v>1</v>
      </c>
      <c r="BU277">
        <v>1</v>
      </c>
      <c r="BV277">
        <v>1</v>
      </c>
      <c r="BW277">
        <v>1</v>
      </c>
      <c r="BX277">
        <v>1</v>
      </c>
      <c r="BY277" t="s">
        <v>3</v>
      </c>
      <c r="BZ277">
        <v>70</v>
      </c>
      <c r="CA277">
        <v>10</v>
      </c>
      <c r="CB277" t="s">
        <v>3</v>
      </c>
      <c r="CE277">
        <v>0</v>
      </c>
      <c r="CF277">
        <v>0</v>
      </c>
      <c r="CG277">
        <v>0</v>
      </c>
      <c r="CM277">
        <v>0</v>
      </c>
      <c r="CN277" t="s">
        <v>3</v>
      </c>
      <c r="CO277">
        <v>0</v>
      </c>
      <c r="CP277">
        <f t="shared" si="276"/>
        <v>1459.9399999999998</v>
      </c>
      <c r="CQ277">
        <f t="shared" si="277"/>
        <v>0.08</v>
      </c>
      <c r="CR277">
        <f>(((((ET277*2))*BB277-((EU277*2))*BS277)+AE277*BS277)*AV277)</f>
        <v>0</v>
      </c>
      <c r="CS277">
        <f t="shared" si="278"/>
        <v>0</v>
      </c>
      <c r="CT277">
        <f t="shared" si="279"/>
        <v>1459.86</v>
      </c>
      <c r="CU277">
        <f t="shared" si="280"/>
        <v>0</v>
      </c>
      <c r="CV277">
        <f t="shared" si="281"/>
        <v>2.2000000000000002</v>
      </c>
      <c r="CW277">
        <f t="shared" si="282"/>
        <v>0</v>
      </c>
      <c r="CX277">
        <f t="shared" si="283"/>
        <v>0</v>
      </c>
      <c r="CY277">
        <f t="shared" si="284"/>
        <v>1021.9019999999999</v>
      </c>
      <c r="CZ277">
        <f t="shared" si="285"/>
        <v>145.98599999999999</v>
      </c>
      <c r="DC277" t="s">
        <v>3</v>
      </c>
      <c r="DD277" t="s">
        <v>193</v>
      </c>
      <c r="DE277" t="s">
        <v>193</v>
      </c>
      <c r="DF277" t="s">
        <v>193</v>
      </c>
      <c r="DG277" t="s">
        <v>193</v>
      </c>
      <c r="DH277" t="s">
        <v>3</v>
      </c>
      <c r="DI277" t="s">
        <v>193</v>
      </c>
      <c r="DJ277" t="s">
        <v>193</v>
      </c>
      <c r="DK277" t="s">
        <v>3</v>
      </c>
      <c r="DL277" t="s">
        <v>3</v>
      </c>
      <c r="DM277" t="s">
        <v>3</v>
      </c>
      <c r="DN277">
        <v>0</v>
      </c>
      <c r="DO277">
        <v>0</v>
      </c>
      <c r="DP277">
        <v>1</v>
      </c>
      <c r="DQ277">
        <v>1</v>
      </c>
      <c r="DU277">
        <v>1013</v>
      </c>
      <c r="DV277" t="s">
        <v>224</v>
      </c>
      <c r="DW277" t="s">
        <v>224</v>
      </c>
      <c r="DX277">
        <v>1</v>
      </c>
      <c r="DZ277" t="s">
        <v>3</v>
      </c>
      <c r="EA277" t="s">
        <v>3</v>
      </c>
      <c r="EB277" t="s">
        <v>3</v>
      </c>
      <c r="EC277" t="s">
        <v>3</v>
      </c>
      <c r="EE277">
        <v>1441815344</v>
      </c>
      <c r="EF277">
        <v>1</v>
      </c>
      <c r="EG277" t="s">
        <v>22</v>
      </c>
      <c r="EH277">
        <v>0</v>
      </c>
      <c r="EI277" t="s">
        <v>3</v>
      </c>
      <c r="EJ277">
        <v>4</v>
      </c>
      <c r="EK277">
        <v>0</v>
      </c>
      <c r="EL277" t="s">
        <v>23</v>
      </c>
      <c r="EM277" t="s">
        <v>24</v>
      </c>
      <c r="EO277" t="s">
        <v>3</v>
      </c>
      <c r="EQ277">
        <v>1024</v>
      </c>
      <c r="ER277">
        <v>729.97</v>
      </c>
      <c r="ES277">
        <v>0.04</v>
      </c>
      <c r="ET277">
        <v>0</v>
      </c>
      <c r="EU277">
        <v>0</v>
      </c>
      <c r="EV277">
        <v>729.93</v>
      </c>
      <c r="EW277">
        <v>1.1000000000000001</v>
      </c>
      <c r="EX277">
        <v>0</v>
      </c>
      <c r="EY277">
        <v>0</v>
      </c>
      <c r="FQ277">
        <v>0</v>
      </c>
      <c r="FR277">
        <f t="shared" si="286"/>
        <v>0</v>
      </c>
      <c r="FS277">
        <v>0</v>
      </c>
      <c r="FX277">
        <v>70</v>
      </c>
      <c r="FY277">
        <v>10</v>
      </c>
      <c r="GA277" t="s">
        <v>3</v>
      </c>
      <c r="GD277">
        <v>0</v>
      </c>
      <c r="GF277">
        <v>-1196827880</v>
      </c>
      <c r="GG277">
        <v>2</v>
      </c>
      <c r="GH277">
        <v>1</v>
      </c>
      <c r="GI277">
        <v>-2</v>
      </c>
      <c r="GJ277">
        <v>0</v>
      </c>
      <c r="GK277">
        <f>ROUND(R277*(R12)/100,2)</f>
        <v>0</v>
      </c>
      <c r="GL277">
        <f t="shared" si="287"/>
        <v>0</v>
      </c>
      <c r="GM277">
        <f t="shared" si="288"/>
        <v>2627.83</v>
      </c>
      <c r="GN277">
        <f t="shared" si="289"/>
        <v>0</v>
      </c>
      <c r="GO277">
        <f t="shared" si="290"/>
        <v>0</v>
      </c>
      <c r="GP277">
        <f t="shared" si="291"/>
        <v>2627.83</v>
      </c>
      <c r="GR277">
        <v>0</v>
      </c>
      <c r="GS277">
        <v>3</v>
      </c>
      <c r="GT277">
        <v>0</v>
      </c>
      <c r="GU277" t="s">
        <v>3</v>
      </c>
      <c r="GV277">
        <f t="shared" si="292"/>
        <v>0</v>
      </c>
      <c r="GW277">
        <v>1</v>
      </c>
      <c r="GX277">
        <f t="shared" si="293"/>
        <v>0</v>
      </c>
      <c r="HA277">
        <v>0</v>
      </c>
      <c r="HB277">
        <v>0</v>
      </c>
      <c r="HC277">
        <f t="shared" si="294"/>
        <v>0</v>
      </c>
      <c r="HE277" t="s">
        <v>3</v>
      </c>
      <c r="HF277" t="s">
        <v>3</v>
      </c>
      <c r="HM277" t="s">
        <v>3</v>
      </c>
      <c r="HN277" t="s">
        <v>3</v>
      </c>
      <c r="HO277" t="s">
        <v>3</v>
      </c>
      <c r="HP277" t="s">
        <v>3</v>
      </c>
      <c r="HQ277" t="s">
        <v>3</v>
      </c>
      <c r="IK277">
        <v>0</v>
      </c>
    </row>
    <row r="278" spans="1:245" x14ac:dyDescent="0.2">
      <c r="A278">
        <v>17</v>
      </c>
      <c r="B278">
        <v>1</v>
      </c>
      <c r="C278">
        <f>ROW(SmtRes!A163)</f>
        <v>163</v>
      </c>
      <c r="D278">
        <f>ROW(EtalonRes!A211)</f>
        <v>211</v>
      </c>
      <c r="E278" t="s">
        <v>277</v>
      </c>
      <c r="F278" t="s">
        <v>240</v>
      </c>
      <c r="G278" t="s">
        <v>241</v>
      </c>
      <c r="H278" t="s">
        <v>224</v>
      </c>
      <c r="I278">
        <v>1</v>
      </c>
      <c r="J278">
        <v>0</v>
      </c>
      <c r="K278">
        <v>1</v>
      </c>
      <c r="O278">
        <f t="shared" si="262"/>
        <v>3158.68</v>
      </c>
      <c r="P278">
        <f t="shared" si="263"/>
        <v>0.06</v>
      </c>
      <c r="Q278">
        <f t="shared" si="264"/>
        <v>0</v>
      </c>
      <c r="R278">
        <f t="shared" si="265"/>
        <v>0</v>
      </c>
      <c r="S278">
        <f t="shared" si="266"/>
        <v>3158.62</v>
      </c>
      <c r="T278">
        <f t="shared" si="267"/>
        <v>0</v>
      </c>
      <c r="U278">
        <f t="shared" si="268"/>
        <v>4.76</v>
      </c>
      <c r="V278">
        <f t="shared" si="269"/>
        <v>0</v>
      </c>
      <c r="W278">
        <f t="shared" si="270"/>
        <v>0</v>
      </c>
      <c r="X278">
        <f t="shared" si="271"/>
        <v>2211.0300000000002</v>
      </c>
      <c r="Y278">
        <f t="shared" si="272"/>
        <v>315.86</v>
      </c>
      <c r="AA278">
        <v>1472751627</v>
      </c>
      <c r="AB278">
        <f t="shared" si="273"/>
        <v>3158.68</v>
      </c>
      <c r="AC278">
        <f>ROUND(((ES278*2)),6)</f>
        <v>0.06</v>
      </c>
      <c r="AD278">
        <f>ROUND(((((ET278*2))-((EU278*2)))+AE278),6)</f>
        <v>0</v>
      </c>
      <c r="AE278">
        <f t="shared" si="295"/>
        <v>0</v>
      </c>
      <c r="AF278">
        <f t="shared" si="295"/>
        <v>3158.62</v>
      </c>
      <c r="AG278">
        <f t="shared" si="274"/>
        <v>0</v>
      </c>
      <c r="AH278">
        <f t="shared" si="296"/>
        <v>4.76</v>
      </c>
      <c r="AI278">
        <f t="shared" si="296"/>
        <v>0</v>
      </c>
      <c r="AJ278">
        <f t="shared" si="275"/>
        <v>0</v>
      </c>
      <c r="AK278">
        <v>1579.34</v>
      </c>
      <c r="AL278">
        <v>0.03</v>
      </c>
      <c r="AM278">
        <v>0</v>
      </c>
      <c r="AN278">
        <v>0</v>
      </c>
      <c r="AO278">
        <v>1579.31</v>
      </c>
      <c r="AP278">
        <v>0</v>
      </c>
      <c r="AQ278">
        <v>2.38</v>
      </c>
      <c r="AR278">
        <v>0</v>
      </c>
      <c r="AS278">
        <v>0</v>
      </c>
      <c r="AT278">
        <v>70</v>
      </c>
      <c r="AU278">
        <v>10</v>
      </c>
      <c r="AV278">
        <v>1</v>
      </c>
      <c r="AW278">
        <v>1</v>
      </c>
      <c r="AZ278">
        <v>1</v>
      </c>
      <c r="BA278">
        <v>1</v>
      </c>
      <c r="BB278">
        <v>1</v>
      </c>
      <c r="BC278">
        <v>1</v>
      </c>
      <c r="BD278" t="s">
        <v>3</v>
      </c>
      <c r="BE278" t="s">
        <v>3</v>
      </c>
      <c r="BF278" t="s">
        <v>3</v>
      </c>
      <c r="BG278" t="s">
        <v>3</v>
      </c>
      <c r="BH278">
        <v>0</v>
      </c>
      <c r="BI278">
        <v>4</v>
      </c>
      <c r="BJ278" t="s">
        <v>242</v>
      </c>
      <c r="BM278">
        <v>0</v>
      </c>
      <c r="BN278">
        <v>0</v>
      </c>
      <c r="BO278" t="s">
        <v>3</v>
      </c>
      <c r="BP278">
        <v>0</v>
      </c>
      <c r="BQ278">
        <v>1</v>
      </c>
      <c r="BR278">
        <v>0</v>
      </c>
      <c r="BS278">
        <v>1</v>
      </c>
      <c r="BT278">
        <v>1</v>
      </c>
      <c r="BU278">
        <v>1</v>
      </c>
      <c r="BV278">
        <v>1</v>
      </c>
      <c r="BW278">
        <v>1</v>
      </c>
      <c r="BX278">
        <v>1</v>
      </c>
      <c r="BY278" t="s">
        <v>3</v>
      </c>
      <c r="BZ278">
        <v>70</v>
      </c>
      <c r="CA278">
        <v>10</v>
      </c>
      <c r="CB278" t="s">
        <v>3</v>
      </c>
      <c r="CE278">
        <v>0</v>
      </c>
      <c r="CF278">
        <v>0</v>
      </c>
      <c r="CG278">
        <v>0</v>
      </c>
      <c r="CM278">
        <v>0</v>
      </c>
      <c r="CN278" t="s">
        <v>3</v>
      </c>
      <c r="CO278">
        <v>0</v>
      </c>
      <c r="CP278">
        <f t="shared" si="276"/>
        <v>3158.68</v>
      </c>
      <c r="CQ278">
        <f t="shared" si="277"/>
        <v>0.06</v>
      </c>
      <c r="CR278">
        <f>(((((ET278*2))*BB278-((EU278*2))*BS278)+AE278*BS278)*AV278)</f>
        <v>0</v>
      </c>
      <c r="CS278">
        <f t="shared" si="278"/>
        <v>0</v>
      </c>
      <c r="CT278">
        <f t="shared" si="279"/>
        <v>3158.62</v>
      </c>
      <c r="CU278">
        <f t="shared" si="280"/>
        <v>0</v>
      </c>
      <c r="CV278">
        <f t="shared" si="281"/>
        <v>4.76</v>
      </c>
      <c r="CW278">
        <f t="shared" si="282"/>
        <v>0</v>
      </c>
      <c r="CX278">
        <f t="shared" si="283"/>
        <v>0</v>
      </c>
      <c r="CY278">
        <f t="shared" si="284"/>
        <v>2211.0340000000001</v>
      </c>
      <c r="CZ278">
        <f t="shared" si="285"/>
        <v>315.86199999999997</v>
      </c>
      <c r="DC278" t="s">
        <v>3</v>
      </c>
      <c r="DD278" t="s">
        <v>193</v>
      </c>
      <c r="DE278" t="s">
        <v>193</v>
      </c>
      <c r="DF278" t="s">
        <v>193</v>
      </c>
      <c r="DG278" t="s">
        <v>193</v>
      </c>
      <c r="DH278" t="s">
        <v>3</v>
      </c>
      <c r="DI278" t="s">
        <v>193</v>
      </c>
      <c r="DJ278" t="s">
        <v>193</v>
      </c>
      <c r="DK278" t="s">
        <v>3</v>
      </c>
      <c r="DL278" t="s">
        <v>3</v>
      </c>
      <c r="DM278" t="s">
        <v>3</v>
      </c>
      <c r="DN278">
        <v>0</v>
      </c>
      <c r="DO278">
        <v>0</v>
      </c>
      <c r="DP278">
        <v>1</v>
      </c>
      <c r="DQ278">
        <v>1</v>
      </c>
      <c r="DU278">
        <v>1013</v>
      </c>
      <c r="DV278" t="s">
        <v>224</v>
      </c>
      <c r="DW278" t="s">
        <v>224</v>
      </c>
      <c r="DX278">
        <v>1</v>
      </c>
      <c r="DZ278" t="s">
        <v>3</v>
      </c>
      <c r="EA278" t="s">
        <v>3</v>
      </c>
      <c r="EB278" t="s">
        <v>3</v>
      </c>
      <c r="EC278" t="s">
        <v>3</v>
      </c>
      <c r="EE278">
        <v>1441815344</v>
      </c>
      <c r="EF278">
        <v>1</v>
      </c>
      <c r="EG278" t="s">
        <v>22</v>
      </c>
      <c r="EH278">
        <v>0</v>
      </c>
      <c r="EI278" t="s">
        <v>3</v>
      </c>
      <c r="EJ278">
        <v>4</v>
      </c>
      <c r="EK278">
        <v>0</v>
      </c>
      <c r="EL278" t="s">
        <v>23</v>
      </c>
      <c r="EM278" t="s">
        <v>24</v>
      </c>
      <c r="EO278" t="s">
        <v>3</v>
      </c>
      <c r="EQ278">
        <v>0</v>
      </c>
      <c r="ER278">
        <v>1579.34</v>
      </c>
      <c r="ES278">
        <v>0.03</v>
      </c>
      <c r="ET278">
        <v>0</v>
      </c>
      <c r="EU278">
        <v>0</v>
      </c>
      <c r="EV278">
        <v>1579.31</v>
      </c>
      <c r="EW278">
        <v>2.38</v>
      </c>
      <c r="EX278">
        <v>0</v>
      </c>
      <c r="EY278">
        <v>0</v>
      </c>
      <c r="FQ278">
        <v>0</v>
      </c>
      <c r="FR278">
        <f t="shared" si="286"/>
        <v>0</v>
      </c>
      <c r="FS278">
        <v>0</v>
      </c>
      <c r="FX278">
        <v>70</v>
      </c>
      <c r="FY278">
        <v>10</v>
      </c>
      <c r="GA278" t="s">
        <v>3</v>
      </c>
      <c r="GD278">
        <v>0</v>
      </c>
      <c r="GF278">
        <v>1520162509</v>
      </c>
      <c r="GG278">
        <v>2</v>
      </c>
      <c r="GH278">
        <v>1</v>
      </c>
      <c r="GI278">
        <v>-2</v>
      </c>
      <c r="GJ278">
        <v>0</v>
      </c>
      <c r="GK278">
        <f>ROUND(R278*(R12)/100,2)</f>
        <v>0</v>
      </c>
      <c r="GL278">
        <f t="shared" si="287"/>
        <v>0</v>
      </c>
      <c r="GM278">
        <f t="shared" si="288"/>
        <v>5685.57</v>
      </c>
      <c r="GN278">
        <f t="shared" si="289"/>
        <v>0</v>
      </c>
      <c r="GO278">
        <f t="shared" si="290"/>
        <v>0</v>
      </c>
      <c r="GP278">
        <f t="shared" si="291"/>
        <v>5685.57</v>
      </c>
      <c r="GR278">
        <v>0</v>
      </c>
      <c r="GS278">
        <v>3</v>
      </c>
      <c r="GT278">
        <v>0</v>
      </c>
      <c r="GU278" t="s">
        <v>3</v>
      </c>
      <c r="GV278">
        <f t="shared" si="292"/>
        <v>0</v>
      </c>
      <c r="GW278">
        <v>1</v>
      </c>
      <c r="GX278">
        <f t="shared" si="293"/>
        <v>0</v>
      </c>
      <c r="HA278">
        <v>0</v>
      </c>
      <c r="HB278">
        <v>0</v>
      </c>
      <c r="HC278">
        <f t="shared" si="294"/>
        <v>0</v>
      </c>
      <c r="HE278" t="s">
        <v>3</v>
      </c>
      <c r="HF278" t="s">
        <v>3</v>
      </c>
      <c r="HM278" t="s">
        <v>3</v>
      </c>
      <c r="HN278" t="s">
        <v>3</v>
      </c>
      <c r="HO278" t="s">
        <v>3</v>
      </c>
      <c r="HP278" t="s">
        <v>3</v>
      </c>
      <c r="HQ278" t="s">
        <v>3</v>
      </c>
      <c r="IK278">
        <v>0</v>
      </c>
    </row>
    <row r="279" spans="1:245" x14ac:dyDescent="0.2">
      <c r="A279">
        <v>17</v>
      </c>
      <c r="B279">
        <v>1</v>
      </c>
      <c r="D279">
        <f>ROW(EtalonRes!A214)</f>
        <v>214</v>
      </c>
      <c r="E279" t="s">
        <v>3</v>
      </c>
      <c r="F279" t="s">
        <v>260</v>
      </c>
      <c r="G279" t="s">
        <v>261</v>
      </c>
      <c r="H279" t="s">
        <v>224</v>
      </c>
      <c r="I279">
        <v>1</v>
      </c>
      <c r="J279">
        <v>0</v>
      </c>
      <c r="K279">
        <v>1</v>
      </c>
      <c r="O279">
        <f t="shared" si="262"/>
        <v>16736.560000000001</v>
      </c>
      <c r="P279">
        <f t="shared" si="263"/>
        <v>15.12</v>
      </c>
      <c r="Q279">
        <f t="shared" si="264"/>
        <v>52.4</v>
      </c>
      <c r="R279">
        <f t="shared" si="265"/>
        <v>0.72</v>
      </c>
      <c r="S279">
        <f t="shared" si="266"/>
        <v>16669.04</v>
      </c>
      <c r="T279">
        <f t="shared" si="267"/>
        <v>0</v>
      </c>
      <c r="U279">
        <f t="shared" si="268"/>
        <v>25.12</v>
      </c>
      <c r="V279">
        <f t="shared" si="269"/>
        <v>0</v>
      </c>
      <c r="W279">
        <f t="shared" si="270"/>
        <v>0</v>
      </c>
      <c r="X279">
        <f t="shared" si="271"/>
        <v>11668.33</v>
      </c>
      <c r="Y279">
        <f t="shared" si="272"/>
        <v>1666.9</v>
      </c>
      <c r="AA279">
        <v>-1</v>
      </c>
      <c r="AB279">
        <f t="shared" si="273"/>
        <v>16736.560000000001</v>
      </c>
      <c r="AC279">
        <f>ROUND(((ES279*8)),6)</f>
        <v>15.12</v>
      </c>
      <c r="AD279">
        <f>ROUND(((((ET279*8))-((EU279*8)))+AE279),6)</f>
        <v>52.4</v>
      </c>
      <c r="AE279">
        <f>ROUND(((EU279*8)),6)</f>
        <v>0.72</v>
      </c>
      <c r="AF279">
        <f>ROUND(((EV279*8)),6)</f>
        <v>16669.04</v>
      </c>
      <c r="AG279">
        <f t="shared" si="274"/>
        <v>0</v>
      </c>
      <c r="AH279">
        <f>((EW279*8))</f>
        <v>25.12</v>
      </c>
      <c r="AI279">
        <f>((EX279*8))</f>
        <v>0</v>
      </c>
      <c r="AJ279">
        <f t="shared" si="275"/>
        <v>0</v>
      </c>
      <c r="AK279">
        <v>2092.0700000000002</v>
      </c>
      <c r="AL279">
        <v>1.89</v>
      </c>
      <c r="AM279">
        <v>6.55</v>
      </c>
      <c r="AN279">
        <v>0.09</v>
      </c>
      <c r="AO279">
        <v>2083.63</v>
      </c>
      <c r="AP279">
        <v>0</v>
      </c>
      <c r="AQ279">
        <v>3.14</v>
      </c>
      <c r="AR279">
        <v>0</v>
      </c>
      <c r="AS279">
        <v>0</v>
      </c>
      <c r="AT279">
        <v>70</v>
      </c>
      <c r="AU279">
        <v>10</v>
      </c>
      <c r="AV279">
        <v>1</v>
      </c>
      <c r="AW279">
        <v>1</v>
      </c>
      <c r="AZ279">
        <v>1</v>
      </c>
      <c r="BA279">
        <v>1</v>
      </c>
      <c r="BB279">
        <v>1</v>
      </c>
      <c r="BC279">
        <v>1</v>
      </c>
      <c r="BD279" t="s">
        <v>3</v>
      </c>
      <c r="BE279" t="s">
        <v>3</v>
      </c>
      <c r="BF279" t="s">
        <v>3</v>
      </c>
      <c r="BG279" t="s">
        <v>3</v>
      </c>
      <c r="BH279">
        <v>0</v>
      </c>
      <c r="BI279">
        <v>4</v>
      </c>
      <c r="BJ279" t="s">
        <v>262</v>
      </c>
      <c r="BM279">
        <v>0</v>
      </c>
      <c r="BN279">
        <v>0</v>
      </c>
      <c r="BO279" t="s">
        <v>3</v>
      </c>
      <c r="BP279">
        <v>0</v>
      </c>
      <c r="BQ279">
        <v>1</v>
      </c>
      <c r="BR279">
        <v>0</v>
      </c>
      <c r="BS279">
        <v>1</v>
      </c>
      <c r="BT279">
        <v>1</v>
      </c>
      <c r="BU279">
        <v>1</v>
      </c>
      <c r="BV279">
        <v>1</v>
      </c>
      <c r="BW279">
        <v>1</v>
      </c>
      <c r="BX279">
        <v>1</v>
      </c>
      <c r="BY279" t="s">
        <v>3</v>
      </c>
      <c r="BZ279">
        <v>70</v>
      </c>
      <c r="CA279">
        <v>10</v>
      </c>
      <c r="CB279" t="s">
        <v>3</v>
      </c>
      <c r="CE279">
        <v>0</v>
      </c>
      <c r="CF279">
        <v>0</v>
      </c>
      <c r="CG279">
        <v>0</v>
      </c>
      <c r="CM279">
        <v>0</v>
      </c>
      <c r="CN279" t="s">
        <v>3</v>
      </c>
      <c r="CO279">
        <v>0</v>
      </c>
      <c r="CP279">
        <f t="shared" si="276"/>
        <v>16736.560000000001</v>
      </c>
      <c r="CQ279">
        <f t="shared" si="277"/>
        <v>15.12</v>
      </c>
      <c r="CR279">
        <f>(((((ET279*8))*BB279-((EU279*8))*BS279)+AE279*BS279)*AV279)</f>
        <v>52.4</v>
      </c>
      <c r="CS279">
        <f t="shared" si="278"/>
        <v>0.72</v>
      </c>
      <c r="CT279">
        <f t="shared" si="279"/>
        <v>16669.04</v>
      </c>
      <c r="CU279">
        <f t="shared" si="280"/>
        <v>0</v>
      </c>
      <c r="CV279">
        <f t="shared" si="281"/>
        <v>25.12</v>
      </c>
      <c r="CW279">
        <f t="shared" si="282"/>
        <v>0</v>
      </c>
      <c r="CX279">
        <f t="shared" si="283"/>
        <v>0</v>
      </c>
      <c r="CY279">
        <f t="shared" si="284"/>
        <v>11668.328000000001</v>
      </c>
      <c r="CZ279">
        <f t="shared" si="285"/>
        <v>1666.9040000000002</v>
      </c>
      <c r="DC279" t="s">
        <v>3</v>
      </c>
      <c r="DD279" t="s">
        <v>263</v>
      </c>
      <c r="DE279" t="s">
        <v>263</v>
      </c>
      <c r="DF279" t="s">
        <v>263</v>
      </c>
      <c r="DG279" t="s">
        <v>263</v>
      </c>
      <c r="DH279" t="s">
        <v>3</v>
      </c>
      <c r="DI279" t="s">
        <v>263</v>
      </c>
      <c r="DJ279" t="s">
        <v>263</v>
      </c>
      <c r="DK279" t="s">
        <v>3</v>
      </c>
      <c r="DL279" t="s">
        <v>3</v>
      </c>
      <c r="DM279" t="s">
        <v>3</v>
      </c>
      <c r="DN279">
        <v>0</v>
      </c>
      <c r="DO279">
        <v>0</v>
      </c>
      <c r="DP279">
        <v>1</v>
      </c>
      <c r="DQ279">
        <v>1</v>
      </c>
      <c r="DU279">
        <v>1013</v>
      </c>
      <c r="DV279" t="s">
        <v>224</v>
      </c>
      <c r="DW279" t="s">
        <v>224</v>
      </c>
      <c r="DX279">
        <v>1</v>
      </c>
      <c r="DZ279" t="s">
        <v>3</v>
      </c>
      <c r="EA279" t="s">
        <v>3</v>
      </c>
      <c r="EB279" t="s">
        <v>3</v>
      </c>
      <c r="EC279" t="s">
        <v>3</v>
      </c>
      <c r="EE279">
        <v>1441815344</v>
      </c>
      <c r="EF279">
        <v>1</v>
      </c>
      <c r="EG279" t="s">
        <v>22</v>
      </c>
      <c r="EH279">
        <v>0</v>
      </c>
      <c r="EI279" t="s">
        <v>3</v>
      </c>
      <c r="EJ279">
        <v>4</v>
      </c>
      <c r="EK279">
        <v>0</v>
      </c>
      <c r="EL279" t="s">
        <v>23</v>
      </c>
      <c r="EM279" t="s">
        <v>24</v>
      </c>
      <c r="EO279" t="s">
        <v>3</v>
      </c>
      <c r="EQ279">
        <v>1024</v>
      </c>
      <c r="ER279">
        <v>2092.0700000000002</v>
      </c>
      <c r="ES279">
        <v>1.89</v>
      </c>
      <c r="ET279">
        <v>6.55</v>
      </c>
      <c r="EU279">
        <v>0.09</v>
      </c>
      <c r="EV279">
        <v>2083.63</v>
      </c>
      <c r="EW279">
        <v>3.14</v>
      </c>
      <c r="EX279">
        <v>0</v>
      </c>
      <c r="EY279">
        <v>0</v>
      </c>
      <c r="FQ279">
        <v>0</v>
      </c>
      <c r="FR279">
        <f t="shared" si="286"/>
        <v>0</v>
      </c>
      <c r="FS279">
        <v>0</v>
      </c>
      <c r="FX279">
        <v>70</v>
      </c>
      <c r="FY279">
        <v>10</v>
      </c>
      <c r="GA279" t="s">
        <v>3</v>
      </c>
      <c r="GD279">
        <v>0</v>
      </c>
      <c r="GF279">
        <v>-681994450</v>
      </c>
      <c r="GG279">
        <v>2</v>
      </c>
      <c r="GH279">
        <v>1</v>
      </c>
      <c r="GI279">
        <v>-2</v>
      </c>
      <c r="GJ279">
        <v>0</v>
      </c>
      <c r="GK279">
        <f>ROUND(R279*(R12)/100,2)</f>
        <v>0.78</v>
      </c>
      <c r="GL279">
        <f t="shared" si="287"/>
        <v>0</v>
      </c>
      <c r="GM279">
        <f t="shared" si="288"/>
        <v>30072.57</v>
      </c>
      <c r="GN279">
        <f t="shared" si="289"/>
        <v>0</v>
      </c>
      <c r="GO279">
        <f t="shared" si="290"/>
        <v>0</v>
      </c>
      <c r="GP279">
        <f t="shared" si="291"/>
        <v>30072.57</v>
      </c>
      <c r="GR279">
        <v>0</v>
      </c>
      <c r="GS279">
        <v>3</v>
      </c>
      <c r="GT279">
        <v>0</v>
      </c>
      <c r="GU279" t="s">
        <v>3</v>
      </c>
      <c r="GV279">
        <f t="shared" si="292"/>
        <v>0</v>
      </c>
      <c r="GW279">
        <v>1</v>
      </c>
      <c r="GX279">
        <f t="shared" si="293"/>
        <v>0</v>
      </c>
      <c r="HA279">
        <v>0</v>
      </c>
      <c r="HB279">
        <v>0</v>
      </c>
      <c r="HC279">
        <f t="shared" si="294"/>
        <v>0</v>
      </c>
      <c r="HE279" t="s">
        <v>3</v>
      </c>
      <c r="HF279" t="s">
        <v>3</v>
      </c>
      <c r="HM279" t="s">
        <v>3</v>
      </c>
      <c r="HN279" t="s">
        <v>3</v>
      </c>
      <c r="HO279" t="s">
        <v>3</v>
      </c>
      <c r="HP279" t="s">
        <v>3</v>
      </c>
      <c r="HQ279" t="s">
        <v>3</v>
      </c>
      <c r="IK279">
        <v>0</v>
      </c>
    </row>
    <row r="280" spans="1:245" x14ac:dyDescent="0.2">
      <c r="A280">
        <v>17</v>
      </c>
      <c r="B280">
        <v>1</v>
      </c>
      <c r="D280">
        <f>ROW(EtalonRes!A217)</f>
        <v>217</v>
      </c>
      <c r="E280" t="s">
        <v>3</v>
      </c>
      <c r="F280" t="s">
        <v>264</v>
      </c>
      <c r="G280" t="s">
        <v>265</v>
      </c>
      <c r="H280" t="s">
        <v>224</v>
      </c>
      <c r="I280">
        <v>1</v>
      </c>
      <c r="J280">
        <v>0</v>
      </c>
      <c r="K280">
        <v>1</v>
      </c>
      <c r="O280">
        <f t="shared" si="262"/>
        <v>14918.84</v>
      </c>
      <c r="P280">
        <f t="shared" si="263"/>
        <v>134.76</v>
      </c>
      <c r="Q280">
        <f t="shared" si="264"/>
        <v>26.2</v>
      </c>
      <c r="R280">
        <f t="shared" si="265"/>
        <v>0.36</v>
      </c>
      <c r="S280">
        <f t="shared" si="266"/>
        <v>14757.88</v>
      </c>
      <c r="T280">
        <f t="shared" si="267"/>
        <v>0</v>
      </c>
      <c r="U280">
        <f t="shared" si="268"/>
        <v>22.24</v>
      </c>
      <c r="V280">
        <f t="shared" si="269"/>
        <v>0</v>
      </c>
      <c r="W280">
        <f t="shared" si="270"/>
        <v>0</v>
      </c>
      <c r="X280">
        <f t="shared" si="271"/>
        <v>10330.52</v>
      </c>
      <c r="Y280">
        <f t="shared" si="272"/>
        <v>1475.79</v>
      </c>
      <c r="AA280">
        <v>-1</v>
      </c>
      <c r="AB280">
        <f t="shared" si="273"/>
        <v>14918.84</v>
      </c>
      <c r="AC280">
        <f>ROUND(((ES280*4)),6)</f>
        <v>134.76</v>
      </c>
      <c r="AD280">
        <f>ROUND(((((ET280*4))-((EU280*4)))+AE280),6)</f>
        <v>26.2</v>
      </c>
      <c r="AE280">
        <f>ROUND(((EU280*4)),6)</f>
        <v>0.36</v>
      </c>
      <c r="AF280">
        <f>ROUND(((EV280*4)),6)</f>
        <v>14757.88</v>
      </c>
      <c r="AG280">
        <f t="shared" si="274"/>
        <v>0</v>
      </c>
      <c r="AH280">
        <f>((EW280*4))</f>
        <v>22.24</v>
      </c>
      <c r="AI280">
        <f>((EX280*4))</f>
        <v>0</v>
      </c>
      <c r="AJ280">
        <f t="shared" si="275"/>
        <v>0</v>
      </c>
      <c r="AK280">
        <v>3729.71</v>
      </c>
      <c r="AL280">
        <v>33.69</v>
      </c>
      <c r="AM280">
        <v>6.55</v>
      </c>
      <c r="AN280">
        <v>0.09</v>
      </c>
      <c r="AO280">
        <v>3689.47</v>
      </c>
      <c r="AP280">
        <v>0</v>
      </c>
      <c r="AQ280">
        <v>5.56</v>
      </c>
      <c r="AR280">
        <v>0</v>
      </c>
      <c r="AS280">
        <v>0</v>
      </c>
      <c r="AT280">
        <v>70</v>
      </c>
      <c r="AU280">
        <v>10</v>
      </c>
      <c r="AV280">
        <v>1</v>
      </c>
      <c r="AW280">
        <v>1</v>
      </c>
      <c r="AZ280">
        <v>1</v>
      </c>
      <c r="BA280">
        <v>1</v>
      </c>
      <c r="BB280">
        <v>1</v>
      </c>
      <c r="BC280">
        <v>1</v>
      </c>
      <c r="BD280" t="s">
        <v>3</v>
      </c>
      <c r="BE280" t="s">
        <v>3</v>
      </c>
      <c r="BF280" t="s">
        <v>3</v>
      </c>
      <c r="BG280" t="s">
        <v>3</v>
      </c>
      <c r="BH280">
        <v>0</v>
      </c>
      <c r="BI280">
        <v>4</v>
      </c>
      <c r="BJ280" t="s">
        <v>266</v>
      </c>
      <c r="BM280">
        <v>0</v>
      </c>
      <c r="BN280">
        <v>0</v>
      </c>
      <c r="BO280" t="s">
        <v>3</v>
      </c>
      <c r="BP280">
        <v>0</v>
      </c>
      <c r="BQ280">
        <v>1</v>
      </c>
      <c r="BR280">
        <v>0</v>
      </c>
      <c r="BS280">
        <v>1</v>
      </c>
      <c r="BT280">
        <v>1</v>
      </c>
      <c r="BU280">
        <v>1</v>
      </c>
      <c r="BV280">
        <v>1</v>
      </c>
      <c r="BW280">
        <v>1</v>
      </c>
      <c r="BX280">
        <v>1</v>
      </c>
      <c r="BY280" t="s">
        <v>3</v>
      </c>
      <c r="BZ280">
        <v>70</v>
      </c>
      <c r="CA280">
        <v>10</v>
      </c>
      <c r="CB280" t="s">
        <v>3</v>
      </c>
      <c r="CE280">
        <v>0</v>
      </c>
      <c r="CF280">
        <v>0</v>
      </c>
      <c r="CG280">
        <v>0</v>
      </c>
      <c r="CM280">
        <v>0</v>
      </c>
      <c r="CN280" t="s">
        <v>3</v>
      </c>
      <c r="CO280">
        <v>0</v>
      </c>
      <c r="CP280">
        <f t="shared" si="276"/>
        <v>14918.839999999998</v>
      </c>
      <c r="CQ280">
        <f t="shared" si="277"/>
        <v>134.76</v>
      </c>
      <c r="CR280">
        <f>(((((ET280*4))*BB280-((EU280*4))*BS280)+AE280*BS280)*AV280)</f>
        <v>26.2</v>
      </c>
      <c r="CS280">
        <f t="shared" si="278"/>
        <v>0.36</v>
      </c>
      <c r="CT280">
        <f t="shared" si="279"/>
        <v>14757.88</v>
      </c>
      <c r="CU280">
        <f t="shared" si="280"/>
        <v>0</v>
      </c>
      <c r="CV280">
        <f t="shared" si="281"/>
        <v>22.24</v>
      </c>
      <c r="CW280">
        <f t="shared" si="282"/>
        <v>0</v>
      </c>
      <c r="CX280">
        <f t="shared" si="283"/>
        <v>0</v>
      </c>
      <c r="CY280">
        <f t="shared" si="284"/>
        <v>10330.516</v>
      </c>
      <c r="CZ280">
        <f t="shared" si="285"/>
        <v>1475.7879999999998</v>
      </c>
      <c r="DC280" t="s">
        <v>3</v>
      </c>
      <c r="DD280" t="s">
        <v>267</v>
      </c>
      <c r="DE280" t="s">
        <v>267</v>
      </c>
      <c r="DF280" t="s">
        <v>267</v>
      </c>
      <c r="DG280" t="s">
        <v>267</v>
      </c>
      <c r="DH280" t="s">
        <v>3</v>
      </c>
      <c r="DI280" t="s">
        <v>267</v>
      </c>
      <c r="DJ280" t="s">
        <v>267</v>
      </c>
      <c r="DK280" t="s">
        <v>3</v>
      </c>
      <c r="DL280" t="s">
        <v>3</v>
      </c>
      <c r="DM280" t="s">
        <v>3</v>
      </c>
      <c r="DN280">
        <v>0</v>
      </c>
      <c r="DO280">
        <v>0</v>
      </c>
      <c r="DP280">
        <v>1</v>
      </c>
      <c r="DQ280">
        <v>1</v>
      </c>
      <c r="DU280">
        <v>1013</v>
      </c>
      <c r="DV280" t="s">
        <v>224</v>
      </c>
      <c r="DW280" t="s">
        <v>224</v>
      </c>
      <c r="DX280">
        <v>1</v>
      </c>
      <c r="DZ280" t="s">
        <v>3</v>
      </c>
      <c r="EA280" t="s">
        <v>3</v>
      </c>
      <c r="EB280" t="s">
        <v>3</v>
      </c>
      <c r="EC280" t="s">
        <v>3</v>
      </c>
      <c r="EE280">
        <v>1441815344</v>
      </c>
      <c r="EF280">
        <v>1</v>
      </c>
      <c r="EG280" t="s">
        <v>22</v>
      </c>
      <c r="EH280">
        <v>0</v>
      </c>
      <c r="EI280" t="s">
        <v>3</v>
      </c>
      <c r="EJ280">
        <v>4</v>
      </c>
      <c r="EK280">
        <v>0</v>
      </c>
      <c r="EL280" t="s">
        <v>23</v>
      </c>
      <c r="EM280" t="s">
        <v>24</v>
      </c>
      <c r="EO280" t="s">
        <v>3</v>
      </c>
      <c r="EQ280">
        <v>1024</v>
      </c>
      <c r="ER280">
        <v>3729.71</v>
      </c>
      <c r="ES280">
        <v>33.69</v>
      </c>
      <c r="ET280">
        <v>6.55</v>
      </c>
      <c r="EU280">
        <v>0.09</v>
      </c>
      <c r="EV280">
        <v>3689.47</v>
      </c>
      <c r="EW280">
        <v>5.56</v>
      </c>
      <c r="EX280">
        <v>0</v>
      </c>
      <c r="EY280">
        <v>0</v>
      </c>
      <c r="FQ280">
        <v>0</v>
      </c>
      <c r="FR280">
        <f t="shared" si="286"/>
        <v>0</v>
      </c>
      <c r="FS280">
        <v>0</v>
      </c>
      <c r="FX280">
        <v>70</v>
      </c>
      <c r="FY280">
        <v>10</v>
      </c>
      <c r="GA280" t="s">
        <v>3</v>
      </c>
      <c r="GD280">
        <v>0</v>
      </c>
      <c r="GF280">
        <v>-421714923</v>
      </c>
      <c r="GG280">
        <v>2</v>
      </c>
      <c r="GH280">
        <v>1</v>
      </c>
      <c r="GI280">
        <v>-2</v>
      </c>
      <c r="GJ280">
        <v>0</v>
      </c>
      <c r="GK280">
        <f>ROUND(R280*(R12)/100,2)</f>
        <v>0.39</v>
      </c>
      <c r="GL280">
        <f t="shared" si="287"/>
        <v>0</v>
      </c>
      <c r="GM280">
        <f t="shared" si="288"/>
        <v>26725.54</v>
      </c>
      <c r="GN280">
        <f t="shared" si="289"/>
        <v>0</v>
      </c>
      <c r="GO280">
        <f t="shared" si="290"/>
        <v>0</v>
      </c>
      <c r="GP280">
        <f t="shared" si="291"/>
        <v>26725.54</v>
      </c>
      <c r="GR280">
        <v>0</v>
      </c>
      <c r="GS280">
        <v>3</v>
      </c>
      <c r="GT280">
        <v>0</v>
      </c>
      <c r="GU280" t="s">
        <v>3</v>
      </c>
      <c r="GV280">
        <f t="shared" si="292"/>
        <v>0</v>
      </c>
      <c r="GW280">
        <v>1</v>
      </c>
      <c r="GX280">
        <f t="shared" si="293"/>
        <v>0</v>
      </c>
      <c r="HA280">
        <v>0</v>
      </c>
      <c r="HB280">
        <v>0</v>
      </c>
      <c r="HC280">
        <f t="shared" si="294"/>
        <v>0</v>
      </c>
      <c r="HE280" t="s">
        <v>3</v>
      </c>
      <c r="HF280" t="s">
        <v>3</v>
      </c>
      <c r="HM280" t="s">
        <v>3</v>
      </c>
      <c r="HN280" t="s">
        <v>3</v>
      </c>
      <c r="HO280" t="s">
        <v>3</v>
      </c>
      <c r="HP280" t="s">
        <v>3</v>
      </c>
      <c r="HQ280" t="s">
        <v>3</v>
      </c>
      <c r="IK280">
        <v>0</v>
      </c>
    </row>
    <row r="281" spans="1:245" x14ac:dyDescent="0.2">
      <c r="A281">
        <v>17</v>
      </c>
      <c r="B281">
        <v>1</v>
      </c>
      <c r="C281">
        <f>ROW(SmtRes!A166)</f>
        <v>166</v>
      </c>
      <c r="D281">
        <f>ROW(EtalonRes!A220)</f>
        <v>220</v>
      </c>
      <c r="E281" t="s">
        <v>278</v>
      </c>
      <c r="F281" t="s">
        <v>244</v>
      </c>
      <c r="G281" t="s">
        <v>279</v>
      </c>
      <c r="H281" t="s">
        <v>36</v>
      </c>
      <c r="I281">
        <f>ROUND((2+2)/10,9)</f>
        <v>0.4</v>
      </c>
      <c r="J281">
        <v>0</v>
      </c>
      <c r="K281">
        <f>ROUND((2+2)/10,9)</f>
        <v>0.4</v>
      </c>
      <c r="O281">
        <f t="shared" si="262"/>
        <v>7110.51</v>
      </c>
      <c r="P281">
        <f t="shared" si="263"/>
        <v>13.91</v>
      </c>
      <c r="Q281">
        <f t="shared" si="264"/>
        <v>0</v>
      </c>
      <c r="R281">
        <f t="shared" si="265"/>
        <v>0</v>
      </c>
      <c r="S281">
        <f t="shared" si="266"/>
        <v>7096.6</v>
      </c>
      <c r="T281">
        <f t="shared" si="267"/>
        <v>0</v>
      </c>
      <c r="U281">
        <f t="shared" si="268"/>
        <v>10</v>
      </c>
      <c r="V281">
        <f t="shared" si="269"/>
        <v>0</v>
      </c>
      <c r="W281">
        <f t="shared" si="270"/>
        <v>0</v>
      </c>
      <c r="X281">
        <f t="shared" si="271"/>
        <v>4967.62</v>
      </c>
      <c r="Y281">
        <f t="shared" si="272"/>
        <v>709.66</v>
      </c>
      <c r="AA281">
        <v>1472751627</v>
      </c>
      <c r="AB281">
        <f t="shared" si="273"/>
        <v>17776.28</v>
      </c>
      <c r="AC281">
        <f>ROUND(((ES281*2)),6)</f>
        <v>34.78</v>
      </c>
      <c r="AD281">
        <f>ROUND(((((ET281*2))-((EU281*2)))+AE281),6)</f>
        <v>0</v>
      </c>
      <c r="AE281">
        <f>ROUND(((EU281*2)),6)</f>
        <v>0</v>
      </c>
      <c r="AF281">
        <f>ROUND(((EV281*2)),6)</f>
        <v>17741.5</v>
      </c>
      <c r="AG281">
        <f t="shared" si="274"/>
        <v>0</v>
      </c>
      <c r="AH281">
        <f>((EW281*2))</f>
        <v>25</v>
      </c>
      <c r="AI281">
        <f>((EX281*2))</f>
        <v>0</v>
      </c>
      <c r="AJ281">
        <f t="shared" si="275"/>
        <v>0</v>
      </c>
      <c r="AK281">
        <v>8888.14</v>
      </c>
      <c r="AL281">
        <v>17.39</v>
      </c>
      <c r="AM281">
        <v>0</v>
      </c>
      <c r="AN281">
        <v>0</v>
      </c>
      <c r="AO281">
        <v>8870.75</v>
      </c>
      <c r="AP281">
        <v>0</v>
      </c>
      <c r="AQ281">
        <v>12.5</v>
      </c>
      <c r="AR281">
        <v>0</v>
      </c>
      <c r="AS281">
        <v>0</v>
      </c>
      <c r="AT281">
        <v>70</v>
      </c>
      <c r="AU281">
        <v>10</v>
      </c>
      <c r="AV281">
        <v>1</v>
      </c>
      <c r="AW281">
        <v>1</v>
      </c>
      <c r="AZ281">
        <v>1</v>
      </c>
      <c r="BA281">
        <v>1</v>
      </c>
      <c r="BB281">
        <v>1</v>
      </c>
      <c r="BC281">
        <v>1</v>
      </c>
      <c r="BD281" t="s">
        <v>3</v>
      </c>
      <c r="BE281" t="s">
        <v>3</v>
      </c>
      <c r="BF281" t="s">
        <v>3</v>
      </c>
      <c r="BG281" t="s">
        <v>3</v>
      </c>
      <c r="BH281">
        <v>0</v>
      </c>
      <c r="BI281">
        <v>4</v>
      </c>
      <c r="BJ281" t="s">
        <v>246</v>
      </c>
      <c r="BM281">
        <v>0</v>
      </c>
      <c r="BN281">
        <v>0</v>
      </c>
      <c r="BO281" t="s">
        <v>3</v>
      </c>
      <c r="BP281">
        <v>0</v>
      </c>
      <c r="BQ281">
        <v>1</v>
      </c>
      <c r="BR281">
        <v>0</v>
      </c>
      <c r="BS281">
        <v>1</v>
      </c>
      <c r="BT281">
        <v>1</v>
      </c>
      <c r="BU281">
        <v>1</v>
      </c>
      <c r="BV281">
        <v>1</v>
      </c>
      <c r="BW281">
        <v>1</v>
      </c>
      <c r="BX281">
        <v>1</v>
      </c>
      <c r="BY281" t="s">
        <v>3</v>
      </c>
      <c r="BZ281">
        <v>70</v>
      </c>
      <c r="CA281">
        <v>10</v>
      </c>
      <c r="CB281" t="s">
        <v>3</v>
      </c>
      <c r="CE281">
        <v>0</v>
      </c>
      <c r="CF281">
        <v>0</v>
      </c>
      <c r="CG281">
        <v>0</v>
      </c>
      <c r="CM281">
        <v>0</v>
      </c>
      <c r="CN281" t="s">
        <v>3</v>
      </c>
      <c r="CO281">
        <v>0</v>
      </c>
      <c r="CP281">
        <f t="shared" si="276"/>
        <v>7110.51</v>
      </c>
      <c r="CQ281">
        <f t="shared" si="277"/>
        <v>34.78</v>
      </c>
      <c r="CR281">
        <f>(((((ET281*2))*BB281-((EU281*2))*BS281)+AE281*BS281)*AV281)</f>
        <v>0</v>
      </c>
      <c r="CS281">
        <f t="shared" si="278"/>
        <v>0</v>
      </c>
      <c r="CT281">
        <f t="shared" si="279"/>
        <v>17741.5</v>
      </c>
      <c r="CU281">
        <f t="shared" si="280"/>
        <v>0</v>
      </c>
      <c r="CV281">
        <f t="shared" si="281"/>
        <v>25</v>
      </c>
      <c r="CW281">
        <f t="shared" si="282"/>
        <v>0</v>
      </c>
      <c r="CX281">
        <f t="shared" si="283"/>
        <v>0</v>
      </c>
      <c r="CY281">
        <f t="shared" si="284"/>
        <v>4967.62</v>
      </c>
      <c r="CZ281">
        <f t="shared" si="285"/>
        <v>709.66</v>
      </c>
      <c r="DC281" t="s">
        <v>3</v>
      </c>
      <c r="DD281" t="s">
        <v>193</v>
      </c>
      <c r="DE281" t="s">
        <v>193</v>
      </c>
      <c r="DF281" t="s">
        <v>193</v>
      </c>
      <c r="DG281" t="s">
        <v>193</v>
      </c>
      <c r="DH281" t="s">
        <v>3</v>
      </c>
      <c r="DI281" t="s">
        <v>193</v>
      </c>
      <c r="DJ281" t="s">
        <v>193</v>
      </c>
      <c r="DK281" t="s">
        <v>3</v>
      </c>
      <c r="DL281" t="s">
        <v>3</v>
      </c>
      <c r="DM281" t="s">
        <v>3</v>
      </c>
      <c r="DN281">
        <v>0</v>
      </c>
      <c r="DO281">
        <v>0</v>
      </c>
      <c r="DP281">
        <v>1</v>
      </c>
      <c r="DQ281">
        <v>1</v>
      </c>
      <c r="DU281">
        <v>16987630</v>
      </c>
      <c r="DV281" t="s">
        <v>36</v>
      </c>
      <c r="DW281" t="s">
        <v>36</v>
      </c>
      <c r="DX281">
        <v>10</v>
      </c>
      <c r="DZ281" t="s">
        <v>3</v>
      </c>
      <c r="EA281" t="s">
        <v>3</v>
      </c>
      <c r="EB281" t="s">
        <v>3</v>
      </c>
      <c r="EC281" t="s">
        <v>3</v>
      </c>
      <c r="EE281">
        <v>1441815344</v>
      </c>
      <c r="EF281">
        <v>1</v>
      </c>
      <c r="EG281" t="s">
        <v>22</v>
      </c>
      <c r="EH281">
        <v>0</v>
      </c>
      <c r="EI281" t="s">
        <v>3</v>
      </c>
      <c r="EJ281">
        <v>4</v>
      </c>
      <c r="EK281">
        <v>0</v>
      </c>
      <c r="EL281" t="s">
        <v>23</v>
      </c>
      <c r="EM281" t="s">
        <v>24</v>
      </c>
      <c r="EO281" t="s">
        <v>3</v>
      </c>
      <c r="EQ281">
        <v>0</v>
      </c>
      <c r="ER281">
        <v>8888.14</v>
      </c>
      <c r="ES281">
        <v>17.39</v>
      </c>
      <c r="ET281">
        <v>0</v>
      </c>
      <c r="EU281">
        <v>0</v>
      </c>
      <c r="EV281">
        <v>8870.75</v>
      </c>
      <c r="EW281">
        <v>12.5</v>
      </c>
      <c r="EX281">
        <v>0</v>
      </c>
      <c r="EY281">
        <v>0</v>
      </c>
      <c r="FQ281">
        <v>0</v>
      </c>
      <c r="FR281">
        <f t="shared" si="286"/>
        <v>0</v>
      </c>
      <c r="FS281">
        <v>0</v>
      </c>
      <c r="FX281">
        <v>70</v>
      </c>
      <c r="FY281">
        <v>10</v>
      </c>
      <c r="GA281" t="s">
        <v>3</v>
      </c>
      <c r="GD281">
        <v>0</v>
      </c>
      <c r="GF281">
        <v>-361524653</v>
      </c>
      <c r="GG281">
        <v>2</v>
      </c>
      <c r="GH281">
        <v>1</v>
      </c>
      <c r="GI281">
        <v>-2</v>
      </c>
      <c r="GJ281">
        <v>0</v>
      </c>
      <c r="GK281">
        <f>ROUND(R281*(R12)/100,2)</f>
        <v>0</v>
      </c>
      <c r="GL281">
        <f t="shared" si="287"/>
        <v>0</v>
      </c>
      <c r="GM281">
        <f t="shared" si="288"/>
        <v>12787.79</v>
      </c>
      <c r="GN281">
        <f t="shared" si="289"/>
        <v>0</v>
      </c>
      <c r="GO281">
        <f t="shared" si="290"/>
        <v>0</v>
      </c>
      <c r="GP281">
        <f t="shared" si="291"/>
        <v>12787.79</v>
      </c>
      <c r="GR281">
        <v>0</v>
      </c>
      <c r="GS281">
        <v>3</v>
      </c>
      <c r="GT281">
        <v>0</v>
      </c>
      <c r="GU281" t="s">
        <v>3</v>
      </c>
      <c r="GV281">
        <f t="shared" si="292"/>
        <v>0</v>
      </c>
      <c r="GW281">
        <v>1</v>
      </c>
      <c r="GX281">
        <f t="shared" si="293"/>
        <v>0</v>
      </c>
      <c r="HA281">
        <v>0</v>
      </c>
      <c r="HB281">
        <v>0</v>
      </c>
      <c r="HC281">
        <f t="shared" si="294"/>
        <v>0</v>
      </c>
      <c r="HE281" t="s">
        <v>3</v>
      </c>
      <c r="HF281" t="s">
        <v>3</v>
      </c>
      <c r="HM281" t="s">
        <v>3</v>
      </c>
      <c r="HN281" t="s">
        <v>3</v>
      </c>
      <c r="HO281" t="s">
        <v>3</v>
      </c>
      <c r="HP281" t="s">
        <v>3</v>
      </c>
      <c r="HQ281" t="s">
        <v>3</v>
      </c>
      <c r="IK281">
        <v>0</v>
      </c>
    </row>
    <row r="282" spans="1:245" x14ac:dyDescent="0.2">
      <c r="A282">
        <v>17</v>
      </c>
      <c r="B282">
        <v>1</v>
      </c>
      <c r="C282">
        <f>ROW(SmtRes!A168)</f>
        <v>168</v>
      </c>
      <c r="D282">
        <f>ROW(EtalonRes!A222)</f>
        <v>222</v>
      </c>
      <c r="E282" t="s">
        <v>280</v>
      </c>
      <c r="F282" t="s">
        <v>51</v>
      </c>
      <c r="G282" t="s">
        <v>248</v>
      </c>
      <c r="H282" t="s">
        <v>19</v>
      </c>
      <c r="I282">
        <f>ROUND(2,9)</f>
        <v>2</v>
      </c>
      <c r="J282">
        <v>0</v>
      </c>
      <c r="K282">
        <f>ROUND(2,9)</f>
        <v>2</v>
      </c>
      <c r="O282">
        <f t="shared" si="262"/>
        <v>572.36</v>
      </c>
      <c r="P282">
        <f t="shared" si="263"/>
        <v>0</v>
      </c>
      <c r="Q282">
        <f t="shared" si="264"/>
        <v>156.36000000000001</v>
      </c>
      <c r="R282">
        <f t="shared" si="265"/>
        <v>99.14</v>
      </c>
      <c r="S282">
        <f t="shared" si="266"/>
        <v>416</v>
      </c>
      <c r="T282">
        <f t="shared" si="267"/>
        <v>0</v>
      </c>
      <c r="U282">
        <f t="shared" si="268"/>
        <v>0.74</v>
      </c>
      <c r="V282">
        <f t="shared" si="269"/>
        <v>0</v>
      </c>
      <c r="W282">
        <f t="shared" si="270"/>
        <v>0</v>
      </c>
      <c r="X282">
        <f t="shared" si="271"/>
        <v>291.2</v>
      </c>
      <c r="Y282">
        <f t="shared" si="272"/>
        <v>41.6</v>
      </c>
      <c r="AA282">
        <v>1472751627</v>
      </c>
      <c r="AB282">
        <f t="shared" si="273"/>
        <v>286.18</v>
      </c>
      <c r="AC282">
        <f>ROUND((ES282),6)</f>
        <v>0</v>
      </c>
      <c r="AD282">
        <f>ROUND((((ET282)-(EU282))+AE282),6)</f>
        <v>78.180000000000007</v>
      </c>
      <c r="AE282">
        <f>ROUND((EU282),6)</f>
        <v>49.57</v>
      </c>
      <c r="AF282">
        <f>ROUND((EV282),6)</f>
        <v>208</v>
      </c>
      <c r="AG282">
        <f t="shared" si="274"/>
        <v>0</v>
      </c>
      <c r="AH282">
        <f>(EW282)</f>
        <v>0.37</v>
      </c>
      <c r="AI282">
        <f>(EX282)</f>
        <v>0</v>
      </c>
      <c r="AJ282">
        <f t="shared" si="275"/>
        <v>0</v>
      </c>
      <c r="AK282">
        <v>286.18</v>
      </c>
      <c r="AL282">
        <v>0</v>
      </c>
      <c r="AM282">
        <v>78.180000000000007</v>
      </c>
      <c r="AN282">
        <v>49.57</v>
      </c>
      <c r="AO282">
        <v>208</v>
      </c>
      <c r="AP282">
        <v>0</v>
      </c>
      <c r="AQ282">
        <v>0.37</v>
      </c>
      <c r="AR282">
        <v>0</v>
      </c>
      <c r="AS282">
        <v>0</v>
      </c>
      <c r="AT282">
        <v>70</v>
      </c>
      <c r="AU282">
        <v>10</v>
      </c>
      <c r="AV282">
        <v>1</v>
      </c>
      <c r="AW282">
        <v>1</v>
      </c>
      <c r="AZ282">
        <v>1</v>
      </c>
      <c r="BA282">
        <v>1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4</v>
      </c>
      <c r="BJ282" t="s">
        <v>53</v>
      </c>
      <c r="BM282">
        <v>0</v>
      </c>
      <c r="BN282">
        <v>0</v>
      </c>
      <c r="BO282" t="s">
        <v>3</v>
      </c>
      <c r="BP282">
        <v>0</v>
      </c>
      <c r="BQ282">
        <v>1</v>
      </c>
      <c r="BR282">
        <v>0</v>
      </c>
      <c r="BS282">
        <v>1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70</v>
      </c>
      <c r="CA282">
        <v>10</v>
      </c>
      <c r="CB282" t="s">
        <v>3</v>
      </c>
      <c r="CE282">
        <v>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 t="shared" si="276"/>
        <v>572.36</v>
      </c>
      <c r="CQ282">
        <f t="shared" si="277"/>
        <v>0</v>
      </c>
      <c r="CR282">
        <f>((((ET282)*BB282-(EU282)*BS282)+AE282*BS282)*AV282)</f>
        <v>78.180000000000007</v>
      </c>
      <c r="CS282">
        <f t="shared" si="278"/>
        <v>49.57</v>
      </c>
      <c r="CT282">
        <f t="shared" si="279"/>
        <v>208</v>
      </c>
      <c r="CU282">
        <f t="shared" si="280"/>
        <v>0</v>
      </c>
      <c r="CV282">
        <f t="shared" si="281"/>
        <v>0.37</v>
      </c>
      <c r="CW282">
        <f t="shared" si="282"/>
        <v>0</v>
      </c>
      <c r="CX282">
        <f t="shared" si="283"/>
        <v>0</v>
      </c>
      <c r="CY282">
        <f t="shared" si="284"/>
        <v>291.2</v>
      </c>
      <c r="CZ282">
        <f t="shared" si="285"/>
        <v>41.6</v>
      </c>
      <c r="DC282" t="s">
        <v>3</v>
      </c>
      <c r="DD282" t="s">
        <v>3</v>
      </c>
      <c r="DE282" t="s">
        <v>3</v>
      </c>
      <c r="DF282" t="s">
        <v>3</v>
      </c>
      <c r="DG282" t="s">
        <v>3</v>
      </c>
      <c r="DH282" t="s">
        <v>3</v>
      </c>
      <c r="DI282" t="s">
        <v>3</v>
      </c>
      <c r="DJ282" t="s">
        <v>3</v>
      </c>
      <c r="DK282" t="s">
        <v>3</v>
      </c>
      <c r="DL282" t="s">
        <v>3</v>
      </c>
      <c r="DM282" t="s">
        <v>3</v>
      </c>
      <c r="DN282">
        <v>0</v>
      </c>
      <c r="DO282">
        <v>0</v>
      </c>
      <c r="DP282">
        <v>1</v>
      </c>
      <c r="DQ282">
        <v>1</v>
      </c>
      <c r="DU282">
        <v>16987630</v>
      </c>
      <c r="DV282" t="s">
        <v>19</v>
      </c>
      <c r="DW282" t="s">
        <v>19</v>
      </c>
      <c r="DX282">
        <v>1</v>
      </c>
      <c r="DZ282" t="s">
        <v>3</v>
      </c>
      <c r="EA282" t="s">
        <v>3</v>
      </c>
      <c r="EB282" t="s">
        <v>3</v>
      </c>
      <c r="EC282" t="s">
        <v>3</v>
      </c>
      <c r="EE282">
        <v>1441815344</v>
      </c>
      <c r="EF282">
        <v>1</v>
      </c>
      <c r="EG282" t="s">
        <v>22</v>
      </c>
      <c r="EH282">
        <v>0</v>
      </c>
      <c r="EI282" t="s">
        <v>3</v>
      </c>
      <c r="EJ282">
        <v>4</v>
      </c>
      <c r="EK282">
        <v>0</v>
      </c>
      <c r="EL282" t="s">
        <v>23</v>
      </c>
      <c r="EM282" t="s">
        <v>24</v>
      </c>
      <c r="EO282" t="s">
        <v>3</v>
      </c>
      <c r="EQ282">
        <v>0</v>
      </c>
      <c r="ER282">
        <v>286.18</v>
      </c>
      <c r="ES282">
        <v>0</v>
      </c>
      <c r="ET282">
        <v>78.180000000000007</v>
      </c>
      <c r="EU282">
        <v>49.57</v>
      </c>
      <c r="EV282">
        <v>208</v>
      </c>
      <c r="EW282">
        <v>0.37</v>
      </c>
      <c r="EX282">
        <v>0</v>
      </c>
      <c r="EY282">
        <v>0</v>
      </c>
      <c r="FQ282">
        <v>0</v>
      </c>
      <c r="FR282">
        <f t="shared" si="286"/>
        <v>0</v>
      </c>
      <c r="FS282">
        <v>0</v>
      </c>
      <c r="FX282">
        <v>70</v>
      </c>
      <c r="FY282">
        <v>10</v>
      </c>
      <c r="GA282" t="s">
        <v>3</v>
      </c>
      <c r="GD282">
        <v>0</v>
      </c>
      <c r="GF282">
        <v>112299006</v>
      </c>
      <c r="GG282">
        <v>2</v>
      </c>
      <c r="GH282">
        <v>1</v>
      </c>
      <c r="GI282">
        <v>-2</v>
      </c>
      <c r="GJ282">
        <v>0</v>
      </c>
      <c r="GK282">
        <f>ROUND(R282*(R12)/100,2)</f>
        <v>107.07</v>
      </c>
      <c r="GL282">
        <f t="shared" si="287"/>
        <v>0</v>
      </c>
      <c r="GM282">
        <f t="shared" si="288"/>
        <v>1012.23</v>
      </c>
      <c r="GN282">
        <f t="shared" si="289"/>
        <v>0</v>
      </c>
      <c r="GO282">
        <f t="shared" si="290"/>
        <v>0</v>
      </c>
      <c r="GP282">
        <f t="shared" si="291"/>
        <v>1012.23</v>
      </c>
      <c r="GR282">
        <v>0</v>
      </c>
      <c r="GS282">
        <v>3</v>
      </c>
      <c r="GT282">
        <v>0</v>
      </c>
      <c r="GU282" t="s">
        <v>3</v>
      </c>
      <c r="GV282">
        <f t="shared" si="292"/>
        <v>0</v>
      </c>
      <c r="GW282">
        <v>1</v>
      </c>
      <c r="GX282">
        <f t="shared" si="293"/>
        <v>0</v>
      </c>
      <c r="HA282">
        <v>0</v>
      </c>
      <c r="HB282">
        <v>0</v>
      </c>
      <c r="HC282">
        <f t="shared" si="294"/>
        <v>0</v>
      </c>
      <c r="HE282" t="s">
        <v>3</v>
      </c>
      <c r="HF282" t="s">
        <v>3</v>
      </c>
      <c r="HM282" t="s">
        <v>3</v>
      </c>
      <c r="HN282" t="s">
        <v>3</v>
      </c>
      <c r="HO282" t="s">
        <v>3</v>
      </c>
      <c r="HP282" t="s">
        <v>3</v>
      </c>
      <c r="HQ282" t="s">
        <v>3</v>
      </c>
      <c r="IK282">
        <v>0</v>
      </c>
    </row>
    <row r="283" spans="1:245" x14ac:dyDescent="0.2">
      <c r="A283">
        <v>17</v>
      </c>
      <c r="B283">
        <v>1</v>
      </c>
      <c r="C283">
        <f>ROW(SmtRes!A169)</f>
        <v>169</v>
      </c>
      <c r="D283">
        <f>ROW(EtalonRes!A223)</f>
        <v>223</v>
      </c>
      <c r="E283" t="s">
        <v>281</v>
      </c>
      <c r="F283" t="s">
        <v>250</v>
      </c>
      <c r="G283" t="s">
        <v>251</v>
      </c>
      <c r="H283" t="s">
        <v>19</v>
      </c>
      <c r="I283">
        <v>1</v>
      </c>
      <c r="J283">
        <v>0</v>
      </c>
      <c r="K283">
        <v>1</v>
      </c>
      <c r="O283">
        <f t="shared" si="262"/>
        <v>987.98</v>
      </c>
      <c r="P283">
        <f t="shared" si="263"/>
        <v>0</v>
      </c>
      <c r="Q283">
        <f t="shared" si="264"/>
        <v>0</v>
      </c>
      <c r="R283">
        <f t="shared" si="265"/>
        <v>0</v>
      </c>
      <c r="S283">
        <f t="shared" si="266"/>
        <v>987.98</v>
      </c>
      <c r="T283">
        <f t="shared" si="267"/>
        <v>0</v>
      </c>
      <c r="U283">
        <f t="shared" si="268"/>
        <v>1.6</v>
      </c>
      <c r="V283">
        <f t="shared" si="269"/>
        <v>0</v>
      </c>
      <c r="W283">
        <f t="shared" si="270"/>
        <v>0</v>
      </c>
      <c r="X283">
        <f t="shared" si="271"/>
        <v>691.59</v>
      </c>
      <c r="Y283">
        <f t="shared" si="272"/>
        <v>98.8</v>
      </c>
      <c r="AA283">
        <v>1472751627</v>
      </c>
      <c r="AB283">
        <f t="shared" si="273"/>
        <v>987.98</v>
      </c>
      <c r="AC283">
        <f>ROUND(((ES283*2)),6)</f>
        <v>0</v>
      </c>
      <c r="AD283">
        <f>ROUND(((((ET283*2))-((EU283*2)))+AE283),6)</f>
        <v>0</v>
      </c>
      <c r="AE283">
        <f t="shared" ref="AE283:AF285" si="297">ROUND(((EU283*2)),6)</f>
        <v>0</v>
      </c>
      <c r="AF283">
        <f t="shared" si="297"/>
        <v>987.98</v>
      </c>
      <c r="AG283">
        <f t="shared" si="274"/>
        <v>0</v>
      </c>
      <c r="AH283">
        <f t="shared" ref="AH283:AI285" si="298">((EW283*2))</f>
        <v>1.6</v>
      </c>
      <c r="AI283">
        <f t="shared" si="298"/>
        <v>0</v>
      </c>
      <c r="AJ283">
        <f t="shared" si="275"/>
        <v>0</v>
      </c>
      <c r="AK283">
        <v>493.99</v>
      </c>
      <c r="AL283">
        <v>0</v>
      </c>
      <c r="AM283">
        <v>0</v>
      </c>
      <c r="AN283">
        <v>0</v>
      </c>
      <c r="AO283">
        <v>493.99</v>
      </c>
      <c r="AP283">
        <v>0</v>
      </c>
      <c r="AQ283">
        <v>0.8</v>
      </c>
      <c r="AR283">
        <v>0</v>
      </c>
      <c r="AS283">
        <v>0</v>
      </c>
      <c r="AT283">
        <v>70</v>
      </c>
      <c r="AU283">
        <v>10</v>
      </c>
      <c r="AV283">
        <v>1</v>
      </c>
      <c r="AW283">
        <v>1</v>
      </c>
      <c r="AZ283">
        <v>1</v>
      </c>
      <c r="BA283">
        <v>1</v>
      </c>
      <c r="BB283">
        <v>1</v>
      </c>
      <c r="BC283">
        <v>1</v>
      </c>
      <c r="BD283" t="s">
        <v>3</v>
      </c>
      <c r="BE283" t="s">
        <v>3</v>
      </c>
      <c r="BF283" t="s">
        <v>3</v>
      </c>
      <c r="BG283" t="s">
        <v>3</v>
      </c>
      <c r="BH283">
        <v>0</v>
      </c>
      <c r="BI283">
        <v>4</v>
      </c>
      <c r="BJ283" t="s">
        <v>252</v>
      </c>
      <c r="BM283">
        <v>0</v>
      </c>
      <c r="BN283">
        <v>0</v>
      </c>
      <c r="BO283" t="s">
        <v>3</v>
      </c>
      <c r="BP283">
        <v>0</v>
      </c>
      <c r="BQ283">
        <v>1</v>
      </c>
      <c r="BR283">
        <v>0</v>
      </c>
      <c r="BS283">
        <v>1</v>
      </c>
      <c r="BT283">
        <v>1</v>
      </c>
      <c r="BU283">
        <v>1</v>
      </c>
      <c r="BV283">
        <v>1</v>
      </c>
      <c r="BW283">
        <v>1</v>
      </c>
      <c r="BX283">
        <v>1</v>
      </c>
      <c r="BY283" t="s">
        <v>3</v>
      </c>
      <c r="BZ283">
        <v>70</v>
      </c>
      <c r="CA283">
        <v>10</v>
      </c>
      <c r="CB283" t="s">
        <v>3</v>
      </c>
      <c r="CE283">
        <v>0</v>
      </c>
      <c r="CF283">
        <v>0</v>
      </c>
      <c r="CG283">
        <v>0</v>
      </c>
      <c r="CM283">
        <v>0</v>
      </c>
      <c r="CN283" t="s">
        <v>3</v>
      </c>
      <c r="CO283">
        <v>0</v>
      </c>
      <c r="CP283">
        <f t="shared" si="276"/>
        <v>987.98</v>
      </c>
      <c r="CQ283">
        <f t="shared" si="277"/>
        <v>0</v>
      </c>
      <c r="CR283">
        <f>(((((ET283*2))*BB283-((EU283*2))*BS283)+AE283*BS283)*AV283)</f>
        <v>0</v>
      </c>
      <c r="CS283">
        <f t="shared" si="278"/>
        <v>0</v>
      </c>
      <c r="CT283">
        <f t="shared" si="279"/>
        <v>987.98</v>
      </c>
      <c r="CU283">
        <f t="shared" si="280"/>
        <v>0</v>
      </c>
      <c r="CV283">
        <f t="shared" si="281"/>
        <v>1.6</v>
      </c>
      <c r="CW283">
        <f t="shared" si="282"/>
        <v>0</v>
      </c>
      <c r="CX283">
        <f t="shared" si="283"/>
        <v>0</v>
      </c>
      <c r="CY283">
        <f t="shared" si="284"/>
        <v>691.58600000000001</v>
      </c>
      <c r="CZ283">
        <f t="shared" si="285"/>
        <v>98.797999999999988</v>
      </c>
      <c r="DC283" t="s">
        <v>3</v>
      </c>
      <c r="DD283" t="s">
        <v>193</v>
      </c>
      <c r="DE283" t="s">
        <v>193</v>
      </c>
      <c r="DF283" t="s">
        <v>193</v>
      </c>
      <c r="DG283" t="s">
        <v>193</v>
      </c>
      <c r="DH283" t="s">
        <v>3</v>
      </c>
      <c r="DI283" t="s">
        <v>193</v>
      </c>
      <c r="DJ283" t="s">
        <v>193</v>
      </c>
      <c r="DK283" t="s">
        <v>3</v>
      </c>
      <c r="DL283" t="s">
        <v>3</v>
      </c>
      <c r="DM283" t="s">
        <v>3</v>
      </c>
      <c r="DN283">
        <v>0</v>
      </c>
      <c r="DO283">
        <v>0</v>
      </c>
      <c r="DP283">
        <v>1</v>
      </c>
      <c r="DQ283">
        <v>1</v>
      </c>
      <c r="DU283">
        <v>16987630</v>
      </c>
      <c r="DV283" t="s">
        <v>19</v>
      </c>
      <c r="DW283" t="s">
        <v>19</v>
      </c>
      <c r="DX283">
        <v>1</v>
      </c>
      <c r="DZ283" t="s">
        <v>3</v>
      </c>
      <c r="EA283" t="s">
        <v>3</v>
      </c>
      <c r="EB283" t="s">
        <v>3</v>
      </c>
      <c r="EC283" t="s">
        <v>3</v>
      </c>
      <c r="EE283">
        <v>1441815344</v>
      </c>
      <c r="EF283">
        <v>1</v>
      </c>
      <c r="EG283" t="s">
        <v>22</v>
      </c>
      <c r="EH283">
        <v>0</v>
      </c>
      <c r="EI283" t="s">
        <v>3</v>
      </c>
      <c r="EJ283">
        <v>4</v>
      </c>
      <c r="EK283">
        <v>0</v>
      </c>
      <c r="EL283" t="s">
        <v>23</v>
      </c>
      <c r="EM283" t="s">
        <v>24</v>
      </c>
      <c r="EO283" t="s">
        <v>3</v>
      </c>
      <c r="EQ283">
        <v>0</v>
      </c>
      <c r="ER283">
        <v>493.99</v>
      </c>
      <c r="ES283">
        <v>0</v>
      </c>
      <c r="ET283">
        <v>0</v>
      </c>
      <c r="EU283">
        <v>0</v>
      </c>
      <c r="EV283">
        <v>493.99</v>
      </c>
      <c r="EW283">
        <v>0.8</v>
      </c>
      <c r="EX283">
        <v>0</v>
      </c>
      <c r="EY283">
        <v>0</v>
      </c>
      <c r="FQ283">
        <v>0</v>
      </c>
      <c r="FR283">
        <f t="shared" si="286"/>
        <v>0</v>
      </c>
      <c r="FS283">
        <v>0</v>
      </c>
      <c r="FX283">
        <v>70</v>
      </c>
      <c r="FY283">
        <v>10</v>
      </c>
      <c r="GA283" t="s">
        <v>3</v>
      </c>
      <c r="GD283">
        <v>0</v>
      </c>
      <c r="GF283">
        <v>1202292755</v>
      </c>
      <c r="GG283">
        <v>2</v>
      </c>
      <c r="GH283">
        <v>1</v>
      </c>
      <c r="GI283">
        <v>-2</v>
      </c>
      <c r="GJ283">
        <v>0</v>
      </c>
      <c r="GK283">
        <f>ROUND(R283*(R12)/100,2)</f>
        <v>0</v>
      </c>
      <c r="GL283">
        <f t="shared" si="287"/>
        <v>0</v>
      </c>
      <c r="GM283">
        <f t="shared" si="288"/>
        <v>1778.37</v>
      </c>
      <c r="GN283">
        <f t="shared" si="289"/>
        <v>0</v>
      </c>
      <c r="GO283">
        <f t="shared" si="290"/>
        <v>0</v>
      </c>
      <c r="GP283">
        <f t="shared" si="291"/>
        <v>1778.37</v>
      </c>
      <c r="GR283">
        <v>0</v>
      </c>
      <c r="GS283">
        <v>3</v>
      </c>
      <c r="GT283">
        <v>0</v>
      </c>
      <c r="GU283" t="s">
        <v>3</v>
      </c>
      <c r="GV283">
        <f t="shared" si="292"/>
        <v>0</v>
      </c>
      <c r="GW283">
        <v>1</v>
      </c>
      <c r="GX283">
        <f t="shared" si="293"/>
        <v>0</v>
      </c>
      <c r="HA283">
        <v>0</v>
      </c>
      <c r="HB283">
        <v>0</v>
      </c>
      <c r="HC283">
        <f t="shared" si="294"/>
        <v>0</v>
      </c>
      <c r="HE283" t="s">
        <v>3</v>
      </c>
      <c r="HF283" t="s">
        <v>3</v>
      </c>
      <c r="HM283" t="s">
        <v>3</v>
      </c>
      <c r="HN283" t="s">
        <v>3</v>
      </c>
      <c r="HO283" t="s">
        <v>3</v>
      </c>
      <c r="HP283" t="s">
        <v>3</v>
      </c>
      <c r="HQ283" t="s">
        <v>3</v>
      </c>
      <c r="IK283">
        <v>0</v>
      </c>
    </row>
    <row r="284" spans="1:245" x14ac:dyDescent="0.2">
      <c r="A284">
        <v>17</v>
      </c>
      <c r="B284">
        <v>1</v>
      </c>
      <c r="C284">
        <f>ROW(SmtRes!A170)</f>
        <v>170</v>
      </c>
      <c r="D284">
        <f>ROW(EtalonRes!A224)</f>
        <v>224</v>
      </c>
      <c r="E284" t="s">
        <v>282</v>
      </c>
      <c r="F284" t="s">
        <v>250</v>
      </c>
      <c r="G284" t="s">
        <v>254</v>
      </c>
      <c r="H284" t="s">
        <v>19</v>
      </c>
      <c r="I284">
        <v>1</v>
      </c>
      <c r="J284">
        <v>0</v>
      </c>
      <c r="K284">
        <v>1</v>
      </c>
      <c r="O284">
        <f t="shared" si="262"/>
        <v>987.98</v>
      </c>
      <c r="P284">
        <f t="shared" si="263"/>
        <v>0</v>
      </c>
      <c r="Q284">
        <f t="shared" si="264"/>
        <v>0</v>
      </c>
      <c r="R284">
        <f t="shared" si="265"/>
        <v>0</v>
      </c>
      <c r="S284">
        <f t="shared" si="266"/>
        <v>987.98</v>
      </c>
      <c r="T284">
        <f t="shared" si="267"/>
        <v>0</v>
      </c>
      <c r="U284">
        <f t="shared" si="268"/>
        <v>1.6</v>
      </c>
      <c r="V284">
        <f t="shared" si="269"/>
        <v>0</v>
      </c>
      <c r="W284">
        <f t="shared" si="270"/>
        <v>0</v>
      </c>
      <c r="X284">
        <f t="shared" si="271"/>
        <v>691.59</v>
      </c>
      <c r="Y284">
        <f t="shared" si="272"/>
        <v>98.8</v>
      </c>
      <c r="AA284">
        <v>1472751627</v>
      </c>
      <c r="AB284">
        <f t="shared" si="273"/>
        <v>987.98</v>
      </c>
      <c r="AC284">
        <f>ROUND(((ES284*2)),6)</f>
        <v>0</v>
      </c>
      <c r="AD284">
        <f>ROUND(((((ET284*2))-((EU284*2)))+AE284),6)</f>
        <v>0</v>
      </c>
      <c r="AE284">
        <f t="shared" si="297"/>
        <v>0</v>
      </c>
      <c r="AF284">
        <f t="shared" si="297"/>
        <v>987.98</v>
      </c>
      <c r="AG284">
        <f t="shared" si="274"/>
        <v>0</v>
      </c>
      <c r="AH284">
        <f t="shared" si="298"/>
        <v>1.6</v>
      </c>
      <c r="AI284">
        <f t="shared" si="298"/>
        <v>0</v>
      </c>
      <c r="AJ284">
        <f t="shared" si="275"/>
        <v>0</v>
      </c>
      <c r="AK284">
        <v>493.99</v>
      </c>
      <c r="AL284">
        <v>0</v>
      </c>
      <c r="AM284">
        <v>0</v>
      </c>
      <c r="AN284">
        <v>0</v>
      </c>
      <c r="AO284">
        <v>493.99</v>
      </c>
      <c r="AP284">
        <v>0</v>
      </c>
      <c r="AQ284">
        <v>0.8</v>
      </c>
      <c r="AR284">
        <v>0</v>
      </c>
      <c r="AS284">
        <v>0</v>
      </c>
      <c r="AT284">
        <v>70</v>
      </c>
      <c r="AU284">
        <v>10</v>
      </c>
      <c r="AV284">
        <v>1</v>
      </c>
      <c r="AW284">
        <v>1</v>
      </c>
      <c r="AZ284">
        <v>1</v>
      </c>
      <c r="BA284">
        <v>1</v>
      </c>
      <c r="BB284">
        <v>1</v>
      </c>
      <c r="BC284">
        <v>1</v>
      </c>
      <c r="BD284" t="s">
        <v>3</v>
      </c>
      <c r="BE284" t="s">
        <v>3</v>
      </c>
      <c r="BF284" t="s">
        <v>3</v>
      </c>
      <c r="BG284" t="s">
        <v>3</v>
      </c>
      <c r="BH284">
        <v>0</v>
      </c>
      <c r="BI284">
        <v>4</v>
      </c>
      <c r="BJ284" t="s">
        <v>252</v>
      </c>
      <c r="BM284">
        <v>0</v>
      </c>
      <c r="BN284">
        <v>0</v>
      </c>
      <c r="BO284" t="s">
        <v>3</v>
      </c>
      <c r="BP284">
        <v>0</v>
      </c>
      <c r="BQ284">
        <v>1</v>
      </c>
      <c r="BR284">
        <v>0</v>
      </c>
      <c r="BS284">
        <v>1</v>
      </c>
      <c r="BT284">
        <v>1</v>
      </c>
      <c r="BU284">
        <v>1</v>
      </c>
      <c r="BV284">
        <v>1</v>
      </c>
      <c r="BW284">
        <v>1</v>
      </c>
      <c r="BX284">
        <v>1</v>
      </c>
      <c r="BY284" t="s">
        <v>3</v>
      </c>
      <c r="BZ284">
        <v>70</v>
      </c>
      <c r="CA284">
        <v>10</v>
      </c>
      <c r="CB284" t="s">
        <v>3</v>
      </c>
      <c r="CE284">
        <v>0</v>
      </c>
      <c r="CF284">
        <v>0</v>
      </c>
      <c r="CG284">
        <v>0</v>
      </c>
      <c r="CM284">
        <v>0</v>
      </c>
      <c r="CN284" t="s">
        <v>3</v>
      </c>
      <c r="CO284">
        <v>0</v>
      </c>
      <c r="CP284">
        <f t="shared" si="276"/>
        <v>987.98</v>
      </c>
      <c r="CQ284">
        <f t="shared" si="277"/>
        <v>0</v>
      </c>
      <c r="CR284">
        <f>(((((ET284*2))*BB284-((EU284*2))*BS284)+AE284*BS284)*AV284)</f>
        <v>0</v>
      </c>
      <c r="CS284">
        <f t="shared" si="278"/>
        <v>0</v>
      </c>
      <c r="CT284">
        <f t="shared" si="279"/>
        <v>987.98</v>
      </c>
      <c r="CU284">
        <f t="shared" si="280"/>
        <v>0</v>
      </c>
      <c r="CV284">
        <f t="shared" si="281"/>
        <v>1.6</v>
      </c>
      <c r="CW284">
        <f t="shared" si="282"/>
        <v>0</v>
      </c>
      <c r="CX284">
        <f t="shared" si="283"/>
        <v>0</v>
      </c>
      <c r="CY284">
        <f t="shared" si="284"/>
        <v>691.58600000000001</v>
      </c>
      <c r="CZ284">
        <f t="shared" si="285"/>
        <v>98.797999999999988</v>
      </c>
      <c r="DC284" t="s">
        <v>3</v>
      </c>
      <c r="DD284" t="s">
        <v>193</v>
      </c>
      <c r="DE284" t="s">
        <v>193</v>
      </c>
      <c r="DF284" t="s">
        <v>193</v>
      </c>
      <c r="DG284" t="s">
        <v>193</v>
      </c>
      <c r="DH284" t="s">
        <v>3</v>
      </c>
      <c r="DI284" t="s">
        <v>193</v>
      </c>
      <c r="DJ284" t="s">
        <v>193</v>
      </c>
      <c r="DK284" t="s">
        <v>3</v>
      </c>
      <c r="DL284" t="s">
        <v>3</v>
      </c>
      <c r="DM284" t="s">
        <v>3</v>
      </c>
      <c r="DN284">
        <v>0</v>
      </c>
      <c r="DO284">
        <v>0</v>
      </c>
      <c r="DP284">
        <v>1</v>
      </c>
      <c r="DQ284">
        <v>1</v>
      </c>
      <c r="DU284">
        <v>16987630</v>
      </c>
      <c r="DV284" t="s">
        <v>19</v>
      </c>
      <c r="DW284" t="s">
        <v>19</v>
      </c>
      <c r="DX284">
        <v>1</v>
      </c>
      <c r="DZ284" t="s">
        <v>3</v>
      </c>
      <c r="EA284" t="s">
        <v>3</v>
      </c>
      <c r="EB284" t="s">
        <v>3</v>
      </c>
      <c r="EC284" t="s">
        <v>3</v>
      </c>
      <c r="EE284">
        <v>1441815344</v>
      </c>
      <c r="EF284">
        <v>1</v>
      </c>
      <c r="EG284" t="s">
        <v>22</v>
      </c>
      <c r="EH284">
        <v>0</v>
      </c>
      <c r="EI284" t="s">
        <v>3</v>
      </c>
      <c r="EJ284">
        <v>4</v>
      </c>
      <c r="EK284">
        <v>0</v>
      </c>
      <c r="EL284" t="s">
        <v>23</v>
      </c>
      <c r="EM284" t="s">
        <v>24</v>
      </c>
      <c r="EO284" t="s">
        <v>3</v>
      </c>
      <c r="EQ284">
        <v>0</v>
      </c>
      <c r="ER284">
        <v>493.99</v>
      </c>
      <c r="ES284">
        <v>0</v>
      </c>
      <c r="ET284">
        <v>0</v>
      </c>
      <c r="EU284">
        <v>0</v>
      </c>
      <c r="EV284">
        <v>493.99</v>
      </c>
      <c r="EW284">
        <v>0.8</v>
      </c>
      <c r="EX284">
        <v>0</v>
      </c>
      <c r="EY284">
        <v>0</v>
      </c>
      <c r="FQ284">
        <v>0</v>
      </c>
      <c r="FR284">
        <f t="shared" si="286"/>
        <v>0</v>
      </c>
      <c r="FS284">
        <v>0</v>
      </c>
      <c r="FX284">
        <v>70</v>
      </c>
      <c r="FY284">
        <v>10</v>
      </c>
      <c r="GA284" t="s">
        <v>3</v>
      </c>
      <c r="GD284">
        <v>0</v>
      </c>
      <c r="GF284">
        <v>-1970933713</v>
      </c>
      <c r="GG284">
        <v>2</v>
      </c>
      <c r="GH284">
        <v>1</v>
      </c>
      <c r="GI284">
        <v>-2</v>
      </c>
      <c r="GJ284">
        <v>0</v>
      </c>
      <c r="GK284">
        <f>ROUND(R284*(R12)/100,2)</f>
        <v>0</v>
      </c>
      <c r="GL284">
        <f t="shared" si="287"/>
        <v>0</v>
      </c>
      <c r="GM284">
        <f t="shared" si="288"/>
        <v>1778.37</v>
      </c>
      <c r="GN284">
        <f t="shared" si="289"/>
        <v>0</v>
      </c>
      <c r="GO284">
        <f t="shared" si="290"/>
        <v>0</v>
      </c>
      <c r="GP284">
        <f t="shared" si="291"/>
        <v>1778.37</v>
      </c>
      <c r="GR284">
        <v>0</v>
      </c>
      <c r="GS284">
        <v>3</v>
      </c>
      <c r="GT284">
        <v>0</v>
      </c>
      <c r="GU284" t="s">
        <v>3</v>
      </c>
      <c r="GV284">
        <f t="shared" si="292"/>
        <v>0</v>
      </c>
      <c r="GW284">
        <v>1</v>
      </c>
      <c r="GX284">
        <f t="shared" si="293"/>
        <v>0</v>
      </c>
      <c r="HA284">
        <v>0</v>
      </c>
      <c r="HB284">
        <v>0</v>
      </c>
      <c r="HC284">
        <f t="shared" si="294"/>
        <v>0</v>
      </c>
      <c r="HE284" t="s">
        <v>3</v>
      </c>
      <c r="HF284" t="s">
        <v>3</v>
      </c>
      <c r="HM284" t="s">
        <v>3</v>
      </c>
      <c r="HN284" t="s">
        <v>3</v>
      </c>
      <c r="HO284" t="s">
        <v>3</v>
      </c>
      <c r="HP284" t="s">
        <v>3</v>
      </c>
      <c r="HQ284" t="s">
        <v>3</v>
      </c>
      <c r="IK284">
        <v>0</v>
      </c>
    </row>
    <row r="285" spans="1:245" x14ac:dyDescent="0.2">
      <c r="A285">
        <v>17</v>
      </c>
      <c r="B285">
        <v>1</v>
      </c>
      <c r="C285">
        <f>ROW(SmtRes!A172)</f>
        <v>172</v>
      </c>
      <c r="D285">
        <f>ROW(EtalonRes!A226)</f>
        <v>226</v>
      </c>
      <c r="E285" t="s">
        <v>283</v>
      </c>
      <c r="F285" t="s">
        <v>51</v>
      </c>
      <c r="G285" t="s">
        <v>274</v>
      </c>
      <c r="H285" t="s">
        <v>19</v>
      </c>
      <c r="I285">
        <f>ROUND(1+1,9)</f>
        <v>2</v>
      </c>
      <c r="J285">
        <v>0</v>
      </c>
      <c r="K285">
        <f>ROUND(1+1,9)</f>
        <v>2</v>
      </c>
      <c r="O285">
        <f t="shared" si="262"/>
        <v>1144.72</v>
      </c>
      <c r="P285">
        <f t="shared" si="263"/>
        <v>0</v>
      </c>
      <c r="Q285">
        <f t="shared" si="264"/>
        <v>312.72000000000003</v>
      </c>
      <c r="R285">
        <f t="shared" si="265"/>
        <v>198.28</v>
      </c>
      <c r="S285">
        <f t="shared" si="266"/>
        <v>832</v>
      </c>
      <c r="T285">
        <f t="shared" si="267"/>
        <v>0</v>
      </c>
      <c r="U285">
        <f t="shared" si="268"/>
        <v>1.48</v>
      </c>
      <c r="V285">
        <f t="shared" si="269"/>
        <v>0</v>
      </c>
      <c r="W285">
        <f t="shared" si="270"/>
        <v>0</v>
      </c>
      <c r="X285">
        <f t="shared" si="271"/>
        <v>582.4</v>
      </c>
      <c r="Y285">
        <f t="shared" si="272"/>
        <v>83.2</v>
      </c>
      <c r="AA285">
        <v>1472751627</v>
      </c>
      <c r="AB285">
        <f t="shared" si="273"/>
        <v>572.36</v>
      </c>
      <c r="AC285">
        <f>ROUND(((ES285*2)),6)</f>
        <v>0</v>
      </c>
      <c r="AD285">
        <f>ROUND(((((ET285*2))-((EU285*2)))+AE285),6)</f>
        <v>156.36000000000001</v>
      </c>
      <c r="AE285">
        <f t="shared" si="297"/>
        <v>99.14</v>
      </c>
      <c r="AF285">
        <f t="shared" si="297"/>
        <v>416</v>
      </c>
      <c r="AG285">
        <f t="shared" si="274"/>
        <v>0</v>
      </c>
      <c r="AH285">
        <f t="shared" si="298"/>
        <v>0.74</v>
      </c>
      <c r="AI285">
        <f t="shared" si="298"/>
        <v>0</v>
      </c>
      <c r="AJ285">
        <f t="shared" si="275"/>
        <v>0</v>
      </c>
      <c r="AK285">
        <v>286.18</v>
      </c>
      <c r="AL285">
        <v>0</v>
      </c>
      <c r="AM285">
        <v>78.180000000000007</v>
      </c>
      <c r="AN285">
        <v>49.57</v>
      </c>
      <c r="AO285">
        <v>208</v>
      </c>
      <c r="AP285">
        <v>0</v>
      </c>
      <c r="AQ285">
        <v>0.37</v>
      </c>
      <c r="AR285">
        <v>0</v>
      </c>
      <c r="AS285">
        <v>0</v>
      </c>
      <c r="AT285">
        <v>70</v>
      </c>
      <c r="AU285">
        <v>10</v>
      </c>
      <c r="AV285">
        <v>1</v>
      </c>
      <c r="AW285">
        <v>1</v>
      </c>
      <c r="AZ285">
        <v>1</v>
      </c>
      <c r="BA285">
        <v>1</v>
      </c>
      <c r="BB285">
        <v>1</v>
      </c>
      <c r="BC285">
        <v>1</v>
      </c>
      <c r="BD285" t="s">
        <v>3</v>
      </c>
      <c r="BE285" t="s">
        <v>3</v>
      </c>
      <c r="BF285" t="s">
        <v>3</v>
      </c>
      <c r="BG285" t="s">
        <v>3</v>
      </c>
      <c r="BH285">
        <v>0</v>
      </c>
      <c r="BI285">
        <v>4</v>
      </c>
      <c r="BJ285" t="s">
        <v>53</v>
      </c>
      <c r="BM285">
        <v>0</v>
      </c>
      <c r="BN285">
        <v>0</v>
      </c>
      <c r="BO285" t="s">
        <v>3</v>
      </c>
      <c r="BP285">
        <v>0</v>
      </c>
      <c r="BQ285">
        <v>1</v>
      </c>
      <c r="BR285">
        <v>0</v>
      </c>
      <c r="BS285">
        <v>1</v>
      </c>
      <c r="BT285">
        <v>1</v>
      </c>
      <c r="BU285">
        <v>1</v>
      </c>
      <c r="BV285">
        <v>1</v>
      </c>
      <c r="BW285">
        <v>1</v>
      </c>
      <c r="BX285">
        <v>1</v>
      </c>
      <c r="BY285" t="s">
        <v>3</v>
      </c>
      <c r="BZ285">
        <v>70</v>
      </c>
      <c r="CA285">
        <v>10</v>
      </c>
      <c r="CB285" t="s">
        <v>3</v>
      </c>
      <c r="CE285">
        <v>0</v>
      </c>
      <c r="CF285">
        <v>0</v>
      </c>
      <c r="CG285">
        <v>0</v>
      </c>
      <c r="CM285">
        <v>0</v>
      </c>
      <c r="CN285" t="s">
        <v>3</v>
      </c>
      <c r="CO285">
        <v>0</v>
      </c>
      <c r="CP285">
        <f t="shared" si="276"/>
        <v>1144.72</v>
      </c>
      <c r="CQ285">
        <f t="shared" si="277"/>
        <v>0</v>
      </c>
      <c r="CR285">
        <f>(((((ET285*2))*BB285-((EU285*2))*BS285)+AE285*BS285)*AV285)</f>
        <v>156.36000000000001</v>
      </c>
      <c r="CS285">
        <f t="shared" si="278"/>
        <v>99.14</v>
      </c>
      <c r="CT285">
        <f t="shared" si="279"/>
        <v>416</v>
      </c>
      <c r="CU285">
        <f t="shared" si="280"/>
        <v>0</v>
      </c>
      <c r="CV285">
        <f t="shared" si="281"/>
        <v>0.74</v>
      </c>
      <c r="CW285">
        <f t="shared" si="282"/>
        <v>0</v>
      </c>
      <c r="CX285">
        <f t="shared" si="283"/>
        <v>0</v>
      </c>
      <c r="CY285">
        <f t="shared" si="284"/>
        <v>582.4</v>
      </c>
      <c r="CZ285">
        <f t="shared" si="285"/>
        <v>83.2</v>
      </c>
      <c r="DC285" t="s">
        <v>3</v>
      </c>
      <c r="DD285" t="s">
        <v>193</v>
      </c>
      <c r="DE285" t="s">
        <v>193</v>
      </c>
      <c r="DF285" t="s">
        <v>193</v>
      </c>
      <c r="DG285" t="s">
        <v>193</v>
      </c>
      <c r="DH285" t="s">
        <v>3</v>
      </c>
      <c r="DI285" t="s">
        <v>193</v>
      </c>
      <c r="DJ285" t="s">
        <v>193</v>
      </c>
      <c r="DK285" t="s">
        <v>3</v>
      </c>
      <c r="DL285" t="s">
        <v>3</v>
      </c>
      <c r="DM285" t="s">
        <v>3</v>
      </c>
      <c r="DN285">
        <v>0</v>
      </c>
      <c r="DO285">
        <v>0</v>
      </c>
      <c r="DP285">
        <v>1</v>
      </c>
      <c r="DQ285">
        <v>1</v>
      </c>
      <c r="DU285">
        <v>16987630</v>
      </c>
      <c r="DV285" t="s">
        <v>19</v>
      </c>
      <c r="DW285" t="s">
        <v>19</v>
      </c>
      <c r="DX285">
        <v>1</v>
      </c>
      <c r="DZ285" t="s">
        <v>3</v>
      </c>
      <c r="EA285" t="s">
        <v>3</v>
      </c>
      <c r="EB285" t="s">
        <v>3</v>
      </c>
      <c r="EC285" t="s">
        <v>3</v>
      </c>
      <c r="EE285">
        <v>1441815344</v>
      </c>
      <c r="EF285">
        <v>1</v>
      </c>
      <c r="EG285" t="s">
        <v>22</v>
      </c>
      <c r="EH285">
        <v>0</v>
      </c>
      <c r="EI285" t="s">
        <v>3</v>
      </c>
      <c r="EJ285">
        <v>4</v>
      </c>
      <c r="EK285">
        <v>0</v>
      </c>
      <c r="EL285" t="s">
        <v>23</v>
      </c>
      <c r="EM285" t="s">
        <v>24</v>
      </c>
      <c r="EO285" t="s">
        <v>3</v>
      </c>
      <c r="EQ285">
        <v>0</v>
      </c>
      <c r="ER285">
        <v>286.18</v>
      </c>
      <c r="ES285">
        <v>0</v>
      </c>
      <c r="ET285">
        <v>78.180000000000007</v>
      </c>
      <c r="EU285">
        <v>49.57</v>
      </c>
      <c r="EV285">
        <v>208</v>
      </c>
      <c r="EW285">
        <v>0.37</v>
      </c>
      <c r="EX285">
        <v>0</v>
      </c>
      <c r="EY285">
        <v>0</v>
      </c>
      <c r="FQ285">
        <v>0</v>
      </c>
      <c r="FR285">
        <f t="shared" si="286"/>
        <v>0</v>
      </c>
      <c r="FS285">
        <v>0</v>
      </c>
      <c r="FX285">
        <v>70</v>
      </c>
      <c r="FY285">
        <v>10</v>
      </c>
      <c r="GA285" t="s">
        <v>3</v>
      </c>
      <c r="GD285">
        <v>0</v>
      </c>
      <c r="GF285">
        <v>-1175619184</v>
      </c>
      <c r="GG285">
        <v>2</v>
      </c>
      <c r="GH285">
        <v>1</v>
      </c>
      <c r="GI285">
        <v>-2</v>
      </c>
      <c r="GJ285">
        <v>0</v>
      </c>
      <c r="GK285">
        <f>ROUND(R285*(R12)/100,2)</f>
        <v>214.14</v>
      </c>
      <c r="GL285">
        <f t="shared" si="287"/>
        <v>0</v>
      </c>
      <c r="GM285">
        <f t="shared" si="288"/>
        <v>2024.46</v>
      </c>
      <c r="GN285">
        <f t="shared" si="289"/>
        <v>0</v>
      </c>
      <c r="GO285">
        <f t="shared" si="290"/>
        <v>0</v>
      </c>
      <c r="GP285">
        <f t="shared" si="291"/>
        <v>2024.46</v>
      </c>
      <c r="GR285">
        <v>0</v>
      </c>
      <c r="GS285">
        <v>3</v>
      </c>
      <c r="GT285">
        <v>0</v>
      </c>
      <c r="GU285" t="s">
        <v>3</v>
      </c>
      <c r="GV285">
        <f t="shared" si="292"/>
        <v>0</v>
      </c>
      <c r="GW285">
        <v>1</v>
      </c>
      <c r="GX285">
        <f t="shared" si="293"/>
        <v>0</v>
      </c>
      <c r="HA285">
        <v>0</v>
      </c>
      <c r="HB285">
        <v>0</v>
      </c>
      <c r="HC285">
        <f t="shared" si="294"/>
        <v>0</v>
      </c>
      <c r="HE285" t="s">
        <v>3</v>
      </c>
      <c r="HF285" t="s">
        <v>3</v>
      </c>
      <c r="HM285" t="s">
        <v>3</v>
      </c>
      <c r="HN285" t="s">
        <v>3</v>
      </c>
      <c r="HO285" t="s">
        <v>3</v>
      </c>
      <c r="HP285" t="s">
        <v>3</v>
      </c>
      <c r="HQ285" t="s">
        <v>3</v>
      </c>
      <c r="IK285">
        <v>0</v>
      </c>
    </row>
    <row r="286" spans="1:245" x14ac:dyDescent="0.2">
      <c r="A286">
        <v>17</v>
      </c>
      <c r="B286">
        <v>1</v>
      </c>
      <c r="D286">
        <f>ROW(EtalonRes!A232)</f>
        <v>232</v>
      </c>
      <c r="E286" t="s">
        <v>3</v>
      </c>
      <c r="F286" t="s">
        <v>284</v>
      </c>
      <c r="G286" t="s">
        <v>285</v>
      </c>
      <c r="H286" t="s">
        <v>286</v>
      </c>
      <c r="I286">
        <f>ROUND((0)/100,9)</f>
        <v>0</v>
      </c>
      <c r="J286">
        <v>0</v>
      </c>
      <c r="K286">
        <f>ROUND((0)/100,9)</f>
        <v>0</v>
      </c>
      <c r="O286">
        <f t="shared" si="262"/>
        <v>0</v>
      </c>
      <c r="P286">
        <f t="shared" si="263"/>
        <v>0</v>
      </c>
      <c r="Q286">
        <f t="shared" si="264"/>
        <v>0</v>
      </c>
      <c r="R286">
        <f t="shared" si="265"/>
        <v>0</v>
      </c>
      <c r="S286">
        <f t="shared" si="266"/>
        <v>0</v>
      </c>
      <c r="T286">
        <f t="shared" si="267"/>
        <v>0</v>
      </c>
      <c r="U286">
        <f t="shared" si="268"/>
        <v>0</v>
      </c>
      <c r="V286">
        <f t="shared" si="269"/>
        <v>0</v>
      </c>
      <c r="W286">
        <f t="shared" si="270"/>
        <v>0</v>
      </c>
      <c r="X286">
        <f t="shared" si="271"/>
        <v>0</v>
      </c>
      <c r="Y286">
        <f t="shared" si="272"/>
        <v>0</v>
      </c>
      <c r="AA286">
        <v>-1</v>
      </c>
      <c r="AB286">
        <f t="shared" si="273"/>
        <v>11404</v>
      </c>
      <c r="AC286">
        <f>ROUND((ES286),6)</f>
        <v>4.72</v>
      </c>
      <c r="AD286">
        <f>ROUND((((ET286)-(EU286))+AE286),6)</f>
        <v>4498.8</v>
      </c>
      <c r="AE286">
        <f>ROUND((EU286),6)</f>
        <v>2741.04</v>
      </c>
      <c r="AF286">
        <f>ROUND((EV286),6)</f>
        <v>6900.48</v>
      </c>
      <c r="AG286">
        <f t="shared" si="274"/>
        <v>0</v>
      </c>
      <c r="AH286">
        <f>(EW286)</f>
        <v>13.13</v>
      </c>
      <c r="AI286">
        <f>(EX286)</f>
        <v>0</v>
      </c>
      <c r="AJ286">
        <f t="shared" si="275"/>
        <v>0</v>
      </c>
      <c r="AK286">
        <v>11404</v>
      </c>
      <c r="AL286">
        <v>4.72</v>
      </c>
      <c r="AM286">
        <v>4498.8</v>
      </c>
      <c r="AN286">
        <v>2741.04</v>
      </c>
      <c r="AO286">
        <v>6900.48</v>
      </c>
      <c r="AP286">
        <v>0</v>
      </c>
      <c r="AQ286">
        <v>13.13</v>
      </c>
      <c r="AR286">
        <v>0</v>
      </c>
      <c r="AS286">
        <v>0</v>
      </c>
      <c r="AT286">
        <v>70</v>
      </c>
      <c r="AU286">
        <v>10</v>
      </c>
      <c r="AV286">
        <v>1</v>
      </c>
      <c r="AW286">
        <v>1</v>
      </c>
      <c r="AZ286">
        <v>1</v>
      </c>
      <c r="BA286">
        <v>1</v>
      </c>
      <c r="BB286">
        <v>1</v>
      </c>
      <c r="BC286">
        <v>1</v>
      </c>
      <c r="BD286" t="s">
        <v>3</v>
      </c>
      <c r="BE286" t="s">
        <v>3</v>
      </c>
      <c r="BF286" t="s">
        <v>3</v>
      </c>
      <c r="BG286" t="s">
        <v>3</v>
      </c>
      <c r="BH286">
        <v>0</v>
      </c>
      <c r="BI286">
        <v>4</v>
      </c>
      <c r="BJ286" t="s">
        <v>287</v>
      </c>
      <c r="BM286">
        <v>0</v>
      </c>
      <c r="BN286">
        <v>0</v>
      </c>
      <c r="BO286" t="s">
        <v>3</v>
      </c>
      <c r="BP286">
        <v>0</v>
      </c>
      <c r="BQ286">
        <v>1</v>
      </c>
      <c r="BR286">
        <v>0</v>
      </c>
      <c r="BS286">
        <v>1</v>
      </c>
      <c r="BT286">
        <v>1</v>
      </c>
      <c r="BU286">
        <v>1</v>
      </c>
      <c r="BV286">
        <v>1</v>
      </c>
      <c r="BW286">
        <v>1</v>
      </c>
      <c r="BX286">
        <v>1</v>
      </c>
      <c r="BY286" t="s">
        <v>3</v>
      </c>
      <c r="BZ286">
        <v>70</v>
      </c>
      <c r="CA286">
        <v>10</v>
      </c>
      <c r="CB286" t="s">
        <v>3</v>
      </c>
      <c r="CE286">
        <v>0</v>
      </c>
      <c r="CF286">
        <v>0</v>
      </c>
      <c r="CG286">
        <v>0</v>
      </c>
      <c r="CM286">
        <v>0</v>
      </c>
      <c r="CN286" t="s">
        <v>3</v>
      </c>
      <c r="CO286">
        <v>0</v>
      </c>
      <c r="CP286">
        <f t="shared" si="276"/>
        <v>0</v>
      </c>
      <c r="CQ286">
        <f t="shared" si="277"/>
        <v>4.72</v>
      </c>
      <c r="CR286">
        <f>((((ET286)*BB286-(EU286)*BS286)+AE286*BS286)*AV286)</f>
        <v>4498.8</v>
      </c>
      <c r="CS286">
        <f t="shared" si="278"/>
        <v>2741.04</v>
      </c>
      <c r="CT286">
        <f t="shared" si="279"/>
        <v>6900.48</v>
      </c>
      <c r="CU286">
        <f t="shared" si="280"/>
        <v>0</v>
      </c>
      <c r="CV286">
        <f t="shared" si="281"/>
        <v>13.13</v>
      </c>
      <c r="CW286">
        <f t="shared" si="282"/>
        <v>0</v>
      </c>
      <c r="CX286">
        <f t="shared" si="283"/>
        <v>0</v>
      </c>
      <c r="CY286">
        <f t="shared" si="284"/>
        <v>0</v>
      </c>
      <c r="CZ286">
        <f t="shared" si="285"/>
        <v>0</v>
      </c>
      <c r="DC286" t="s">
        <v>3</v>
      </c>
      <c r="DD286" t="s">
        <v>3</v>
      </c>
      <c r="DE286" t="s">
        <v>3</v>
      </c>
      <c r="DF286" t="s">
        <v>3</v>
      </c>
      <c r="DG286" t="s">
        <v>3</v>
      </c>
      <c r="DH286" t="s">
        <v>3</v>
      </c>
      <c r="DI286" t="s">
        <v>3</v>
      </c>
      <c r="DJ286" t="s">
        <v>3</v>
      </c>
      <c r="DK286" t="s">
        <v>3</v>
      </c>
      <c r="DL286" t="s">
        <v>3</v>
      </c>
      <c r="DM286" t="s">
        <v>3</v>
      </c>
      <c r="DN286">
        <v>0</v>
      </c>
      <c r="DO286">
        <v>0</v>
      </c>
      <c r="DP286">
        <v>1</v>
      </c>
      <c r="DQ286">
        <v>1</v>
      </c>
      <c r="DU286">
        <v>1005</v>
      </c>
      <c r="DV286" t="s">
        <v>286</v>
      </c>
      <c r="DW286" t="s">
        <v>286</v>
      </c>
      <c r="DX286">
        <v>100</v>
      </c>
      <c r="DZ286" t="s">
        <v>3</v>
      </c>
      <c r="EA286" t="s">
        <v>3</v>
      </c>
      <c r="EB286" t="s">
        <v>3</v>
      </c>
      <c r="EC286" t="s">
        <v>3</v>
      </c>
      <c r="EE286">
        <v>1441815344</v>
      </c>
      <c r="EF286">
        <v>1</v>
      </c>
      <c r="EG286" t="s">
        <v>22</v>
      </c>
      <c r="EH286">
        <v>0</v>
      </c>
      <c r="EI286" t="s">
        <v>3</v>
      </c>
      <c r="EJ286">
        <v>4</v>
      </c>
      <c r="EK286">
        <v>0</v>
      </c>
      <c r="EL286" t="s">
        <v>23</v>
      </c>
      <c r="EM286" t="s">
        <v>24</v>
      </c>
      <c r="EO286" t="s">
        <v>3</v>
      </c>
      <c r="EQ286">
        <v>1024</v>
      </c>
      <c r="ER286">
        <v>11404</v>
      </c>
      <c r="ES286">
        <v>4.72</v>
      </c>
      <c r="ET286">
        <v>4498.8</v>
      </c>
      <c r="EU286">
        <v>2741.04</v>
      </c>
      <c r="EV286">
        <v>6900.48</v>
      </c>
      <c r="EW286">
        <v>13.13</v>
      </c>
      <c r="EX286">
        <v>0</v>
      </c>
      <c r="EY286">
        <v>0</v>
      </c>
      <c r="FQ286">
        <v>0</v>
      </c>
      <c r="FR286">
        <f t="shared" si="286"/>
        <v>0</v>
      </c>
      <c r="FS286">
        <v>0</v>
      </c>
      <c r="FX286">
        <v>70</v>
      </c>
      <c r="FY286">
        <v>10</v>
      </c>
      <c r="GA286" t="s">
        <v>3</v>
      </c>
      <c r="GD286">
        <v>0</v>
      </c>
      <c r="GF286">
        <v>-1858475948</v>
      </c>
      <c r="GG286">
        <v>2</v>
      </c>
      <c r="GH286">
        <v>1</v>
      </c>
      <c r="GI286">
        <v>-2</v>
      </c>
      <c r="GJ286">
        <v>0</v>
      </c>
      <c r="GK286">
        <f>ROUND(R286*(R12)/100,2)</f>
        <v>0</v>
      </c>
      <c r="GL286">
        <f t="shared" si="287"/>
        <v>0</v>
      </c>
      <c r="GM286">
        <f t="shared" si="288"/>
        <v>0</v>
      </c>
      <c r="GN286">
        <f t="shared" si="289"/>
        <v>0</v>
      </c>
      <c r="GO286">
        <f t="shared" si="290"/>
        <v>0</v>
      </c>
      <c r="GP286">
        <f t="shared" si="291"/>
        <v>0</v>
      </c>
      <c r="GR286">
        <v>0</v>
      </c>
      <c r="GS286">
        <v>3</v>
      </c>
      <c r="GT286">
        <v>0</v>
      </c>
      <c r="GU286" t="s">
        <v>3</v>
      </c>
      <c r="GV286">
        <f t="shared" si="292"/>
        <v>0</v>
      </c>
      <c r="GW286">
        <v>1</v>
      </c>
      <c r="GX286">
        <f t="shared" si="293"/>
        <v>0</v>
      </c>
      <c r="HA286">
        <v>0</v>
      </c>
      <c r="HB286">
        <v>0</v>
      </c>
      <c r="HC286">
        <f t="shared" si="294"/>
        <v>0</v>
      </c>
      <c r="HE286" t="s">
        <v>3</v>
      </c>
      <c r="HF286" t="s">
        <v>3</v>
      </c>
      <c r="HM286" t="s">
        <v>3</v>
      </c>
      <c r="HN286" t="s">
        <v>3</v>
      </c>
      <c r="HO286" t="s">
        <v>3</v>
      </c>
      <c r="HP286" t="s">
        <v>3</v>
      </c>
      <c r="HQ286" t="s">
        <v>3</v>
      </c>
      <c r="IK286">
        <v>0</v>
      </c>
    </row>
    <row r="287" spans="1:245" x14ac:dyDescent="0.2">
      <c r="A287">
        <v>17</v>
      </c>
      <c r="B287">
        <v>1</v>
      </c>
      <c r="D287">
        <f>ROW(EtalonRes!A237)</f>
        <v>237</v>
      </c>
      <c r="E287" t="s">
        <v>3</v>
      </c>
      <c r="F287" t="s">
        <v>288</v>
      </c>
      <c r="G287" t="s">
        <v>289</v>
      </c>
      <c r="H287" t="s">
        <v>286</v>
      </c>
      <c r="I287">
        <f>ROUND(I286,9)</f>
        <v>0</v>
      </c>
      <c r="J287">
        <v>0</v>
      </c>
      <c r="K287">
        <f>ROUND(I286,9)</f>
        <v>0</v>
      </c>
      <c r="O287">
        <f t="shared" si="262"/>
        <v>0</v>
      </c>
      <c r="P287">
        <f t="shared" si="263"/>
        <v>0</v>
      </c>
      <c r="Q287">
        <f t="shared" si="264"/>
        <v>0</v>
      </c>
      <c r="R287">
        <f t="shared" si="265"/>
        <v>0</v>
      </c>
      <c r="S287">
        <f t="shared" si="266"/>
        <v>0</v>
      </c>
      <c r="T287">
        <f t="shared" si="267"/>
        <v>0</v>
      </c>
      <c r="U287">
        <f t="shared" si="268"/>
        <v>0</v>
      </c>
      <c r="V287">
        <f t="shared" si="269"/>
        <v>0</v>
      </c>
      <c r="W287">
        <f t="shared" si="270"/>
        <v>0</v>
      </c>
      <c r="X287">
        <f t="shared" si="271"/>
        <v>0</v>
      </c>
      <c r="Y287">
        <f t="shared" si="272"/>
        <v>0</v>
      </c>
      <c r="AA287">
        <v>-1</v>
      </c>
      <c r="AB287">
        <f t="shared" si="273"/>
        <v>1800.78</v>
      </c>
      <c r="AC287">
        <f>ROUND((ES287),6)</f>
        <v>16.329999999999998</v>
      </c>
      <c r="AD287">
        <f>ROUND((((ET287)-(EU287))+AE287),6)</f>
        <v>680.21</v>
      </c>
      <c r="AE287">
        <f>ROUND((EU287),6)</f>
        <v>429.66</v>
      </c>
      <c r="AF287">
        <f>ROUND((EV287),6)</f>
        <v>1104.24</v>
      </c>
      <c r="AG287">
        <f t="shared" si="274"/>
        <v>0</v>
      </c>
      <c r="AH287">
        <f>(EW287)</f>
        <v>2.1</v>
      </c>
      <c r="AI287">
        <f>(EX287)</f>
        <v>0</v>
      </c>
      <c r="AJ287">
        <f t="shared" si="275"/>
        <v>0</v>
      </c>
      <c r="AK287">
        <v>1800.78</v>
      </c>
      <c r="AL287">
        <v>16.329999999999998</v>
      </c>
      <c r="AM287">
        <v>680.21</v>
      </c>
      <c r="AN287">
        <v>429.66</v>
      </c>
      <c r="AO287">
        <v>1104.24</v>
      </c>
      <c r="AP287">
        <v>0</v>
      </c>
      <c r="AQ287">
        <v>2.1</v>
      </c>
      <c r="AR287">
        <v>0</v>
      </c>
      <c r="AS287">
        <v>0</v>
      </c>
      <c r="AT287">
        <v>70</v>
      </c>
      <c r="AU287">
        <v>10</v>
      </c>
      <c r="AV287">
        <v>1</v>
      </c>
      <c r="AW287">
        <v>1</v>
      </c>
      <c r="AZ287">
        <v>1</v>
      </c>
      <c r="BA287">
        <v>1</v>
      </c>
      <c r="BB287">
        <v>1</v>
      </c>
      <c r="BC287">
        <v>1</v>
      </c>
      <c r="BD287" t="s">
        <v>3</v>
      </c>
      <c r="BE287" t="s">
        <v>3</v>
      </c>
      <c r="BF287" t="s">
        <v>3</v>
      </c>
      <c r="BG287" t="s">
        <v>3</v>
      </c>
      <c r="BH287">
        <v>0</v>
      </c>
      <c r="BI287">
        <v>4</v>
      </c>
      <c r="BJ287" t="s">
        <v>290</v>
      </c>
      <c r="BM287">
        <v>0</v>
      </c>
      <c r="BN287">
        <v>0</v>
      </c>
      <c r="BO287" t="s">
        <v>3</v>
      </c>
      <c r="BP287">
        <v>0</v>
      </c>
      <c r="BQ287">
        <v>1</v>
      </c>
      <c r="BR287">
        <v>0</v>
      </c>
      <c r="BS287">
        <v>1</v>
      </c>
      <c r="BT287">
        <v>1</v>
      </c>
      <c r="BU287">
        <v>1</v>
      </c>
      <c r="BV287">
        <v>1</v>
      </c>
      <c r="BW287">
        <v>1</v>
      </c>
      <c r="BX287">
        <v>1</v>
      </c>
      <c r="BY287" t="s">
        <v>3</v>
      </c>
      <c r="BZ287">
        <v>70</v>
      </c>
      <c r="CA287">
        <v>10</v>
      </c>
      <c r="CB287" t="s">
        <v>3</v>
      </c>
      <c r="CE287">
        <v>0</v>
      </c>
      <c r="CF287">
        <v>0</v>
      </c>
      <c r="CG287">
        <v>0</v>
      </c>
      <c r="CM287">
        <v>0</v>
      </c>
      <c r="CN287" t="s">
        <v>3</v>
      </c>
      <c r="CO287">
        <v>0</v>
      </c>
      <c r="CP287">
        <f t="shared" si="276"/>
        <v>0</v>
      </c>
      <c r="CQ287">
        <f t="shared" si="277"/>
        <v>16.329999999999998</v>
      </c>
      <c r="CR287">
        <f>((((ET287)*BB287-(EU287)*BS287)+AE287*BS287)*AV287)</f>
        <v>680.21</v>
      </c>
      <c r="CS287">
        <f t="shared" si="278"/>
        <v>429.66</v>
      </c>
      <c r="CT287">
        <f t="shared" si="279"/>
        <v>1104.24</v>
      </c>
      <c r="CU287">
        <f t="shared" si="280"/>
        <v>0</v>
      </c>
      <c r="CV287">
        <f t="shared" si="281"/>
        <v>2.1</v>
      </c>
      <c r="CW287">
        <f t="shared" si="282"/>
        <v>0</v>
      </c>
      <c r="CX287">
        <f t="shared" si="283"/>
        <v>0</v>
      </c>
      <c r="CY287">
        <f t="shared" si="284"/>
        <v>0</v>
      </c>
      <c r="CZ287">
        <f t="shared" si="285"/>
        <v>0</v>
      </c>
      <c r="DC287" t="s">
        <v>3</v>
      </c>
      <c r="DD287" t="s">
        <v>3</v>
      </c>
      <c r="DE287" t="s">
        <v>3</v>
      </c>
      <c r="DF287" t="s">
        <v>3</v>
      </c>
      <c r="DG287" t="s">
        <v>3</v>
      </c>
      <c r="DH287" t="s">
        <v>3</v>
      </c>
      <c r="DI287" t="s">
        <v>3</v>
      </c>
      <c r="DJ287" t="s">
        <v>3</v>
      </c>
      <c r="DK287" t="s">
        <v>3</v>
      </c>
      <c r="DL287" t="s">
        <v>3</v>
      </c>
      <c r="DM287" t="s">
        <v>3</v>
      </c>
      <c r="DN287">
        <v>0</v>
      </c>
      <c r="DO287">
        <v>0</v>
      </c>
      <c r="DP287">
        <v>1</v>
      </c>
      <c r="DQ287">
        <v>1</v>
      </c>
      <c r="DU287">
        <v>1005</v>
      </c>
      <c r="DV287" t="s">
        <v>286</v>
      </c>
      <c r="DW287" t="s">
        <v>286</v>
      </c>
      <c r="DX287">
        <v>100</v>
      </c>
      <c r="DZ287" t="s">
        <v>3</v>
      </c>
      <c r="EA287" t="s">
        <v>3</v>
      </c>
      <c r="EB287" t="s">
        <v>3</v>
      </c>
      <c r="EC287" t="s">
        <v>3</v>
      </c>
      <c r="EE287">
        <v>1441815344</v>
      </c>
      <c r="EF287">
        <v>1</v>
      </c>
      <c r="EG287" t="s">
        <v>22</v>
      </c>
      <c r="EH287">
        <v>0</v>
      </c>
      <c r="EI287" t="s">
        <v>3</v>
      </c>
      <c r="EJ287">
        <v>4</v>
      </c>
      <c r="EK287">
        <v>0</v>
      </c>
      <c r="EL287" t="s">
        <v>23</v>
      </c>
      <c r="EM287" t="s">
        <v>24</v>
      </c>
      <c r="EO287" t="s">
        <v>3</v>
      </c>
      <c r="EQ287">
        <v>1024</v>
      </c>
      <c r="ER287">
        <v>1800.78</v>
      </c>
      <c r="ES287">
        <v>16.329999999999998</v>
      </c>
      <c r="ET287">
        <v>680.21</v>
      </c>
      <c r="EU287">
        <v>429.66</v>
      </c>
      <c r="EV287">
        <v>1104.24</v>
      </c>
      <c r="EW287">
        <v>2.1</v>
      </c>
      <c r="EX287">
        <v>0</v>
      </c>
      <c r="EY287">
        <v>0</v>
      </c>
      <c r="FQ287">
        <v>0</v>
      </c>
      <c r="FR287">
        <f t="shared" si="286"/>
        <v>0</v>
      </c>
      <c r="FS287">
        <v>0</v>
      </c>
      <c r="FX287">
        <v>70</v>
      </c>
      <c r="FY287">
        <v>10</v>
      </c>
      <c r="GA287" t="s">
        <v>3</v>
      </c>
      <c r="GD287">
        <v>0</v>
      </c>
      <c r="GF287">
        <v>-1860406526</v>
      </c>
      <c r="GG287">
        <v>2</v>
      </c>
      <c r="GH287">
        <v>1</v>
      </c>
      <c r="GI287">
        <v>-2</v>
      </c>
      <c r="GJ287">
        <v>0</v>
      </c>
      <c r="GK287">
        <f>ROUND(R287*(R12)/100,2)</f>
        <v>0</v>
      </c>
      <c r="GL287">
        <f t="shared" si="287"/>
        <v>0</v>
      </c>
      <c r="GM287">
        <f t="shared" si="288"/>
        <v>0</v>
      </c>
      <c r="GN287">
        <f t="shared" si="289"/>
        <v>0</v>
      </c>
      <c r="GO287">
        <f t="shared" si="290"/>
        <v>0</v>
      </c>
      <c r="GP287">
        <f t="shared" si="291"/>
        <v>0</v>
      </c>
      <c r="GR287">
        <v>0</v>
      </c>
      <c r="GS287">
        <v>3</v>
      </c>
      <c r="GT287">
        <v>0</v>
      </c>
      <c r="GU287" t="s">
        <v>3</v>
      </c>
      <c r="GV287">
        <f t="shared" si="292"/>
        <v>0</v>
      </c>
      <c r="GW287">
        <v>1</v>
      </c>
      <c r="GX287">
        <f t="shared" si="293"/>
        <v>0</v>
      </c>
      <c r="HA287">
        <v>0</v>
      </c>
      <c r="HB287">
        <v>0</v>
      </c>
      <c r="HC287">
        <f t="shared" si="294"/>
        <v>0</v>
      </c>
      <c r="HE287" t="s">
        <v>3</v>
      </c>
      <c r="HF287" t="s">
        <v>3</v>
      </c>
      <c r="HM287" t="s">
        <v>3</v>
      </c>
      <c r="HN287" t="s">
        <v>3</v>
      </c>
      <c r="HO287" t="s">
        <v>3</v>
      </c>
      <c r="HP287" t="s">
        <v>3</v>
      </c>
      <c r="HQ287" t="s">
        <v>3</v>
      </c>
      <c r="IK287">
        <v>0</v>
      </c>
    </row>
    <row r="288" spans="1:245" x14ac:dyDescent="0.2">
      <c r="A288">
        <v>17</v>
      </c>
      <c r="B288">
        <v>1</v>
      </c>
      <c r="D288">
        <f>ROW(EtalonRes!A239)</f>
        <v>239</v>
      </c>
      <c r="E288" t="s">
        <v>3</v>
      </c>
      <c r="F288" t="s">
        <v>51</v>
      </c>
      <c r="G288" t="s">
        <v>291</v>
      </c>
      <c r="H288" t="s">
        <v>19</v>
      </c>
      <c r="I288">
        <v>0</v>
      </c>
      <c r="J288">
        <v>0</v>
      </c>
      <c r="K288">
        <v>0</v>
      </c>
      <c r="O288">
        <f t="shared" si="262"/>
        <v>0</v>
      </c>
      <c r="P288">
        <f t="shared" si="263"/>
        <v>0</v>
      </c>
      <c r="Q288">
        <f t="shared" si="264"/>
        <v>0</v>
      </c>
      <c r="R288">
        <f t="shared" si="265"/>
        <v>0</v>
      </c>
      <c r="S288">
        <f t="shared" si="266"/>
        <v>0</v>
      </c>
      <c r="T288">
        <f t="shared" si="267"/>
        <v>0</v>
      </c>
      <c r="U288">
        <f t="shared" si="268"/>
        <v>0</v>
      </c>
      <c r="V288">
        <f t="shared" si="269"/>
        <v>0</v>
      </c>
      <c r="W288">
        <f t="shared" si="270"/>
        <v>0</v>
      </c>
      <c r="X288">
        <f t="shared" si="271"/>
        <v>0</v>
      </c>
      <c r="Y288">
        <f t="shared" si="272"/>
        <v>0</v>
      </c>
      <c r="AA288">
        <v>-1</v>
      </c>
      <c r="AB288">
        <f t="shared" si="273"/>
        <v>572.36</v>
      </c>
      <c r="AC288">
        <f>ROUND((ES288),6)</f>
        <v>0</v>
      </c>
      <c r="AD288">
        <f>ROUND(((((ET288*2))-((EU288*2)))+AE288),6)</f>
        <v>156.36000000000001</v>
      </c>
      <c r="AE288">
        <f>ROUND(((EU288*2)),6)</f>
        <v>99.14</v>
      </c>
      <c r="AF288">
        <f>ROUND(((EV288*2)),6)</f>
        <v>416</v>
      </c>
      <c r="AG288">
        <f t="shared" si="274"/>
        <v>0</v>
      </c>
      <c r="AH288">
        <f>((EW288*2))</f>
        <v>0.74</v>
      </c>
      <c r="AI288">
        <f>((EX288*2))</f>
        <v>0</v>
      </c>
      <c r="AJ288">
        <f t="shared" si="275"/>
        <v>0</v>
      </c>
      <c r="AK288">
        <v>286.18</v>
      </c>
      <c r="AL288">
        <v>0</v>
      </c>
      <c r="AM288">
        <v>78.180000000000007</v>
      </c>
      <c r="AN288">
        <v>49.57</v>
      </c>
      <c r="AO288">
        <v>208</v>
      </c>
      <c r="AP288">
        <v>0</v>
      </c>
      <c r="AQ288">
        <v>0.37</v>
      </c>
      <c r="AR288">
        <v>0</v>
      </c>
      <c r="AS288">
        <v>0</v>
      </c>
      <c r="AT288">
        <v>70</v>
      </c>
      <c r="AU288">
        <v>10</v>
      </c>
      <c r="AV288">
        <v>1</v>
      </c>
      <c r="AW288">
        <v>1</v>
      </c>
      <c r="AZ288">
        <v>1</v>
      </c>
      <c r="BA288">
        <v>1</v>
      </c>
      <c r="BB288">
        <v>1</v>
      </c>
      <c r="BC288">
        <v>1</v>
      </c>
      <c r="BD288" t="s">
        <v>3</v>
      </c>
      <c r="BE288" t="s">
        <v>3</v>
      </c>
      <c r="BF288" t="s">
        <v>3</v>
      </c>
      <c r="BG288" t="s">
        <v>3</v>
      </c>
      <c r="BH288">
        <v>0</v>
      </c>
      <c r="BI288">
        <v>4</v>
      </c>
      <c r="BJ288" t="s">
        <v>53</v>
      </c>
      <c r="BM288">
        <v>0</v>
      </c>
      <c r="BN288">
        <v>0</v>
      </c>
      <c r="BO288" t="s">
        <v>3</v>
      </c>
      <c r="BP288">
        <v>0</v>
      </c>
      <c r="BQ288">
        <v>1</v>
      </c>
      <c r="BR288">
        <v>0</v>
      </c>
      <c r="BS288">
        <v>1</v>
      </c>
      <c r="BT288">
        <v>1</v>
      </c>
      <c r="BU288">
        <v>1</v>
      </c>
      <c r="BV288">
        <v>1</v>
      </c>
      <c r="BW288">
        <v>1</v>
      </c>
      <c r="BX288">
        <v>1</v>
      </c>
      <c r="BY288" t="s">
        <v>3</v>
      </c>
      <c r="BZ288">
        <v>70</v>
      </c>
      <c r="CA288">
        <v>10</v>
      </c>
      <c r="CB288" t="s">
        <v>3</v>
      </c>
      <c r="CE288">
        <v>0</v>
      </c>
      <c r="CF288">
        <v>0</v>
      </c>
      <c r="CG288">
        <v>0</v>
      </c>
      <c r="CM288">
        <v>0</v>
      </c>
      <c r="CN288" t="s">
        <v>3</v>
      </c>
      <c r="CO288">
        <v>0</v>
      </c>
      <c r="CP288">
        <f t="shared" si="276"/>
        <v>0</v>
      </c>
      <c r="CQ288">
        <f t="shared" si="277"/>
        <v>0</v>
      </c>
      <c r="CR288">
        <f>(((((ET288*2))*BB288-((EU288*2))*BS288)+AE288*BS288)*AV288)</f>
        <v>156.36000000000001</v>
      </c>
      <c r="CS288">
        <f t="shared" si="278"/>
        <v>99.14</v>
      </c>
      <c r="CT288">
        <f t="shared" si="279"/>
        <v>416</v>
      </c>
      <c r="CU288">
        <f t="shared" si="280"/>
        <v>0</v>
      </c>
      <c r="CV288">
        <f t="shared" si="281"/>
        <v>0.74</v>
      </c>
      <c r="CW288">
        <f t="shared" si="282"/>
        <v>0</v>
      </c>
      <c r="CX288">
        <f t="shared" si="283"/>
        <v>0</v>
      </c>
      <c r="CY288">
        <f t="shared" si="284"/>
        <v>0</v>
      </c>
      <c r="CZ288">
        <f t="shared" si="285"/>
        <v>0</v>
      </c>
      <c r="DC288" t="s">
        <v>3</v>
      </c>
      <c r="DD288" t="s">
        <v>3</v>
      </c>
      <c r="DE288" t="s">
        <v>292</v>
      </c>
      <c r="DF288" t="s">
        <v>292</v>
      </c>
      <c r="DG288" t="s">
        <v>292</v>
      </c>
      <c r="DH288" t="s">
        <v>3</v>
      </c>
      <c r="DI288" t="s">
        <v>292</v>
      </c>
      <c r="DJ288" t="s">
        <v>292</v>
      </c>
      <c r="DK288" t="s">
        <v>3</v>
      </c>
      <c r="DL288" t="s">
        <v>3</v>
      </c>
      <c r="DM288" t="s">
        <v>3</v>
      </c>
      <c r="DN288">
        <v>0</v>
      </c>
      <c r="DO288">
        <v>0</v>
      </c>
      <c r="DP288">
        <v>1</v>
      </c>
      <c r="DQ288">
        <v>1</v>
      </c>
      <c r="DU288">
        <v>16987630</v>
      </c>
      <c r="DV288" t="s">
        <v>19</v>
      </c>
      <c r="DW288" t="s">
        <v>19</v>
      </c>
      <c r="DX288">
        <v>1</v>
      </c>
      <c r="DZ288" t="s">
        <v>3</v>
      </c>
      <c r="EA288" t="s">
        <v>3</v>
      </c>
      <c r="EB288" t="s">
        <v>3</v>
      </c>
      <c r="EC288" t="s">
        <v>3</v>
      </c>
      <c r="EE288">
        <v>1441815344</v>
      </c>
      <c r="EF288">
        <v>1</v>
      </c>
      <c r="EG288" t="s">
        <v>22</v>
      </c>
      <c r="EH288">
        <v>0</v>
      </c>
      <c r="EI288" t="s">
        <v>3</v>
      </c>
      <c r="EJ288">
        <v>4</v>
      </c>
      <c r="EK288">
        <v>0</v>
      </c>
      <c r="EL288" t="s">
        <v>23</v>
      </c>
      <c r="EM288" t="s">
        <v>24</v>
      </c>
      <c r="EO288" t="s">
        <v>3</v>
      </c>
      <c r="EQ288">
        <v>1024</v>
      </c>
      <c r="ER288">
        <v>286.18</v>
      </c>
      <c r="ES288">
        <v>0</v>
      </c>
      <c r="ET288">
        <v>78.180000000000007</v>
      </c>
      <c r="EU288">
        <v>49.57</v>
      </c>
      <c r="EV288">
        <v>208</v>
      </c>
      <c r="EW288">
        <v>0.37</v>
      </c>
      <c r="EX288">
        <v>0</v>
      </c>
      <c r="EY288">
        <v>0</v>
      </c>
      <c r="FQ288">
        <v>0</v>
      </c>
      <c r="FR288">
        <f t="shared" si="286"/>
        <v>0</v>
      </c>
      <c r="FS288">
        <v>0</v>
      </c>
      <c r="FX288">
        <v>70</v>
      </c>
      <c r="FY288">
        <v>10</v>
      </c>
      <c r="GA288" t="s">
        <v>3</v>
      </c>
      <c r="GD288">
        <v>0</v>
      </c>
      <c r="GF288">
        <v>-1383588751</v>
      </c>
      <c r="GG288">
        <v>2</v>
      </c>
      <c r="GH288">
        <v>1</v>
      </c>
      <c r="GI288">
        <v>-2</v>
      </c>
      <c r="GJ288">
        <v>0</v>
      </c>
      <c r="GK288">
        <f>ROUND(R288*(R12)/100,2)</f>
        <v>0</v>
      </c>
      <c r="GL288">
        <f t="shared" si="287"/>
        <v>0</v>
      </c>
      <c r="GM288">
        <f t="shared" si="288"/>
        <v>0</v>
      </c>
      <c r="GN288">
        <f t="shared" si="289"/>
        <v>0</v>
      </c>
      <c r="GO288">
        <f t="shared" si="290"/>
        <v>0</v>
      </c>
      <c r="GP288">
        <f t="shared" si="291"/>
        <v>0</v>
      </c>
      <c r="GR288">
        <v>0</v>
      </c>
      <c r="GS288">
        <v>3</v>
      </c>
      <c r="GT288">
        <v>0</v>
      </c>
      <c r="GU288" t="s">
        <v>3</v>
      </c>
      <c r="GV288">
        <f t="shared" si="292"/>
        <v>0</v>
      </c>
      <c r="GW288">
        <v>1</v>
      </c>
      <c r="GX288">
        <f t="shared" si="293"/>
        <v>0</v>
      </c>
      <c r="HA288">
        <v>0</v>
      </c>
      <c r="HB288">
        <v>0</v>
      </c>
      <c r="HC288">
        <f t="shared" si="294"/>
        <v>0</v>
      </c>
      <c r="HE288" t="s">
        <v>3</v>
      </c>
      <c r="HF288" t="s">
        <v>3</v>
      </c>
      <c r="HM288" t="s">
        <v>3</v>
      </c>
      <c r="HN288" t="s">
        <v>3</v>
      </c>
      <c r="HO288" t="s">
        <v>3</v>
      </c>
      <c r="HP288" t="s">
        <v>3</v>
      </c>
      <c r="HQ288" t="s">
        <v>3</v>
      </c>
      <c r="IK288">
        <v>0</v>
      </c>
    </row>
    <row r="289" spans="1:245" x14ac:dyDescent="0.2">
      <c r="A289">
        <v>17</v>
      </c>
      <c r="B289">
        <v>1</v>
      </c>
      <c r="D289">
        <f>ROW(EtalonRes!A240)</f>
        <v>240</v>
      </c>
      <c r="E289" t="s">
        <v>3</v>
      </c>
      <c r="F289" t="s">
        <v>293</v>
      </c>
      <c r="G289" t="s">
        <v>294</v>
      </c>
      <c r="H289" t="s">
        <v>19</v>
      </c>
      <c r="I289">
        <f>ROUND(ROUND((6+1+14+8),9),9)</f>
        <v>29</v>
      </c>
      <c r="J289">
        <v>0</v>
      </c>
      <c r="K289">
        <f>ROUND(ROUND((6+1+14+8),9),9)</f>
        <v>29</v>
      </c>
      <c r="O289">
        <f t="shared" si="262"/>
        <v>24031.72</v>
      </c>
      <c r="P289">
        <f t="shared" si="263"/>
        <v>0</v>
      </c>
      <c r="Q289">
        <f t="shared" si="264"/>
        <v>0</v>
      </c>
      <c r="R289">
        <f t="shared" si="265"/>
        <v>0</v>
      </c>
      <c r="S289">
        <f t="shared" si="266"/>
        <v>24031.72</v>
      </c>
      <c r="T289">
        <f t="shared" si="267"/>
        <v>0</v>
      </c>
      <c r="U289">
        <f t="shared" si="268"/>
        <v>46.400000000000006</v>
      </c>
      <c r="V289">
        <f t="shared" si="269"/>
        <v>0</v>
      </c>
      <c r="W289">
        <f t="shared" si="270"/>
        <v>0</v>
      </c>
      <c r="X289">
        <f t="shared" si="271"/>
        <v>16822.2</v>
      </c>
      <c r="Y289">
        <f t="shared" si="272"/>
        <v>2403.17</v>
      </c>
      <c r="AA289">
        <v>-1</v>
      </c>
      <c r="AB289">
        <f t="shared" si="273"/>
        <v>828.68</v>
      </c>
      <c r="AC289">
        <f>ROUND(((ES289*4)),6)</f>
        <v>0</v>
      </c>
      <c r="AD289">
        <f>ROUND(((((ET289*4))-((EU289*4)))+AE289),6)</f>
        <v>0</v>
      </c>
      <c r="AE289">
        <f>ROUND(((EU289*4)),6)</f>
        <v>0</v>
      </c>
      <c r="AF289">
        <f>ROUND(((EV289*4)),6)</f>
        <v>828.68</v>
      </c>
      <c r="AG289">
        <f t="shared" si="274"/>
        <v>0</v>
      </c>
      <c r="AH289">
        <f>((EW289*4))</f>
        <v>1.6</v>
      </c>
      <c r="AI289">
        <f>((EX289*4))</f>
        <v>0</v>
      </c>
      <c r="AJ289">
        <f t="shared" si="275"/>
        <v>0</v>
      </c>
      <c r="AK289">
        <v>207.17</v>
      </c>
      <c r="AL289">
        <v>0</v>
      </c>
      <c r="AM289">
        <v>0</v>
      </c>
      <c r="AN289">
        <v>0</v>
      </c>
      <c r="AO289">
        <v>207.17</v>
      </c>
      <c r="AP289">
        <v>0</v>
      </c>
      <c r="AQ289">
        <v>0.4</v>
      </c>
      <c r="AR289">
        <v>0</v>
      </c>
      <c r="AS289">
        <v>0</v>
      </c>
      <c r="AT289">
        <v>70</v>
      </c>
      <c r="AU289">
        <v>10</v>
      </c>
      <c r="AV289">
        <v>1</v>
      </c>
      <c r="AW289">
        <v>1</v>
      </c>
      <c r="AZ289">
        <v>1</v>
      </c>
      <c r="BA289">
        <v>1</v>
      </c>
      <c r="BB289">
        <v>1</v>
      </c>
      <c r="BC289">
        <v>1</v>
      </c>
      <c r="BD289" t="s">
        <v>3</v>
      </c>
      <c r="BE289" t="s">
        <v>3</v>
      </c>
      <c r="BF289" t="s">
        <v>3</v>
      </c>
      <c r="BG289" t="s">
        <v>3</v>
      </c>
      <c r="BH289">
        <v>0</v>
      </c>
      <c r="BI289">
        <v>4</v>
      </c>
      <c r="BJ289" t="s">
        <v>295</v>
      </c>
      <c r="BM289">
        <v>0</v>
      </c>
      <c r="BN289">
        <v>0</v>
      </c>
      <c r="BO289" t="s">
        <v>3</v>
      </c>
      <c r="BP289">
        <v>0</v>
      </c>
      <c r="BQ289">
        <v>1</v>
      </c>
      <c r="BR289">
        <v>0</v>
      </c>
      <c r="BS289">
        <v>1</v>
      </c>
      <c r="BT289">
        <v>1</v>
      </c>
      <c r="BU289">
        <v>1</v>
      </c>
      <c r="BV289">
        <v>1</v>
      </c>
      <c r="BW289">
        <v>1</v>
      </c>
      <c r="BX289">
        <v>1</v>
      </c>
      <c r="BY289" t="s">
        <v>3</v>
      </c>
      <c r="BZ289">
        <v>70</v>
      </c>
      <c r="CA289">
        <v>10</v>
      </c>
      <c r="CB289" t="s">
        <v>3</v>
      </c>
      <c r="CE289">
        <v>0</v>
      </c>
      <c r="CF289">
        <v>0</v>
      </c>
      <c r="CG289">
        <v>0</v>
      </c>
      <c r="CM289">
        <v>0</v>
      </c>
      <c r="CN289" t="s">
        <v>3</v>
      </c>
      <c r="CO289">
        <v>0</v>
      </c>
      <c r="CP289">
        <f t="shared" si="276"/>
        <v>24031.72</v>
      </c>
      <c r="CQ289">
        <f t="shared" si="277"/>
        <v>0</v>
      </c>
      <c r="CR289">
        <f>(((((ET289*4))*BB289-((EU289*4))*BS289)+AE289*BS289)*AV289)</f>
        <v>0</v>
      </c>
      <c r="CS289">
        <f t="shared" si="278"/>
        <v>0</v>
      </c>
      <c r="CT289">
        <f t="shared" si="279"/>
        <v>828.68</v>
      </c>
      <c r="CU289">
        <f t="shared" si="280"/>
        <v>0</v>
      </c>
      <c r="CV289">
        <f t="shared" si="281"/>
        <v>1.6</v>
      </c>
      <c r="CW289">
        <f t="shared" si="282"/>
        <v>0</v>
      </c>
      <c r="CX289">
        <f t="shared" si="283"/>
        <v>0</v>
      </c>
      <c r="CY289">
        <f t="shared" si="284"/>
        <v>16822.204000000002</v>
      </c>
      <c r="CZ289">
        <f t="shared" si="285"/>
        <v>2403.172</v>
      </c>
      <c r="DC289" t="s">
        <v>3</v>
      </c>
      <c r="DD289" t="s">
        <v>32</v>
      </c>
      <c r="DE289" t="s">
        <v>32</v>
      </c>
      <c r="DF289" t="s">
        <v>32</v>
      </c>
      <c r="DG289" t="s">
        <v>32</v>
      </c>
      <c r="DH289" t="s">
        <v>3</v>
      </c>
      <c r="DI289" t="s">
        <v>32</v>
      </c>
      <c r="DJ289" t="s">
        <v>32</v>
      </c>
      <c r="DK289" t="s">
        <v>3</v>
      </c>
      <c r="DL289" t="s">
        <v>3</v>
      </c>
      <c r="DM289" t="s">
        <v>3</v>
      </c>
      <c r="DN289">
        <v>0</v>
      </c>
      <c r="DO289">
        <v>0</v>
      </c>
      <c r="DP289">
        <v>1</v>
      </c>
      <c r="DQ289">
        <v>1</v>
      </c>
      <c r="DU289">
        <v>16987630</v>
      </c>
      <c r="DV289" t="s">
        <v>19</v>
      </c>
      <c r="DW289" t="s">
        <v>19</v>
      </c>
      <c r="DX289">
        <v>1</v>
      </c>
      <c r="DZ289" t="s">
        <v>3</v>
      </c>
      <c r="EA289" t="s">
        <v>3</v>
      </c>
      <c r="EB289" t="s">
        <v>3</v>
      </c>
      <c r="EC289" t="s">
        <v>3</v>
      </c>
      <c r="EE289">
        <v>1441815344</v>
      </c>
      <c r="EF289">
        <v>1</v>
      </c>
      <c r="EG289" t="s">
        <v>22</v>
      </c>
      <c r="EH289">
        <v>0</v>
      </c>
      <c r="EI289" t="s">
        <v>3</v>
      </c>
      <c r="EJ289">
        <v>4</v>
      </c>
      <c r="EK289">
        <v>0</v>
      </c>
      <c r="EL289" t="s">
        <v>23</v>
      </c>
      <c r="EM289" t="s">
        <v>24</v>
      </c>
      <c r="EO289" t="s">
        <v>3</v>
      </c>
      <c r="EQ289">
        <v>1311744</v>
      </c>
      <c r="ER289">
        <v>207.17</v>
      </c>
      <c r="ES289">
        <v>0</v>
      </c>
      <c r="ET289">
        <v>0</v>
      </c>
      <c r="EU289">
        <v>0</v>
      </c>
      <c r="EV289">
        <v>207.17</v>
      </c>
      <c r="EW289">
        <v>0.4</v>
      </c>
      <c r="EX289">
        <v>0</v>
      </c>
      <c r="EY289">
        <v>0</v>
      </c>
      <c r="FQ289">
        <v>0</v>
      </c>
      <c r="FR289">
        <f t="shared" si="286"/>
        <v>0</v>
      </c>
      <c r="FS289">
        <v>0</v>
      </c>
      <c r="FX289">
        <v>70</v>
      </c>
      <c r="FY289">
        <v>10</v>
      </c>
      <c r="GA289" t="s">
        <v>3</v>
      </c>
      <c r="GD289">
        <v>0</v>
      </c>
      <c r="GF289">
        <v>-1777342782</v>
      </c>
      <c r="GG289">
        <v>2</v>
      </c>
      <c r="GH289">
        <v>1</v>
      </c>
      <c r="GI289">
        <v>-2</v>
      </c>
      <c r="GJ289">
        <v>0</v>
      </c>
      <c r="GK289">
        <f>ROUND(R289*(R12)/100,2)</f>
        <v>0</v>
      </c>
      <c r="GL289">
        <f t="shared" si="287"/>
        <v>0</v>
      </c>
      <c r="GM289">
        <f t="shared" si="288"/>
        <v>43257.09</v>
      </c>
      <c r="GN289">
        <f t="shared" si="289"/>
        <v>0</v>
      </c>
      <c r="GO289">
        <f t="shared" si="290"/>
        <v>0</v>
      </c>
      <c r="GP289">
        <f t="shared" si="291"/>
        <v>43257.09</v>
      </c>
      <c r="GR289">
        <v>0</v>
      </c>
      <c r="GS289">
        <v>3</v>
      </c>
      <c r="GT289">
        <v>0</v>
      </c>
      <c r="GU289" t="s">
        <v>3</v>
      </c>
      <c r="GV289">
        <f t="shared" si="292"/>
        <v>0</v>
      </c>
      <c r="GW289">
        <v>1</v>
      </c>
      <c r="GX289">
        <f t="shared" si="293"/>
        <v>0</v>
      </c>
      <c r="HA289">
        <v>0</v>
      </c>
      <c r="HB289">
        <v>0</v>
      </c>
      <c r="HC289">
        <f t="shared" si="294"/>
        <v>0</v>
      </c>
      <c r="HE289" t="s">
        <v>3</v>
      </c>
      <c r="HF289" t="s">
        <v>3</v>
      </c>
      <c r="HM289" t="s">
        <v>3</v>
      </c>
      <c r="HN289" t="s">
        <v>3</v>
      </c>
      <c r="HO289" t="s">
        <v>3</v>
      </c>
      <c r="HP289" t="s">
        <v>3</v>
      </c>
      <c r="HQ289" t="s">
        <v>3</v>
      </c>
      <c r="IK289">
        <v>0</v>
      </c>
    </row>
    <row r="291" spans="1:245" x14ac:dyDescent="0.2">
      <c r="A291" s="2">
        <v>51</v>
      </c>
      <c r="B291" s="2">
        <f>B242</f>
        <v>1</v>
      </c>
      <c r="C291" s="2">
        <f>A242</f>
        <v>5</v>
      </c>
      <c r="D291" s="2">
        <f>ROW(A242)</f>
        <v>242</v>
      </c>
      <c r="E291" s="2"/>
      <c r="F291" s="2" t="str">
        <f>IF(F242&lt;&gt;"",F242,"")</f>
        <v>Новый подраздел</v>
      </c>
      <c r="G291" s="2" t="str">
        <f>IF(G242&lt;&gt;"",G242,"")</f>
        <v>3.1  Вентиляция</v>
      </c>
      <c r="H291" s="2">
        <v>0</v>
      </c>
      <c r="I291" s="2"/>
      <c r="J291" s="2"/>
      <c r="K291" s="2"/>
      <c r="L291" s="2"/>
      <c r="M291" s="2"/>
      <c r="N291" s="2"/>
      <c r="O291" s="2">
        <f t="shared" ref="O291:T291" si="299">ROUND(AB291,2)</f>
        <v>48268.27</v>
      </c>
      <c r="P291" s="2">
        <f t="shared" si="299"/>
        <v>91.96</v>
      </c>
      <c r="Q291" s="2">
        <f t="shared" si="299"/>
        <v>1183.44</v>
      </c>
      <c r="R291" s="2">
        <f t="shared" si="299"/>
        <v>743.67</v>
      </c>
      <c r="S291" s="2">
        <f t="shared" si="299"/>
        <v>46992.87</v>
      </c>
      <c r="T291" s="2">
        <f t="shared" si="299"/>
        <v>0</v>
      </c>
      <c r="U291" s="2">
        <f>AH291</f>
        <v>70.769999999999982</v>
      </c>
      <c r="V291" s="2">
        <f>AI291</f>
        <v>0</v>
      </c>
      <c r="W291" s="2">
        <f>ROUND(AJ291,2)</f>
        <v>0</v>
      </c>
      <c r="X291" s="2">
        <f>ROUND(AK291,2)</f>
        <v>32895.019999999997</v>
      </c>
      <c r="Y291" s="2">
        <f>ROUND(AL291,2)</f>
        <v>4699.3100000000004</v>
      </c>
      <c r="Z291" s="2"/>
      <c r="AA291" s="2"/>
      <c r="AB291" s="2">
        <f>ROUND(SUMIF(AA246:AA289,"=1472751627",O246:O289),2)</f>
        <v>48268.27</v>
      </c>
      <c r="AC291" s="2">
        <f>ROUND(SUMIF(AA246:AA289,"=1472751627",P246:P289),2)</f>
        <v>91.96</v>
      </c>
      <c r="AD291" s="2">
        <f>ROUND(SUMIF(AA246:AA289,"=1472751627",Q246:Q289),2)</f>
        <v>1183.44</v>
      </c>
      <c r="AE291" s="2">
        <f>ROUND(SUMIF(AA246:AA289,"=1472751627",R246:R289),2)</f>
        <v>743.67</v>
      </c>
      <c r="AF291" s="2">
        <f>ROUND(SUMIF(AA246:AA289,"=1472751627",S246:S289),2)</f>
        <v>46992.87</v>
      </c>
      <c r="AG291" s="2">
        <f>ROUND(SUMIF(AA246:AA289,"=1472751627",T246:T289),2)</f>
        <v>0</v>
      </c>
      <c r="AH291" s="2">
        <f>SUMIF(AA246:AA289,"=1472751627",U246:U289)</f>
        <v>70.769999999999982</v>
      </c>
      <c r="AI291" s="2">
        <f>SUMIF(AA246:AA289,"=1472751627",V246:V289)</f>
        <v>0</v>
      </c>
      <c r="AJ291" s="2">
        <f>ROUND(SUMIF(AA246:AA289,"=1472751627",W246:W289),2)</f>
        <v>0</v>
      </c>
      <c r="AK291" s="2">
        <f>ROUND(SUMIF(AA246:AA289,"=1472751627",X246:X289),2)</f>
        <v>32895.019999999997</v>
      </c>
      <c r="AL291" s="2">
        <f>ROUND(SUMIF(AA246:AA289,"=1472751627",Y246:Y289),2)</f>
        <v>4699.3100000000004</v>
      </c>
      <c r="AM291" s="2"/>
      <c r="AN291" s="2"/>
      <c r="AO291" s="2">
        <f t="shared" ref="AO291:BD291" si="300">ROUND(BX291,2)</f>
        <v>0</v>
      </c>
      <c r="AP291" s="2">
        <f t="shared" si="300"/>
        <v>0</v>
      </c>
      <c r="AQ291" s="2">
        <f t="shared" si="300"/>
        <v>0</v>
      </c>
      <c r="AR291" s="2">
        <f t="shared" si="300"/>
        <v>86665.75</v>
      </c>
      <c r="AS291" s="2">
        <f t="shared" si="300"/>
        <v>0</v>
      </c>
      <c r="AT291" s="2">
        <f t="shared" si="300"/>
        <v>0</v>
      </c>
      <c r="AU291" s="2">
        <f t="shared" si="300"/>
        <v>86665.75</v>
      </c>
      <c r="AV291" s="2">
        <f t="shared" si="300"/>
        <v>91.96</v>
      </c>
      <c r="AW291" s="2">
        <f t="shared" si="300"/>
        <v>91.96</v>
      </c>
      <c r="AX291" s="2">
        <f t="shared" si="300"/>
        <v>0</v>
      </c>
      <c r="AY291" s="2">
        <f t="shared" si="300"/>
        <v>91.96</v>
      </c>
      <c r="AZ291" s="2">
        <f t="shared" si="300"/>
        <v>0</v>
      </c>
      <c r="BA291" s="2">
        <f t="shared" si="300"/>
        <v>0</v>
      </c>
      <c r="BB291" s="2">
        <f t="shared" si="300"/>
        <v>0</v>
      </c>
      <c r="BC291" s="2">
        <f t="shared" si="300"/>
        <v>0</v>
      </c>
      <c r="BD291" s="2">
        <f t="shared" si="300"/>
        <v>0</v>
      </c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>
        <f>ROUND(SUMIF(AA246:AA289,"=1472751627",FQ246:FQ289),2)</f>
        <v>0</v>
      </c>
      <c r="BY291" s="2">
        <f>ROUND(SUMIF(AA246:AA289,"=1472751627",FR246:FR289),2)</f>
        <v>0</v>
      </c>
      <c r="BZ291" s="2">
        <f>ROUND(SUMIF(AA246:AA289,"=1472751627",GL246:GL289),2)</f>
        <v>0</v>
      </c>
      <c r="CA291" s="2">
        <f>ROUND(SUMIF(AA246:AA289,"=1472751627",GM246:GM289),2)</f>
        <v>86665.75</v>
      </c>
      <c r="CB291" s="2">
        <f>ROUND(SUMIF(AA246:AA289,"=1472751627",GN246:GN289),2)</f>
        <v>0</v>
      </c>
      <c r="CC291" s="2">
        <f>ROUND(SUMIF(AA246:AA289,"=1472751627",GO246:GO289),2)</f>
        <v>0</v>
      </c>
      <c r="CD291" s="2">
        <f>ROUND(SUMIF(AA246:AA289,"=1472751627",GP246:GP289),2)</f>
        <v>86665.75</v>
      </c>
      <c r="CE291" s="2">
        <f>AC291-BX291</f>
        <v>91.96</v>
      </c>
      <c r="CF291" s="2">
        <f>AC291-BY291</f>
        <v>91.96</v>
      </c>
      <c r="CG291" s="2">
        <f>BX291-BZ291</f>
        <v>0</v>
      </c>
      <c r="CH291" s="2">
        <f>AC291-BX291-BY291+BZ291</f>
        <v>91.96</v>
      </c>
      <c r="CI291" s="2">
        <f>BY291-BZ291</f>
        <v>0</v>
      </c>
      <c r="CJ291" s="2">
        <f>ROUND(SUMIF(AA246:AA289,"=1472751627",GX246:GX289),2)</f>
        <v>0</v>
      </c>
      <c r="CK291" s="2">
        <f>ROUND(SUMIF(AA246:AA289,"=1472751627",GY246:GY289),2)</f>
        <v>0</v>
      </c>
      <c r="CL291" s="2">
        <f>ROUND(SUMIF(AA246:AA289,"=1472751627",GZ246:GZ289),2)</f>
        <v>0</v>
      </c>
      <c r="CM291" s="2">
        <f>ROUND(SUMIF(AA246:AA289,"=1472751627",HD246:HD289),2)</f>
        <v>0</v>
      </c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3"/>
      <c r="DH291" s="3"/>
      <c r="DI291" s="3"/>
      <c r="DJ291" s="3"/>
      <c r="DK291" s="3"/>
      <c r="DL291" s="3"/>
      <c r="DM291" s="3"/>
      <c r="DN291" s="3"/>
      <c r="DO291" s="3"/>
      <c r="DP291" s="3"/>
      <c r="DQ291" s="3"/>
      <c r="DR291" s="3"/>
      <c r="DS291" s="3"/>
      <c r="DT291" s="3"/>
      <c r="DU291" s="3"/>
      <c r="DV291" s="3"/>
      <c r="DW291" s="3"/>
      <c r="DX291" s="3"/>
      <c r="DY291" s="3"/>
      <c r="DZ291" s="3"/>
      <c r="EA291" s="3"/>
      <c r="EB291" s="3"/>
      <c r="EC291" s="3"/>
      <c r="ED291" s="3"/>
      <c r="EE291" s="3"/>
      <c r="EF291" s="3"/>
      <c r="EG291" s="3"/>
      <c r="EH291" s="3"/>
      <c r="EI291" s="3"/>
      <c r="EJ291" s="3"/>
      <c r="EK291" s="3"/>
      <c r="EL291" s="3"/>
      <c r="EM291" s="3"/>
      <c r="EN291" s="3"/>
      <c r="EO291" s="3"/>
      <c r="EP291" s="3"/>
      <c r="EQ291" s="3"/>
      <c r="ER291" s="3"/>
      <c r="ES291" s="3"/>
      <c r="ET291" s="3"/>
      <c r="EU291" s="3"/>
      <c r="EV291" s="3"/>
      <c r="EW291" s="3"/>
      <c r="EX291" s="3"/>
      <c r="EY291" s="3"/>
      <c r="EZ291" s="3"/>
      <c r="FA291" s="3"/>
      <c r="FB291" s="3"/>
      <c r="FC291" s="3"/>
      <c r="FD291" s="3"/>
      <c r="FE291" s="3"/>
      <c r="FF291" s="3"/>
      <c r="FG291" s="3"/>
      <c r="FH291" s="3"/>
      <c r="FI291" s="3"/>
      <c r="FJ291" s="3"/>
      <c r="FK291" s="3"/>
      <c r="FL291" s="3"/>
      <c r="FM291" s="3"/>
      <c r="FN291" s="3"/>
      <c r="FO291" s="3"/>
      <c r="FP291" s="3"/>
      <c r="FQ291" s="3"/>
      <c r="FR291" s="3"/>
      <c r="FS291" s="3"/>
      <c r="FT291" s="3"/>
      <c r="FU291" s="3"/>
      <c r="FV291" s="3"/>
      <c r="FW291" s="3"/>
      <c r="FX291" s="3"/>
      <c r="FY291" s="3"/>
      <c r="FZ291" s="3"/>
      <c r="GA291" s="3"/>
      <c r="GB291" s="3"/>
      <c r="GC291" s="3"/>
      <c r="GD291" s="3"/>
      <c r="GE291" s="3"/>
      <c r="GF291" s="3"/>
      <c r="GG291" s="3"/>
      <c r="GH291" s="3"/>
      <c r="GI291" s="3"/>
      <c r="GJ291" s="3"/>
      <c r="GK291" s="3"/>
      <c r="GL291" s="3"/>
      <c r="GM291" s="3"/>
      <c r="GN291" s="3"/>
      <c r="GO291" s="3"/>
      <c r="GP291" s="3"/>
      <c r="GQ291" s="3"/>
      <c r="GR291" s="3"/>
      <c r="GS291" s="3"/>
      <c r="GT291" s="3"/>
      <c r="GU291" s="3"/>
      <c r="GV291" s="3"/>
      <c r="GW291" s="3"/>
      <c r="GX291" s="3">
        <v>0</v>
      </c>
    </row>
    <row r="293" spans="1:245" x14ac:dyDescent="0.2">
      <c r="A293" s="4">
        <v>50</v>
      </c>
      <c r="B293" s="4">
        <v>0</v>
      </c>
      <c r="C293" s="4">
        <v>0</v>
      </c>
      <c r="D293" s="4">
        <v>1</v>
      </c>
      <c r="E293" s="4">
        <v>201</v>
      </c>
      <c r="F293" s="4">
        <f>ROUND(Source!O291,O293)</f>
        <v>48268.27</v>
      </c>
      <c r="G293" s="4" t="s">
        <v>62</v>
      </c>
      <c r="H293" s="4" t="s">
        <v>63</v>
      </c>
      <c r="I293" s="4"/>
      <c r="J293" s="4"/>
      <c r="K293" s="4">
        <v>201</v>
      </c>
      <c r="L293" s="4">
        <v>1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3120.68</v>
      </c>
      <c r="X293" s="4">
        <v>1</v>
      </c>
      <c r="Y293" s="4">
        <v>3120.68</v>
      </c>
      <c r="Z293" s="4"/>
      <c r="AA293" s="4"/>
      <c r="AB293" s="4"/>
    </row>
    <row r="294" spans="1:245" x14ac:dyDescent="0.2">
      <c r="A294" s="4">
        <v>50</v>
      </c>
      <c r="B294" s="4">
        <v>0</v>
      </c>
      <c r="C294" s="4">
        <v>0</v>
      </c>
      <c r="D294" s="4">
        <v>1</v>
      </c>
      <c r="E294" s="4">
        <v>202</v>
      </c>
      <c r="F294" s="4">
        <f>ROUND(Source!P291,O294)</f>
        <v>91.96</v>
      </c>
      <c r="G294" s="4" t="s">
        <v>64</v>
      </c>
      <c r="H294" s="4" t="s">
        <v>65</v>
      </c>
      <c r="I294" s="4"/>
      <c r="J294" s="4"/>
      <c r="K294" s="4">
        <v>202</v>
      </c>
      <c r="L294" s="4">
        <v>2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45" x14ac:dyDescent="0.2">
      <c r="A295" s="4">
        <v>50</v>
      </c>
      <c r="B295" s="4">
        <v>0</v>
      </c>
      <c r="C295" s="4">
        <v>0</v>
      </c>
      <c r="D295" s="4">
        <v>1</v>
      </c>
      <c r="E295" s="4">
        <v>222</v>
      </c>
      <c r="F295" s="4">
        <f>ROUND(Source!AO291,O295)</f>
        <v>0</v>
      </c>
      <c r="G295" s="4" t="s">
        <v>66</v>
      </c>
      <c r="H295" s="4" t="s">
        <v>67</v>
      </c>
      <c r="I295" s="4"/>
      <c r="J295" s="4"/>
      <c r="K295" s="4">
        <v>222</v>
      </c>
      <c r="L295" s="4">
        <v>3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45" x14ac:dyDescent="0.2">
      <c r="A296" s="4">
        <v>50</v>
      </c>
      <c r="B296" s="4">
        <v>0</v>
      </c>
      <c r="C296" s="4">
        <v>0</v>
      </c>
      <c r="D296" s="4">
        <v>1</v>
      </c>
      <c r="E296" s="4">
        <v>225</v>
      </c>
      <c r="F296" s="4">
        <f>ROUND(Source!AV291,O296)</f>
        <v>91.96</v>
      </c>
      <c r="G296" s="4" t="s">
        <v>68</v>
      </c>
      <c r="H296" s="4" t="s">
        <v>69</v>
      </c>
      <c r="I296" s="4"/>
      <c r="J296" s="4"/>
      <c r="K296" s="4">
        <v>225</v>
      </c>
      <c r="L296" s="4">
        <v>4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45" x14ac:dyDescent="0.2">
      <c r="A297" s="4">
        <v>50</v>
      </c>
      <c r="B297" s="4">
        <v>0</v>
      </c>
      <c r="C297" s="4">
        <v>0</v>
      </c>
      <c r="D297" s="4">
        <v>1</v>
      </c>
      <c r="E297" s="4">
        <v>226</v>
      </c>
      <c r="F297" s="4">
        <f>ROUND(Source!AW291,O297)</f>
        <v>91.96</v>
      </c>
      <c r="G297" s="4" t="s">
        <v>70</v>
      </c>
      <c r="H297" s="4" t="s">
        <v>71</v>
      </c>
      <c r="I297" s="4"/>
      <c r="J297" s="4"/>
      <c r="K297" s="4">
        <v>226</v>
      </c>
      <c r="L297" s="4">
        <v>5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45" x14ac:dyDescent="0.2">
      <c r="A298" s="4">
        <v>50</v>
      </c>
      <c r="B298" s="4">
        <v>0</v>
      </c>
      <c r="C298" s="4">
        <v>0</v>
      </c>
      <c r="D298" s="4">
        <v>1</v>
      </c>
      <c r="E298" s="4">
        <v>227</v>
      </c>
      <c r="F298" s="4">
        <f>ROUND(Source!AX291,O298)</f>
        <v>0</v>
      </c>
      <c r="G298" s="4" t="s">
        <v>72</v>
      </c>
      <c r="H298" s="4" t="s">
        <v>73</v>
      </c>
      <c r="I298" s="4"/>
      <c r="J298" s="4"/>
      <c r="K298" s="4">
        <v>227</v>
      </c>
      <c r="L298" s="4">
        <v>6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45" x14ac:dyDescent="0.2">
      <c r="A299" s="4">
        <v>50</v>
      </c>
      <c r="B299" s="4">
        <v>0</v>
      </c>
      <c r="C299" s="4">
        <v>0</v>
      </c>
      <c r="D299" s="4">
        <v>1</v>
      </c>
      <c r="E299" s="4">
        <v>228</v>
      </c>
      <c r="F299" s="4">
        <f>ROUND(Source!AY291,O299)</f>
        <v>91.96</v>
      </c>
      <c r="G299" s="4" t="s">
        <v>74</v>
      </c>
      <c r="H299" s="4" t="s">
        <v>75</v>
      </c>
      <c r="I299" s="4"/>
      <c r="J299" s="4"/>
      <c r="K299" s="4">
        <v>228</v>
      </c>
      <c r="L299" s="4">
        <v>7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45" x14ac:dyDescent="0.2">
      <c r="A300" s="4">
        <v>50</v>
      </c>
      <c r="B300" s="4">
        <v>0</v>
      </c>
      <c r="C300" s="4">
        <v>0</v>
      </c>
      <c r="D300" s="4">
        <v>1</v>
      </c>
      <c r="E300" s="4">
        <v>216</v>
      </c>
      <c r="F300" s="4">
        <f>ROUND(Source!AP291,O300)</f>
        <v>0</v>
      </c>
      <c r="G300" s="4" t="s">
        <v>76</v>
      </c>
      <c r="H300" s="4" t="s">
        <v>77</v>
      </c>
      <c r="I300" s="4"/>
      <c r="J300" s="4"/>
      <c r="K300" s="4">
        <v>216</v>
      </c>
      <c r="L300" s="4">
        <v>8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45" x14ac:dyDescent="0.2">
      <c r="A301" s="4">
        <v>50</v>
      </c>
      <c r="B301" s="4">
        <v>0</v>
      </c>
      <c r="C301" s="4">
        <v>0</v>
      </c>
      <c r="D301" s="4">
        <v>1</v>
      </c>
      <c r="E301" s="4">
        <v>223</v>
      </c>
      <c r="F301" s="4">
        <f>ROUND(Source!AQ291,O301)</f>
        <v>0</v>
      </c>
      <c r="G301" s="4" t="s">
        <v>78</v>
      </c>
      <c r="H301" s="4" t="s">
        <v>79</v>
      </c>
      <c r="I301" s="4"/>
      <c r="J301" s="4"/>
      <c r="K301" s="4">
        <v>223</v>
      </c>
      <c r="L301" s="4">
        <v>9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45" x14ac:dyDescent="0.2">
      <c r="A302" s="4">
        <v>50</v>
      </c>
      <c r="B302" s="4">
        <v>0</v>
      </c>
      <c r="C302" s="4">
        <v>0</v>
      </c>
      <c r="D302" s="4">
        <v>1</v>
      </c>
      <c r="E302" s="4">
        <v>229</v>
      </c>
      <c r="F302" s="4">
        <f>ROUND(Source!AZ291,O302)</f>
        <v>0</v>
      </c>
      <c r="G302" s="4" t="s">
        <v>80</v>
      </c>
      <c r="H302" s="4" t="s">
        <v>81</v>
      </c>
      <c r="I302" s="4"/>
      <c r="J302" s="4"/>
      <c r="K302" s="4">
        <v>229</v>
      </c>
      <c r="L302" s="4">
        <v>10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45" x14ac:dyDescent="0.2">
      <c r="A303" s="4">
        <v>50</v>
      </c>
      <c r="B303" s="4">
        <v>0</v>
      </c>
      <c r="C303" s="4">
        <v>0</v>
      </c>
      <c r="D303" s="4">
        <v>1</v>
      </c>
      <c r="E303" s="4">
        <v>203</v>
      </c>
      <c r="F303" s="4">
        <f>ROUND(Source!Q291,O303)</f>
        <v>1183.44</v>
      </c>
      <c r="G303" s="4" t="s">
        <v>82</v>
      </c>
      <c r="H303" s="4" t="s">
        <v>83</v>
      </c>
      <c r="I303" s="4"/>
      <c r="J303" s="4"/>
      <c r="K303" s="4">
        <v>203</v>
      </c>
      <c r="L303" s="4">
        <v>11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312.72000000000003</v>
      </c>
      <c r="X303" s="4">
        <v>1</v>
      </c>
      <c r="Y303" s="4">
        <v>312.72000000000003</v>
      </c>
      <c r="Z303" s="4"/>
      <c r="AA303" s="4"/>
      <c r="AB303" s="4"/>
    </row>
    <row r="304" spans="1:245" x14ac:dyDescent="0.2">
      <c r="A304" s="4">
        <v>50</v>
      </c>
      <c r="B304" s="4">
        <v>0</v>
      </c>
      <c r="C304" s="4">
        <v>0</v>
      </c>
      <c r="D304" s="4">
        <v>1</v>
      </c>
      <c r="E304" s="4">
        <v>231</v>
      </c>
      <c r="F304" s="4">
        <f>ROUND(Source!BB291,O304)</f>
        <v>0</v>
      </c>
      <c r="G304" s="4" t="s">
        <v>84</v>
      </c>
      <c r="H304" s="4" t="s">
        <v>85</v>
      </c>
      <c r="I304" s="4"/>
      <c r="J304" s="4"/>
      <c r="K304" s="4">
        <v>231</v>
      </c>
      <c r="L304" s="4">
        <v>12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8" x14ac:dyDescent="0.2">
      <c r="A305" s="4">
        <v>50</v>
      </c>
      <c r="B305" s="4">
        <v>0</v>
      </c>
      <c r="C305" s="4">
        <v>0</v>
      </c>
      <c r="D305" s="4">
        <v>1</v>
      </c>
      <c r="E305" s="4">
        <v>204</v>
      </c>
      <c r="F305" s="4">
        <f>ROUND(Source!R291,O305)</f>
        <v>743.67</v>
      </c>
      <c r="G305" s="4" t="s">
        <v>86</v>
      </c>
      <c r="H305" s="4" t="s">
        <v>87</v>
      </c>
      <c r="I305" s="4"/>
      <c r="J305" s="4"/>
      <c r="K305" s="4">
        <v>204</v>
      </c>
      <c r="L305" s="4">
        <v>13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198.28</v>
      </c>
      <c r="X305" s="4">
        <v>1</v>
      </c>
      <c r="Y305" s="4">
        <v>198.28</v>
      </c>
      <c r="Z305" s="4"/>
      <c r="AA305" s="4"/>
      <c r="AB305" s="4"/>
    </row>
    <row r="306" spans="1:28" x14ac:dyDescent="0.2">
      <c r="A306" s="4">
        <v>50</v>
      </c>
      <c r="B306" s="4">
        <v>0</v>
      </c>
      <c r="C306" s="4">
        <v>0</v>
      </c>
      <c r="D306" s="4">
        <v>1</v>
      </c>
      <c r="E306" s="4">
        <v>205</v>
      </c>
      <c r="F306" s="4">
        <f>ROUND(Source!S291,O306)</f>
        <v>46992.87</v>
      </c>
      <c r="G306" s="4" t="s">
        <v>88</v>
      </c>
      <c r="H306" s="4" t="s">
        <v>89</v>
      </c>
      <c r="I306" s="4"/>
      <c r="J306" s="4"/>
      <c r="K306" s="4">
        <v>205</v>
      </c>
      <c r="L306" s="4">
        <v>14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2807.96</v>
      </c>
      <c r="X306" s="4">
        <v>1</v>
      </c>
      <c r="Y306" s="4">
        <v>2807.96</v>
      </c>
      <c r="Z306" s="4"/>
      <c r="AA306" s="4"/>
      <c r="AB306" s="4"/>
    </row>
    <row r="307" spans="1:28" x14ac:dyDescent="0.2">
      <c r="A307" s="4">
        <v>50</v>
      </c>
      <c r="B307" s="4">
        <v>0</v>
      </c>
      <c r="C307" s="4">
        <v>0</v>
      </c>
      <c r="D307" s="4">
        <v>1</v>
      </c>
      <c r="E307" s="4">
        <v>232</v>
      </c>
      <c r="F307" s="4">
        <f>ROUND(Source!BC291,O307)</f>
        <v>0</v>
      </c>
      <c r="G307" s="4" t="s">
        <v>90</v>
      </c>
      <c r="H307" s="4" t="s">
        <v>91</v>
      </c>
      <c r="I307" s="4"/>
      <c r="J307" s="4"/>
      <c r="K307" s="4">
        <v>232</v>
      </c>
      <c r="L307" s="4">
        <v>15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8" x14ac:dyDescent="0.2">
      <c r="A308" s="4">
        <v>50</v>
      </c>
      <c r="B308" s="4">
        <v>0</v>
      </c>
      <c r="C308" s="4">
        <v>0</v>
      </c>
      <c r="D308" s="4">
        <v>1</v>
      </c>
      <c r="E308" s="4">
        <v>214</v>
      </c>
      <c r="F308" s="4">
        <f>ROUND(Source!AS291,O308)</f>
        <v>0</v>
      </c>
      <c r="G308" s="4" t="s">
        <v>92</v>
      </c>
      <c r="H308" s="4" t="s">
        <v>93</v>
      </c>
      <c r="I308" s="4"/>
      <c r="J308" s="4"/>
      <c r="K308" s="4">
        <v>214</v>
      </c>
      <c r="L308" s="4">
        <v>16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8" x14ac:dyDescent="0.2">
      <c r="A309" s="4">
        <v>50</v>
      </c>
      <c r="B309" s="4">
        <v>0</v>
      </c>
      <c r="C309" s="4">
        <v>0</v>
      </c>
      <c r="D309" s="4">
        <v>1</v>
      </c>
      <c r="E309" s="4">
        <v>215</v>
      </c>
      <c r="F309" s="4">
        <f>ROUND(Source!AT291,O309)</f>
        <v>0</v>
      </c>
      <c r="G309" s="4" t="s">
        <v>94</v>
      </c>
      <c r="H309" s="4" t="s">
        <v>95</v>
      </c>
      <c r="I309" s="4"/>
      <c r="J309" s="4"/>
      <c r="K309" s="4">
        <v>215</v>
      </c>
      <c r="L309" s="4">
        <v>17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0</v>
      </c>
      <c r="X309" s="4">
        <v>1</v>
      </c>
      <c r="Y309" s="4">
        <v>0</v>
      </c>
      <c r="Z309" s="4"/>
      <c r="AA309" s="4"/>
      <c r="AB309" s="4"/>
    </row>
    <row r="310" spans="1:28" x14ac:dyDescent="0.2">
      <c r="A310" s="4">
        <v>50</v>
      </c>
      <c r="B310" s="4">
        <v>0</v>
      </c>
      <c r="C310" s="4">
        <v>0</v>
      </c>
      <c r="D310" s="4">
        <v>1</v>
      </c>
      <c r="E310" s="4">
        <v>217</v>
      </c>
      <c r="F310" s="4">
        <f>ROUND(Source!AU291,O310)</f>
        <v>86665.75</v>
      </c>
      <c r="G310" s="4" t="s">
        <v>96</v>
      </c>
      <c r="H310" s="4" t="s">
        <v>97</v>
      </c>
      <c r="I310" s="4"/>
      <c r="J310" s="4"/>
      <c r="K310" s="4">
        <v>217</v>
      </c>
      <c r="L310" s="4">
        <v>18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5581.2</v>
      </c>
      <c r="X310" s="4">
        <v>1</v>
      </c>
      <c r="Y310" s="4">
        <v>5581.2</v>
      </c>
      <c r="Z310" s="4"/>
      <c r="AA310" s="4"/>
      <c r="AB310" s="4"/>
    </row>
    <row r="311" spans="1:28" x14ac:dyDescent="0.2">
      <c r="A311" s="4">
        <v>50</v>
      </c>
      <c r="B311" s="4">
        <v>0</v>
      </c>
      <c r="C311" s="4">
        <v>0</v>
      </c>
      <c r="D311" s="4">
        <v>1</v>
      </c>
      <c r="E311" s="4">
        <v>230</v>
      </c>
      <c r="F311" s="4">
        <f>ROUND(Source!BA291,O311)</f>
        <v>0</v>
      </c>
      <c r="G311" s="4" t="s">
        <v>98</v>
      </c>
      <c r="H311" s="4" t="s">
        <v>99</v>
      </c>
      <c r="I311" s="4"/>
      <c r="J311" s="4"/>
      <c r="K311" s="4">
        <v>230</v>
      </c>
      <c r="L311" s="4">
        <v>19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0</v>
      </c>
      <c r="X311" s="4">
        <v>1</v>
      </c>
      <c r="Y311" s="4">
        <v>0</v>
      </c>
      <c r="Z311" s="4"/>
      <c r="AA311" s="4"/>
      <c r="AB311" s="4"/>
    </row>
    <row r="312" spans="1:28" x14ac:dyDescent="0.2">
      <c r="A312" s="4">
        <v>50</v>
      </c>
      <c r="B312" s="4">
        <v>0</v>
      </c>
      <c r="C312" s="4">
        <v>0</v>
      </c>
      <c r="D312" s="4">
        <v>1</v>
      </c>
      <c r="E312" s="4">
        <v>206</v>
      </c>
      <c r="F312" s="4">
        <f>ROUND(Source!T291,O312)</f>
        <v>0</v>
      </c>
      <c r="G312" s="4" t="s">
        <v>100</v>
      </c>
      <c r="H312" s="4" t="s">
        <v>101</v>
      </c>
      <c r="I312" s="4"/>
      <c r="J312" s="4"/>
      <c r="K312" s="4">
        <v>206</v>
      </c>
      <c r="L312" s="4">
        <v>20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0</v>
      </c>
      <c r="X312" s="4">
        <v>1</v>
      </c>
      <c r="Y312" s="4">
        <v>0</v>
      </c>
      <c r="Z312" s="4"/>
      <c r="AA312" s="4"/>
      <c r="AB312" s="4"/>
    </row>
    <row r="313" spans="1:28" x14ac:dyDescent="0.2">
      <c r="A313" s="4">
        <v>50</v>
      </c>
      <c r="B313" s="4">
        <v>0</v>
      </c>
      <c r="C313" s="4">
        <v>0</v>
      </c>
      <c r="D313" s="4">
        <v>1</v>
      </c>
      <c r="E313" s="4">
        <v>207</v>
      </c>
      <c r="F313" s="4">
        <f>Source!U291</f>
        <v>70.769999999999982</v>
      </c>
      <c r="G313" s="4" t="s">
        <v>102</v>
      </c>
      <c r="H313" s="4" t="s">
        <v>103</v>
      </c>
      <c r="I313" s="4"/>
      <c r="J313" s="4"/>
      <c r="K313" s="4">
        <v>207</v>
      </c>
      <c r="L313" s="4">
        <v>21</v>
      </c>
      <c r="M313" s="4">
        <v>3</v>
      </c>
      <c r="N313" s="4" t="s">
        <v>3</v>
      </c>
      <c r="O313" s="4">
        <v>-1</v>
      </c>
      <c r="P313" s="4"/>
      <c r="Q313" s="4"/>
      <c r="R313" s="4"/>
      <c r="S313" s="4"/>
      <c r="T313" s="4"/>
      <c r="U313" s="4"/>
      <c r="V313" s="4"/>
      <c r="W313" s="4">
        <v>4.68</v>
      </c>
      <c r="X313" s="4">
        <v>1</v>
      </c>
      <c r="Y313" s="4">
        <v>4.68</v>
      </c>
      <c r="Z313" s="4"/>
      <c r="AA313" s="4"/>
      <c r="AB313" s="4"/>
    </row>
    <row r="314" spans="1:28" x14ac:dyDescent="0.2">
      <c r="A314" s="4">
        <v>50</v>
      </c>
      <c r="B314" s="4">
        <v>0</v>
      </c>
      <c r="C314" s="4">
        <v>0</v>
      </c>
      <c r="D314" s="4">
        <v>1</v>
      </c>
      <c r="E314" s="4">
        <v>208</v>
      </c>
      <c r="F314" s="4">
        <f>Source!V291</f>
        <v>0</v>
      </c>
      <c r="G314" s="4" t="s">
        <v>104</v>
      </c>
      <c r="H314" s="4" t="s">
        <v>105</v>
      </c>
      <c r="I314" s="4"/>
      <c r="J314" s="4"/>
      <c r="K314" s="4">
        <v>208</v>
      </c>
      <c r="L314" s="4">
        <v>22</v>
      </c>
      <c r="M314" s="4">
        <v>3</v>
      </c>
      <c r="N314" s="4" t="s">
        <v>3</v>
      </c>
      <c r="O314" s="4">
        <v>-1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8" x14ac:dyDescent="0.2">
      <c r="A315" s="4">
        <v>50</v>
      </c>
      <c r="B315" s="4">
        <v>0</v>
      </c>
      <c r="C315" s="4">
        <v>0</v>
      </c>
      <c r="D315" s="4">
        <v>1</v>
      </c>
      <c r="E315" s="4">
        <v>209</v>
      </c>
      <c r="F315" s="4">
        <f>ROUND(Source!W291,O315)</f>
        <v>0</v>
      </c>
      <c r="G315" s="4" t="s">
        <v>106</v>
      </c>
      <c r="H315" s="4" t="s">
        <v>107</v>
      </c>
      <c r="I315" s="4"/>
      <c r="J315" s="4"/>
      <c r="K315" s="4">
        <v>209</v>
      </c>
      <c r="L315" s="4">
        <v>23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0</v>
      </c>
      <c r="X315" s="4">
        <v>1</v>
      </c>
      <c r="Y315" s="4">
        <v>0</v>
      </c>
      <c r="Z315" s="4"/>
      <c r="AA315" s="4"/>
      <c r="AB315" s="4"/>
    </row>
    <row r="316" spans="1:28" x14ac:dyDescent="0.2">
      <c r="A316" s="4">
        <v>50</v>
      </c>
      <c r="B316" s="4">
        <v>0</v>
      </c>
      <c r="C316" s="4">
        <v>0</v>
      </c>
      <c r="D316" s="4">
        <v>1</v>
      </c>
      <c r="E316" s="4">
        <v>233</v>
      </c>
      <c r="F316" s="4">
        <f>ROUND(Source!BD291,O316)</f>
        <v>0</v>
      </c>
      <c r="G316" s="4" t="s">
        <v>108</v>
      </c>
      <c r="H316" s="4" t="s">
        <v>109</v>
      </c>
      <c r="I316" s="4"/>
      <c r="J316" s="4"/>
      <c r="K316" s="4">
        <v>233</v>
      </c>
      <c r="L316" s="4">
        <v>24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8" x14ac:dyDescent="0.2">
      <c r="A317" s="4">
        <v>50</v>
      </c>
      <c r="B317" s="4">
        <v>0</v>
      </c>
      <c r="C317" s="4">
        <v>0</v>
      </c>
      <c r="D317" s="4">
        <v>1</v>
      </c>
      <c r="E317" s="4">
        <v>210</v>
      </c>
      <c r="F317" s="4">
        <f>ROUND(Source!X291,O317)</f>
        <v>32895.019999999997</v>
      </c>
      <c r="G317" s="4" t="s">
        <v>110</v>
      </c>
      <c r="H317" s="4" t="s">
        <v>111</v>
      </c>
      <c r="I317" s="4"/>
      <c r="J317" s="4"/>
      <c r="K317" s="4">
        <v>210</v>
      </c>
      <c r="L317" s="4">
        <v>25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1965.58</v>
      </c>
      <c r="X317" s="4">
        <v>1</v>
      </c>
      <c r="Y317" s="4">
        <v>1965.58</v>
      </c>
      <c r="Z317" s="4"/>
      <c r="AA317" s="4"/>
      <c r="AB317" s="4"/>
    </row>
    <row r="318" spans="1:28" x14ac:dyDescent="0.2">
      <c r="A318" s="4">
        <v>50</v>
      </c>
      <c r="B318" s="4">
        <v>0</v>
      </c>
      <c r="C318" s="4">
        <v>0</v>
      </c>
      <c r="D318" s="4">
        <v>1</v>
      </c>
      <c r="E318" s="4">
        <v>211</v>
      </c>
      <c r="F318" s="4">
        <f>ROUND(Source!Y291,O318)</f>
        <v>4699.3100000000004</v>
      </c>
      <c r="G318" s="4" t="s">
        <v>112</v>
      </c>
      <c r="H318" s="4" t="s">
        <v>113</v>
      </c>
      <c r="I318" s="4"/>
      <c r="J318" s="4"/>
      <c r="K318" s="4">
        <v>211</v>
      </c>
      <c r="L318" s="4">
        <v>26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280.8</v>
      </c>
      <c r="X318" s="4">
        <v>1</v>
      </c>
      <c r="Y318" s="4">
        <v>280.8</v>
      </c>
      <c r="Z318" s="4"/>
      <c r="AA318" s="4"/>
      <c r="AB318" s="4"/>
    </row>
    <row r="319" spans="1:28" x14ac:dyDescent="0.2">
      <c r="A319" s="4">
        <v>50</v>
      </c>
      <c r="B319" s="4">
        <v>0</v>
      </c>
      <c r="C319" s="4">
        <v>0</v>
      </c>
      <c r="D319" s="4">
        <v>1</v>
      </c>
      <c r="E319" s="4">
        <v>224</v>
      </c>
      <c r="F319" s="4">
        <f>ROUND(Source!AR291,O319)</f>
        <v>86665.75</v>
      </c>
      <c r="G319" s="4" t="s">
        <v>114</v>
      </c>
      <c r="H319" s="4" t="s">
        <v>115</v>
      </c>
      <c r="I319" s="4"/>
      <c r="J319" s="4"/>
      <c r="K319" s="4">
        <v>224</v>
      </c>
      <c r="L319" s="4">
        <v>27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5581.2</v>
      </c>
      <c r="X319" s="4">
        <v>1</v>
      </c>
      <c r="Y319" s="4">
        <v>5581.2</v>
      </c>
      <c r="Z319" s="4"/>
      <c r="AA319" s="4"/>
      <c r="AB319" s="4"/>
    </row>
    <row r="321" spans="1:245" x14ac:dyDescent="0.2">
      <c r="A321" s="1">
        <v>5</v>
      </c>
      <c r="B321" s="1">
        <v>1</v>
      </c>
      <c r="C321" s="1"/>
      <c r="D321" s="1">
        <f>ROW(A336)</f>
        <v>336</v>
      </c>
      <c r="E321" s="1"/>
      <c r="F321" s="1" t="s">
        <v>15</v>
      </c>
      <c r="G321" s="1" t="s">
        <v>296</v>
      </c>
      <c r="H321" s="1" t="s">
        <v>3</v>
      </c>
      <c r="I321" s="1">
        <v>0</v>
      </c>
      <c r="J321" s="1"/>
      <c r="K321" s="1">
        <v>-1</v>
      </c>
      <c r="L321" s="1"/>
      <c r="M321" s="1" t="s">
        <v>3</v>
      </c>
      <c r="N321" s="1"/>
      <c r="O321" s="1"/>
      <c r="P321" s="1"/>
      <c r="Q321" s="1"/>
      <c r="R321" s="1"/>
      <c r="S321" s="1">
        <v>0</v>
      </c>
      <c r="T321" s="1"/>
      <c r="U321" s="1" t="s">
        <v>3</v>
      </c>
      <c r="V321" s="1">
        <v>0</v>
      </c>
      <c r="W321" s="1"/>
      <c r="X321" s="1"/>
      <c r="Y321" s="1"/>
      <c r="Z321" s="1"/>
      <c r="AA321" s="1"/>
      <c r="AB321" s="1" t="s">
        <v>3</v>
      </c>
      <c r="AC321" s="1" t="s">
        <v>3</v>
      </c>
      <c r="AD321" s="1" t="s">
        <v>3</v>
      </c>
      <c r="AE321" s="1" t="s">
        <v>3</v>
      </c>
      <c r="AF321" s="1" t="s">
        <v>3</v>
      </c>
      <c r="AG321" s="1" t="s">
        <v>3</v>
      </c>
      <c r="AH321" s="1"/>
      <c r="AI321" s="1"/>
      <c r="AJ321" s="1"/>
      <c r="AK321" s="1"/>
      <c r="AL321" s="1"/>
      <c r="AM321" s="1"/>
      <c r="AN321" s="1"/>
      <c r="AO321" s="1"/>
      <c r="AP321" s="1" t="s">
        <v>3</v>
      </c>
      <c r="AQ321" s="1" t="s">
        <v>3</v>
      </c>
      <c r="AR321" s="1" t="s">
        <v>3</v>
      </c>
      <c r="AS321" s="1"/>
      <c r="AT321" s="1"/>
      <c r="AU321" s="1"/>
      <c r="AV321" s="1"/>
      <c r="AW321" s="1"/>
      <c r="AX321" s="1"/>
      <c r="AY321" s="1"/>
      <c r="AZ321" s="1" t="s">
        <v>3</v>
      </c>
      <c r="BA321" s="1"/>
      <c r="BB321" s="1" t="s">
        <v>3</v>
      </c>
      <c r="BC321" s="1" t="s">
        <v>3</v>
      </c>
      <c r="BD321" s="1" t="s">
        <v>3</v>
      </c>
      <c r="BE321" s="1" t="s">
        <v>3</v>
      </c>
      <c r="BF321" s="1" t="s">
        <v>3</v>
      </c>
      <c r="BG321" s="1" t="s">
        <v>3</v>
      </c>
      <c r="BH321" s="1" t="s">
        <v>3</v>
      </c>
      <c r="BI321" s="1" t="s">
        <v>3</v>
      </c>
      <c r="BJ321" s="1" t="s">
        <v>3</v>
      </c>
      <c r="BK321" s="1" t="s">
        <v>3</v>
      </c>
      <c r="BL321" s="1" t="s">
        <v>3</v>
      </c>
      <c r="BM321" s="1" t="s">
        <v>3</v>
      </c>
      <c r="BN321" s="1" t="s">
        <v>3</v>
      </c>
      <c r="BO321" s="1" t="s">
        <v>3</v>
      </c>
      <c r="BP321" s="1" t="s">
        <v>3</v>
      </c>
      <c r="BQ321" s="1"/>
      <c r="BR321" s="1"/>
      <c r="BS321" s="1"/>
      <c r="BT321" s="1"/>
      <c r="BU321" s="1"/>
      <c r="BV321" s="1"/>
      <c r="BW321" s="1"/>
      <c r="BX321" s="1">
        <v>0</v>
      </c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>
        <v>0</v>
      </c>
    </row>
    <row r="323" spans="1:245" x14ac:dyDescent="0.2">
      <c r="A323" s="2">
        <v>52</v>
      </c>
      <c r="B323" s="2">
        <f t="shared" ref="B323:G323" si="301">B336</f>
        <v>1</v>
      </c>
      <c r="C323" s="2">
        <f t="shared" si="301"/>
        <v>5</v>
      </c>
      <c r="D323" s="2">
        <f t="shared" si="301"/>
        <v>321</v>
      </c>
      <c r="E323" s="2">
        <f t="shared" si="301"/>
        <v>0</v>
      </c>
      <c r="F323" s="2" t="str">
        <f t="shared" si="301"/>
        <v>Новый подраздел</v>
      </c>
      <c r="G323" s="2" t="str">
        <f t="shared" si="301"/>
        <v>3.2 Кондиционирование</v>
      </c>
      <c r="H323" s="2"/>
      <c r="I323" s="2"/>
      <c r="J323" s="2"/>
      <c r="K323" s="2"/>
      <c r="L323" s="2"/>
      <c r="M323" s="2"/>
      <c r="N323" s="2"/>
      <c r="O323" s="2">
        <f t="shared" ref="O323:AT323" si="302">O336</f>
        <v>48220.24</v>
      </c>
      <c r="P323" s="2">
        <f t="shared" si="302"/>
        <v>2173.12</v>
      </c>
      <c r="Q323" s="2">
        <f t="shared" si="302"/>
        <v>3319.53</v>
      </c>
      <c r="R323" s="2">
        <f t="shared" si="302"/>
        <v>2082.5700000000002</v>
      </c>
      <c r="S323" s="2">
        <f t="shared" si="302"/>
        <v>42727.59</v>
      </c>
      <c r="T323" s="2">
        <f t="shared" si="302"/>
        <v>0</v>
      </c>
      <c r="U323" s="2">
        <f t="shared" si="302"/>
        <v>64.34</v>
      </c>
      <c r="V323" s="2">
        <f t="shared" si="302"/>
        <v>0</v>
      </c>
      <c r="W323" s="2">
        <f t="shared" si="302"/>
        <v>0</v>
      </c>
      <c r="X323" s="2">
        <f t="shared" si="302"/>
        <v>29909.32</v>
      </c>
      <c r="Y323" s="2">
        <f t="shared" si="302"/>
        <v>4272.76</v>
      </c>
      <c r="Z323" s="2">
        <f t="shared" si="302"/>
        <v>0</v>
      </c>
      <c r="AA323" s="2">
        <f t="shared" si="302"/>
        <v>0</v>
      </c>
      <c r="AB323" s="2">
        <f t="shared" si="302"/>
        <v>48220.24</v>
      </c>
      <c r="AC323" s="2">
        <f t="shared" si="302"/>
        <v>2173.12</v>
      </c>
      <c r="AD323" s="2">
        <f t="shared" si="302"/>
        <v>3319.53</v>
      </c>
      <c r="AE323" s="2">
        <f t="shared" si="302"/>
        <v>2082.5700000000002</v>
      </c>
      <c r="AF323" s="2">
        <f t="shared" si="302"/>
        <v>42727.59</v>
      </c>
      <c r="AG323" s="2">
        <f t="shared" si="302"/>
        <v>0</v>
      </c>
      <c r="AH323" s="2">
        <f t="shared" si="302"/>
        <v>64.34</v>
      </c>
      <c r="AI323" s="2">
        <f t="shared" si="302"/>
        <v>0</v>
      </c>
      <c r="AJ323" s="2">
        <f t="shared" si="302"/>
        <v>0</v>
      </c>
      <c r="AK323" s="2">
        <f t="shared" si="302"/>
        <v>29909.32</v>
      </c>
      <c r="AL323" s="2">
        <f t="shared" si="302"/>
        <v>4272.76</v>
      </c>
      <c r="AM323" s="2">
        <f t="shared" si="302"/>
        <v>0</v>
      </c>
      <c r="AN323" s="2">
        <f t="shared" si="302"/>
        <v>0</v>
      </c>
      <c r="AO323" s="2">
        <f t="shared" si="302"/>
        <v>0</v>
      </c>
      <c r="AP323" s="2">
        <f t="shared" si="302"/>
        <v>0</v>
      </c>
      <c r="AQ323" s="2">
        <f t="shared" si="302"/>
        <v>0</v>
      </c>
      <c r="AR323" s="2">
        <f t="shared" si="302"/>
        <v>84651.5</v>
      </c>
      <c r="AS323" s="2">
        <f t="shared" si="302"/>
        <v>0</v>
      </c>
      <c r="AT323" s="2">
        <f t="shared" si="302"/>
        <v>0</v>
      </c>
      <c r="AU323" s="2">
        <f t="shared" ref="AU323:BZ323" si="303">AU336</f>
        <v>84651.5</v>
      </c>
      <c r="AV323" s="2">
        <f t="shared" si="303"/>
        <v>2173.12</v>
      </c>
      <c r="AW323" s="2">
        <f t="shared" si="303"/>
        <v>2173.12</v>
      </c>
      <c r="AX323" s="2">
        <f t="shared" si="303"/>
        <v>0</v>
      </c>
      <c r="AY323" s="2">
        <f t="shared" si="303"/>
        <v>2173.12</v>
      </c>
      <c r="AZ323" s="2">
        <f t="shared" si="303"/>
        <v>0</v>
      </c>
      <c r="BA323" s="2">
        <f t="shared" si="303"/>
        <v>0</v>
      </c>
      <c r="BB323" s="2">
        <f t="shared" si="303"/>
        <v>0</v>
      </c>
      <c r="BC323" s="2">
        <f t="shared" si="303"/>
        <v>0</v>
      </c>
      <c r="BD323" s="2">
        <f t="shared" si="303"/>
        <v>0</v>
      </c>
      <c r="BE323" s="2">
        <f t="shared" si="303"/>
        <v>0</v>
      </c>
      <c r="BF323" s="2">
        <f t="shared" si="303"/>
        <v>0</v>
      </c>
      <c r="BG323" s="2">
        <f t="shared" si="303"/>
        <v>0</v>
      </c>
      <c r="BH323" s="2">
        <f t="shared" si="303"/>
        <v>0</v>
      </c>
      <c r="BI323" s="2">
        <f t="shared" si="303"/>
        <v>0</v>
      </c>
      <c r="BJ323" s="2">
        <f t="shared" si="303"/>
        <v>0</v>
      </c>
      <c r="BK323" s="2">
        <f t="shared" si="303"/>
        <v>0</v>
      </c>
      <c r="BL323" s="2">
        <f t="shared" si="303"/>
        <v>0</v>
      </c>
      <c r="BM323" s="2">
        <f t="shared" si="303"/>
        <v>0</v>
      </c>
      <c r="BN323" s="2">
        <f t="shared" si="303"/>
        <v>0</v>
      </c>
      <c r="BO323" s="2">
        <f t="shared" si="303"/>
        <v>0</v>
      </c>
      <c r="BP323" s="2">
        <f t="shared" si="303"/>
        <v>0</v>
      </c>
      <c r="BQ323" s="2">
        <f t="shared" si="303"/>
        <v>0</v>
      </c>
      <c r="BR323" s="2">
        <f t="shared" si="303"/>
        <v>0</v>
      </c>
      <c r="BS323" s="2">
        <f t="shared" si="303"/>
        <v>0</v>
      </c>
      <c r="BT323" s="2">
        <f t="shared" si="303"/>
        <v>0</v>
      </c>
      <c r="BU323" s="2">
        <f t="shared" si="303"/>
        <v>0</v>
      </c>
      <c r="BV323" s="2">
        <f t="shared" si="303"/>
        <v>0</v>
      </c>
      <c r="BW323" s="2">
        <f t="shared" si="303"/>
        <v>0</v>
      </c>
      <c r="BX323" s="2">
        <f t="shared" si="303"/>
        <v>0</v>
      </c>
      <c r="BY323" s="2">
        <f t="shared" si="303"/>
        <v>0</v>
      </c>
      <c r="BZ323" s="2">
        <f t="shared" si="303"/>
        <v>0</v>
      </c>
      <c r="CA323" s="2">
        <f t="shared" ref="CA323:DF323" si="304">CA336</f>
        <v>84651.5</v>
      </c>
      <c r="CB323" s="2">
        <f t="shared" si="304"/>
        <v>0</v>
      </c>
      <c r="CC323" s="2">
        <f t="shared" si="304"/>
        <v>0</v>
      </c>
      <c r="CD323" s="2">
        <f t="shared" si="304"/>
        <v>84651.5</v>
      </c>
      <c r="CE323" s="2">
        <f t="shared" si="304"/>
        <v>2173.12</v>
      </c>
      <c r="CF323" s="2">
        <f t="shared" si="304"/>
        <v>2173.12</v>
      </c>
      <c r="CG323" s="2">
        <f t="shared" si="304"/>
        <v>0</v>
      </c>
      <c r="CH323" s="2">
        <f t="shared" si="304"/>
        <v>2173.12</v>
      </c>
      <c r="CI323" s="2">
        <f t="shared" si="304"/>
        <v>0</v>
      </c>
      <c r="CJ323" s="2">
        <f t="shared" si="304"/>
        <v>0</v>
      </c>
      <c r="CK323" s="2">
        <f t="shared" si="304"/>
        <v>0</v>
      </c>
      <c r="CL323" s="2">
        <f t="shared" si="304"/>
        <v>0</v>
      </c>
      <c r="CM323" s="2">
        <f t="shared" si="304"/>
        <v>0</v>
      </c>
      <c r="CN323" s="2">
        <f t="shared" si="304"/>
        <v>0</v>
      </c>
      <c r="CO323" s="2">
        <f t="shared" si="304"/>
        <v>0</v>
      </c>
      <c r="CP323" s="2">
        <f t="shared" si="304"/>
        <v>0</v>
      </c>
      <c r="CQ323" s="2">
        <f t="shared" si="304"/>
        <v>0</v>
      </c>
      <c r="CR323" s="2">
        <f t="shared" si="304"/>
        <v>0</v>
      </c>
      <c r="CS323" s="2">
        <f t="shared" si="304"/>
        <v>0</v>
      </c>
      <c r="CT323" s="2">
        <f t="shared" si="304"/>
        <v>0</v>
      </c>
      <c r="CU323" s="2">
        <f t="shared" si="304"/>
        <v>0</v>
      </c>
      <c r="CV323" s="2">
        <f t="shared" si="304"/>
        <v>0</v>
      </c>
      <c r="CW323" s="2">
        <f t="shared" si="304"/>
        <v>0</v>
      </c>
      <c r="CX323" s="2">
        <f t="shared" si="304"/>
        <v>0</v>
      </c>
      <c r="CY323" s="2">
        <f t="shared" si="304"/>
        <v>0</v>
      </c>
      <c r="CZ323" s="2">
        <f t="shared" si="304"/>
        <v>0</v>
      </c>
      <c r="DA323" s="2">
        <f t="shared" si="304"/>
        <v>0</v>
      </c>
      <c r="DB323" s="2">
        <f t="shared" si="304"/>
        <v>0</v>
      </c>
      <c r="DC323" s="2">
        <f t="shared" si="304"/>
        <v>0</v>
      </c>
      <c r="DD323" s="2">
        <f t="shared" si="304"/>
        <v>0</v>
      </c>
      <c r="DE323" s="2">
        <f t="shared" si="304"/>
        <v>0</v>
      </c>
      <c r="DF323" s="2">
        <f t="shared" si="304"/>
        <v>0</v>
      </c>
      <c r="DG323" s="3">
        <f t="shared" ref="DG323:EL323" si="305">DG336</f>
        <v>0</v>
      </c>
      <c r="DH323" s="3">
        <f t="shared" si="305"/>
        <v>0</v>
      </c>
      <c r="DI323" s="3">
        <f t="shared" si="305"/>
        <v>0</v>
      </c>
      <c r="DJ323" s="3">
        <f t="shared" si="305"/>
        <v>0</v>
      </c>
      <c r="DK323" s="3">
        <f t="shared" si="305"/>
        <v>0</v>
      </c>
      <c r="DL323" s="3">
        <f t="shared" si="305"/>
        <v>0</v>
      </c>
      <c r="DM323" s="3">
        <f t="shared" si="305"/>
        <v>0</v>
      </c>
      <c r="DN323" s="3">
        <f t="shared" si="305"/>
        <v>0</v>
      </c>
      <c r="DO323" s="3">
        <f t="shared" si="305"/>
        <v>0</v>
      </c>
      <c r="DP323" s="3">
        <f t="shared" si="305"/>
        <v>0</v>
      </c>
      <c r="DQ323" s="3">
        <f t="shared" si="305"/>
        <v>0</v>
      </c>
      <c r="DR323" s="3">
        <f t="shared" si="305"/>
        <v>0</v>
      </c>
      <c r="DS323" s="3">
        <f t="shared" si="305"/>
        <v>0</v>
      </c>
      <c r="DT323" s="3">
        <f t="shared" si="305"/>
        <v>0</v>
      </c>
      <c r="DU323" s="3">
        <f t="shared" si="305"/>
        <v>0</v>
      </c>
      <c r="DV323" s="3">
        <f t="shared" si="305"/>
        <v>0</v>
      </c>
      <c r="DW323" s="3">
        <f t="shared" si="305"/>
        <v>0</v>
      </c>
      <c r="DX323" s="3">
        <f t="shared" si="305"/>
        <v>0</v>
      </c>
      <c r="DY323" s="3">
        <f t="shared" si="305"/>
        <v>0</v>
      </c>
      <c r="DZ323" s="3">
        <f t="shared" si="305"/>
        <v>0</v>
      </c>
      <c r="EA323" s="3">
        <f t="shared" si="305"/>
        <v>0</v>
      </c>
      <c r="EB323" s="3">
        <f t="shared" si="305"/>
        <v>0</v>
      </c>
      <c r="EC323" s="3">
        <f t="shared" si="305"/>
        <v>0</v>
      </c>
      <c r="ED323" s="3">
        <f t="shared" si="305"/>
        <v>0</v>
      </c>
      <c r="EE323" s="3">
        <f t="shared" si="305"/>
        <v>0</v>
      </c>
      <c r="EF323" s="3">
        <f t="shared" si="305"/>
        <v>0</v>
      </c>
      <c r="EG323" s="3">
        <f t="shared" si="305"/>
        <v>0</v>
      </c>
      <c r="EH323" s="3">
        <f t="shared" si="305"/>
        <v>0</v>
      </c>
      <c r="EI323" s="3">
        <f t="shared" si="305"/>
        <v>0</v>
      </c>
      <c r="EJ323" s="3">
        <f t="shared" si="305"/>
        <v>0</v>
      </c>
      <c r="EK323" s="3">
        <f t="shared" si="305"/>
        <v>0</v>
      </c>
      <c r="EL323" s="3">
        <f t="shared" si="305"/>
        <v>0</v>
      </c>
      <c r="EM323" s="3">
        <f t="shared" ref="EM323:FR323" si="306">EM336</f>
        <v>0</v>
      </c>
      <c r="EN323" s="3">
        <f t="shared" si="306"/>
        <v>0</v>
      </c>
      <c r="EO323" s="3">
        <f t="shared" si="306"/>
        <v>0</v>
      </c>
      <c r="EP323" s="3">
        <f t="shared" si="306"/>
        <v>0</v>
      </c>
      <c r="EQ323" s="3">
        <f t="shared" si="306"/>
        <v>0</v>
      </c>
      <c r="ER323" s="3">
        <f t="shared" si="306"/>
        <v>0</v>
      </c>
      <c r="ES323" s="3">
        <f t="shared" si="306"/>
        <v>0</v>
      </c>
      <c r="ET323" s="3">
        <f t="shared" si="306"/>
        <v>0</v>
      </c>
      <c r="EU323" s="3">
        <f t="shared" si="306"/>
        <v>0</v>
      </c>
      <c r="EV323" s="3">
        <f t="shared" si="306"/>
        <v>0</v>
      </c>
      <c r="EW323" s="3">
        <f t="shared" si="306"/>
        <v>0</v>
      </c>
      <c r="EX323" s="3">
        <f t="shared" si="306"/>
        <v>0</v>
      </c>
      <c r="EY323" s="3">
        <f t="shared" si="306"/>
        <v>0</v>
      </c>
      <c r="EZ323" s="3">
        <f t="shared" si="306"/>
        <v>0</v>
      </c>
      <c r="FA323" s="3">
        <f t="shared" si="306"/>
        <v>0</v>
      </c>
      <c r="FB323" s="3">
        <f t="shared" si="306"/>
        <v>0</v>
      </c>
      <c r="FC323" s="3">
        <f t="shared" si="306"/>
        <v>0</v>
      </c>
      <c r="FD323" s="3">
        <f t="shared" si="306"/>
        <v>0</v>
      </c>
      <c r="FE323" s="3">
        <f t="shared" si="306"/>
        <v>0</v>
      </c>
      <c r="FF323" s="3">
        <f t="shared" si="306"/>
        <v>0</v>
      </c>
      <c r="FG323" s="3">
        <f t="shared" si="306"/>
        <v>0</v>
      </c>
      <c r="FH323" s="3">
        <f t="shared" si="306"/>
        <v>0</v>
      </c>
      <c r="FI323" s="3">
        <f t="shared" si="306"/>
        <v>0</v>
      </c>
      <c r="FJ323" s="3">
        <f t="shared" si="306"/>
        <v>0</v>
      </c>
      <c r="FK323" s="3">
        <f t="shared" si="306"/>
        <v>0</v>
      </c>
      <c r="FL323" s="3">
        <f t="shared" si="306"/>
        <v>0</v>
      </c>
      <c r="FM323" s="3">
        <f t="shared" si="306"/>
        <v>0</v>
      </c>
      <c r="FN323" s="3">
        <f t="shared" si="306"/>
        <v>0</v>
      </c>
      <c r="FO323" s="3">
        <f t="shared" si="306"/>
        <v>0</v>
      </c>
      <c r="FP323" s="3">
        <f t="shared" si="306"/>
        <v>0</v>
      </c>
      <c r="FQ323" s="3">
        <f t="shared" si="306"/>
        <v>0</v>
      </c>
      <c r="FR323" s="3">
        <f t="shared" si="306"/>
        <v>0</v>
      </c>
      <c r="FS323" s="3">
        <f t="shared" ref="FS323:GX323" si="307">FS336</f>
        <v>0</v>
      </c>
      <c r="FT323" s="3">
        <f t="shared" si="307"/>
        <v>0</v>
      </c>
      <c r="FU323" s="3">
        <f t="shared" si="307"/>
        <v>0</v>
      </c>
      <c r="FV323" s="3">
        <f t="shared" si="307"/>
        <v>0</v>
      </c>
      <c r="FW323" s="3">
        <f t="shared" si="307"/>
        <v>0</v>
      </c>
      <c r="FX323" s="3">
        <f t="shared" si="307"/>
        <v>0</v>
      </c>
      <c r="FY323" s="3">
        <f t="shared" si="307"/>
        <v>0</v>
      </c>
      <c r="FZ323" s="3">
        <f t="shared" si="307"/>
        <v>0</v>
      </c>
      <c r="GA323" s="3">
        <f t="shared" si="307"/>
        <v>0</v>
      </c>
      <c r="GB323" s="3">
        <f t="shared" si="307"/>
        <v>0</v>
      </c>
      <c r="GC323" s="3">
        <f t="shared" si="307"/>
        <v>0</v>
      </c>
      <c r="GD323" s="3">
        <f t="shared" si="307"/>
        <v>0</v>
      </c>
      <c r="GE323" s="3">
        <f t="shared" si="307"/>
        <v>0</v>
      </c>
      <c r="GF323" s="3">
        <f t="shared" si="307"/>
        <v>0</v>
      </c>
      <c r="GG323" s="3">
        <f t="shared" si="307"/>
        <v>0</v>
      </c>
      <c r="GH323" s="3">
        <f t="shared" si="307"/>
        <v>0</v>
      </c>
      <c r="GI323" s="3">
        <f t="shared" si="307"/>
        <v>0</v>
      </c>
      <c r="GJ323" s="3">
        <f t="shared" si="307"/>
        <v>0</v>
      </c>
      <c r="GK323" s="3">
        <f t="shared" si="307"/>
        <v>0</v>
      </c>
      <c r="GL323" s="3">
        <f t="shared" si="307"/>
        <v>0</v>
      </c>
      <c r="GM323" s="3">
        <f t="shared" si="307"/>
        <v>0</v>
      </c>
      <c r="GN323" s="3">
        <f t="shared" si="307"/>
        <v>0</v>
      </c>
      <c r="GO323" s="3">
        <f t="shared" si="307"/>
        <v>0</v>
      </c>
      <c r="GP323" s="3">
        <f t="shared" si="307"/>
        <v>0</v>
      </c>
      <c r="GQ323" s="3">
        <f t="shared" si="307"/>
        <v>0</v>
      </c>
      <c r="GR323" s="3">
        <f t="shared" si="307"/>
        <v>0</v>
      </c>
      <c r="GS323" s="3">
        <f t="shared" si="307"/>
        <v>0</v>
      </c>
      <c r="GT323" s="3">
        <f t="shared" si="307"/>
        <v>0</v>
      </c>
      <c r="GU323" s="3">
        <f t="shared" si="307"/>
        <v>0</v>
      </c>
      <c r="GV323" s="3">
        <f t="shared" si="307"/>
        <v>0</v>
      </c>
      <c r="GW323" s="3">
        <f t="shared" si="307"/>
        <v>0</v>
      </c>
      <c r="GX323" s="3">
        <f t="shared" si="307"/>
        <v>0</v>
      </c>
    </row>
    <row r="325" spans="1:245" x14ac:dyDescent="0.2">
      <c r="A325">
        <v>17</v>
      </c>
      <c r="B325">
        <v>1</v>
      </c>
      <c r="D325">
        <f>ROW(EtalonRes!A244)</f>
        <v>244</v>
      </c>
      <c r="E325" t="s">
        <v>297</v>
      </c>
      <c r="F325" t="s">
        <v>298</v>
      </c>
      <c r="G325" t="s">
        <v>299</v>
      </c>
      <c r="H325" t="s">
        <v>224</v>
      </c>
      <c r="I325">
        <f>ROUND(2+1,9)</f>
        <v>3</v>
      </c>
      <c r="J325">
        <v>0</v>
      </c>
      <c r="K325">
        <f>ROUND(2+1,9)</f>
        <v>3</v>
      </c>
      <c r="O325">
        <f t="shared" ref="O325:O334" si="308">ROUND(CP325,2)</f>
        <v>32521.56</v>
      </c>
      <c r="P325">
        <f t="shared" ref="P325:P334" si="309">ROUND(CQ325*I325,2)</f>
        <v>2130.96</v>
      </c>
      <c r="Q325">
        <f t="shared" ref="Q325:Q334" si="310">ROUND(CR325*I325,2)</f>
        <v>3283.56</v>
      </c>
      <c r="R325">
        <f t="shared" ref="R325:R334" si="311">ROUND(CS325*I325,2)</f>
        <v>2082</v>
      </c>
      <c r="S325">
        <f t="shared" ref="S325:S334" si="312">ROUND(CT325*I325,2)</f>
        <v>27107.040000000001</v>
      </c>
      <c r="T325">
        <f t="shared" ref="T325:T334" si="313">ROUND(CU325*I325,2)</f>
        <v>0</v>
      </c>
      <c r="U325">
        <f t="shared" ref="U325:U334" si="314">CV325*I325</f>
        <v>40.799999999999997</v>
      </c>
      <c r="V325">
        <f t="shared" ref="V325:V334" si="315">CW325*I325</f>
        <v>0</v>
      </c>
      <c r="W325">
        <f t="shared" ref="W325:W334" si="316">ROUND(CX325*I325,2)</f>
        <v>0</v>
      </c>
      <c r="X325">
        <f t="shared" ref="X325:X334" si="317">ROUND(CY325,2)</f>
        <v>18974.93</v>
      </c>
      <c r="Y325">
        <f t="shared" ref="Y325:Y334" si="318">ROUND(CZ325,2)</f>
        <v>2710.7</v>
      </c>
      <c r="AA325">
        <v>1472751627</v>
      </c>
      <c r="AB325">
        <f t="shared" ref="AB325:AB334" si="319">ROUND((AC325+AD325+AF325),6)</f>
        <v>10840.52</v>
      </c>
      <c r="AC325">
        <f>ROUND(((ES325*2)),6)</f>
        <v>710.32</v>
      </c>
      <c r="AD325">
        <f>ROUND(((((ET325*2))-((EU325*2)))+AE325),6)</f>
        <v>1094.52</v>
      </c>
      <c r="AE325">
        <f>ROUND(((EU325*2)),6)</f>
        <v>694</v>
      </c>
      <c r="AF325">
        <f>ROUND(((EV325*2)),6)</f>
        <v>9035.68</v>
      </c>
      <c r="AG325">
        <f t="shared" ref="AG325:AG334" si="320">ROUND((AP325),6)</f>
        <v>0</v>
      </c>
      <c r="AH325">
        <f>((EW325*2))</f>
        <v>13.6</v>
      </c>
      <c r="AI325">
        <f>((EX325*2))</f>
        <v>0</v>
      </c>
      <c r="AJ325">
        <f t="shared" ref="AJ325:AJ334" si="321">(AS325)</f>
        <v>0</v>
      </c>
      <c r="AK325">
        <v>5420.26</v>
      </c>
      <c r="AL325">
        <v>355.16</v>
      </c>
      <c r="AM325">
        <v>547.26</v>
      </c>
      <c r="AN325">
        <v>347</v>
      </c>
      <c r="AO325">
        <v>4517.84</v>
      </c>
      <c r="AP325">
        <v>0</v>
      </c>
      <c r="AQ325">
        <v>6.8</v>
      </c>
      <c r="AR325">
        <v>0</v>
      </c>
      <c r="AS325">
        <v>0</v>
      </c>
      <c r="AT325">
        <v>70</v>
      </c>
      <c r="AU325">
        <v>10</v>
      </c>
      <c r="AV325">
        <v>1</v>
      </c>
      <c r="AW325">
        <v>1</v>
      </c>
      <c r="AZ325">
        <v>1</v>
      </c>
      <c r="BA325">
        <v>1</v>
      </c>
      <c r="BB325">
        <v>1</v>
      </c>
      <c r="BC325">
        <v>1</v>
      </c>
      <c r="BD325" t="s">
        <v>3</v>
      </c>
      <c r="BE325" t="s">
        <v>3</v>
      </c>
      <c r="BF325" t="s">
        <v>3</v>
      </c>
      <c r="BG325" t="s">
        <v>3</v>
      </c>
      <c r="BH325">
        <v>0</v>
      </c>
      <c r="BI325">
        <v>4</v>
      </c>
      <c r="BJ325" t="s">
        <v>300</v>
      </c>
      <c r="BM325">
        <v>0</v>
      </c>
      <c r="BN325">
        <v>0</v>
      </c>
      <c r="BO325" t="s">
        <v>3</v>
      </c>
      <c r="BP325">
        <v>0</v>
      </c>
      <c r="BQ325">
        <v>1</v>
      </c>
      <c r="BR325">
        <v>0</v>
      </c>
      <c r="BS325">
        <v>1</v>
      </c>
      <c r="BT325">
        <v>1</v>
      </c>
      <c r="BU325">
        <v>1</v>
      </c>
      <c r="BV325">
        <v>1</v>
      </c>
      <c r="BW325">
        <v>1</v>
      </c>
      <c r="BX325">
        <v>1</v>
      </c>
      <c r="BY325" t="s">
        <v>3</v>
      </c>
      <c r="BZ325">
        <v>70</v>
      </c>
      <c r="CA325">
        <v>10</v>
      </c>
      <c r="CB325" t="s">
        <v>3</v>
      </c>
      <c r="CE325">
        <v>0</v>
      </c>
      <c r="CF325">
        <v>0</v>
      </c>
      <c r="CG325">
        <v>0</v>
      </c>
      <c r="CM325">
        <v>0</v>
      </c>
      <c r="CN325" t="s">
        <v>3</v>
      </c>
      <c r="CO325">
        <v>0</v>
      </c>
      <c r="CP325">
        <f t="shared" ref="CP325:CP334" si="322">(P325+Q325+S325)</f>
        <v>32521.56</v>
      </c>
      <c r="CQ325">
        <f t="shared" ref="CQ325:CQ334" si="323">(AC325*BC325*AW325)</f>
        <v>710.32</v>
      </c>
      <c r="CR325">
        <f>(((((ET325*2))*BB325-((EU325*2))*BS325)+AE325*BS325)*AV325)</f>
        <v>1094.52</v>
      </c>
      <c r="CS325">
        <f t="shared" ref="CS325:CS334" si="324">(AE325*BS325*AV325)</f>
        <v>694</v>
      </c>
      <c r="CT325">
        <f t="shared" ref="CT325:CT334" si="325">(AF325*BA325*AV325)</f>
        <v>9035.68</v>
      </c>
      <c r="CU325">
        <f t="shared" ref="CU325:CU334" si="326">AG325</f>
        <v>0</v>
      </c>
      <c r="CV325">
        <f t="shared" ref="CV325:CV334" si="327">(AH325*AV325)</f>
        <v>13.6</v>
      </c>
      <c r="CW325">
        <f t="shared" ref="CW325:CW334" si="328">AI325</f>
        <v>0</v>
      </c>
      <c r="CX325">
        <f t="shared" ref="CX325:CX334" si="329">AJ325</f>
        <v>0</v>
      </c>
      <c r="CY325">
        <f t="shared" ref="CY325:CY334" si="330">((S325*BZ325)/100)</f>
        <v>18974.928</v>
      </c>
      <c r="CZ325">
        <f t="shared" ref="CZ325:CZ334" si="331">((S325*CA325)/100)</f>
        <v>2710.7040000000002</v>
      </c>
      <c r="DC325" t="s">
        <v>3</v>
      </c>
      <c r="DD325" t="s">
        <v>193</v>
      </c>
      <c r="DE325" t="s">
        <v>193</v>
      </c>
      <c r="DF325" t="s">
        <v>193</v>
      </c>
      <c r="DG325" t="s">
        <v>193</v>
      </c>
      <c r="DH325" t="s">
        <v>3</v>
      </c>
      <c r="DI325" t="s">
        <v>193</v>
      </c>
      <c r="DJ325" t="s">
        <v>193</v>
      </c>
      <c r="DK325" t="s">
        <v>3</v>
      </c>
      <c r="DL325" t="s">
        <v>3</v>
      </c>
      <c r="DM325" t="s">
        <v>3</v>
      </c>
      <c r="DN325">
        <v>0</v>
      </c>
      <c r="DO325">
        <v>0</v>
      </c>
      <c r="DP325">
        <v>1</v>
      </c>
      <c r="DQ325">
        <v>1</v>
      </c>
      <c r="DU325">
        <v>1013</v>
      </c>
      <c r="DV325" t="s">
        <v>224</v>
      </c>
      <c r="DW325" t="s">
        <v>224</v>
      </c>
      <c r="DX325">
        <v>1</v>
      </c>
      <c r="DZ325" t="s">
        <v>3</v>
      </c>
      <c r="EA325" t="s">
        <v>3</v>
      </c>
      <c r="EB325" t="s">
        <v>3</v>
      </c>
      <c r="EC325" t="s">
        <v>3</v>
      </c>
      <c r="EE325">
        <v>1441815344</v>
      </c>
      <c r="EF325">
        <v>1</v>
      </c>
      <c r="EG325" t="s">
        <v>22</v>
      </c>
      <c r="EH325">
        <v>0</v>
      </c>
      <c r="EI325" t="s">
        <v>3</v>
      </c>
      <c r="EJ325">
        <v>4</v>
      </c>
      <c r="EK325">
        <v>0</v>
      </c>
      <c r="EL325" t="s">
        <v>23</v>
      </c>
      <c r="EM325" t="s">
        <v>24</v>
      </c>
      <c r="EO325" t="s">
        <v>3</v>
      </c>
      <c r="EQ325">
        <v>0</v>
      </c>
      <c r="ER325">
        <v>5420.26</v>
      </c>
      <c r="ES325">
        <v>355.16</v>
      </c>
      <c r="ET325">
        <v>547.26</v>
      </c>
      <c r="EU325">
        <v>347</v>
      </c>
      <c r="EV325">
        <v>4517.84</v>
      </c>
      <c r="EW325">
        <v>6.8</v>
      </c>
      <c r="EX325">
        <v>0</v>
      </c>
      <c r="EY325">
        <v>0</v>
      </c>
      <c r="FQ325">
        <v>0</v>
      </c>
      <c r="FR325">
        <f t="shared" ref="FR325:FR334" si="332">ROUND(IF(BI325=3,GM325,0),2)</f>
        <v>0</v>
      </c>
      <c r="FS325">
        <v>0</v>
      </c>
      <c r="FX325">
        <v>70</v>
      </c>
      <c r="FY325">
        <v>10</v>
      </c>
      <c r="GA325" t="s">
        <v>3</v>
      </c>
      <c r="GD325">
        <v>0</v>
      </c>
      <c r="GF325">
        <v>-1049032363</v>
      </c>
      <c r="GG325">
        <v>2</v>
      </c>
      <c r="GH325">
        <v>1</v>
      </c>
      <c r="GI325">
        <v>-2</v>
      </c>
      <c r="GJ325">
        <v>0</v>
      </c>
      <c r="GK325">
        <f>ROUND(R325*(R12)/100,2)</f>
        <v>2248.56</v>
      </c>
      <c r="GL325">
        <f t="shared" ref="GL325:GL334" si="333">ROUND(IF(AND(BH325=3,BI325=3,FS325&lt;&gt;0),P325,0),2)</f>
        <v>0</v>
      </c>
      <c r="GM325">
        <f t="shared" ref="GM325:GM334" si="334">ROUND(O325+X325+Y325+GK325,2)+GX325</f>
        <v>56455.75</v>
      </c>
      <c r="GN325">
        <f t="shared" ref="GN325:GN334" si="335">IF(OR(BI325=0,BI325=1),GM325-GX325,0)</f>
        <v>0</v>
      </c>
      <c r="GO325">
        <f t="shared" ref="GO325:GO334" si="336">IF(BI325=2,GM325-GX325,0)</f>
        <v>0</v>
      </c>
      <c r="GP325">
        <f t="shared" ref="GP325:GP334" si="337">IF(BI325=4,GM325-GX325,0)</f>
        <v>56455.75</v>
      </c>
      <c r="GR325">
        <v>0</v>
      </c>
      <c r="GS325">
        <v>3</v>
      </c>
      <c r="GT325">
        <v>0</v>
      </c>
      <c r="GU325" t="s">
        <v>3</v>
      </c>
      <c r="GV325">
        <f t="shared" ref="GV325:GV334" si="338">ROUND((GT325),6)</f>
        <v>0</v>
      </c>
      <c r="GW325">
        <v>1</v>
      </c>
      <c r="GX325">
        <f t="shared" ref="GX325:GX334" si="339">ROUND(HC325*I325,2)</f>
        <v>0</v>
      </c>
      <c r="HA325">
        <v>0</v>
      </c>
      <c r="HB325">
        <v>0</v>
      </c>
      <c r="HC325">
        <f t="shared" ref="HC325:HC334" si="340">GV325*GW325</f>
        <v>0</v>
      </c>
      <c r="HE325" t="s">
        <v>3</v>
      </c>
      <c r="HF325" t="s">
        <v>3</v>
      </c>
      <c r="HM325" t="s">
        <v>3</v>
      </c>
      <c r="HN325" t="s">
        <v>3</v>
      </c>
      <c r="HO325" t="s">
        <v>3</v>
      </c>
      <c r="HP325" t="s">
        <v>3</v>
      </c>
      <c r="HQ325" t="s">
        <v>3</v>
      </c>
      <c r="IK325">
        <v>0</v>
      </c>
    </row>
    <row r="326" spans="1:245" x14ac:dyDescent="0.2">
      <c r="A326">
        <v>17</v>
      </c>
      <c r="B326">
        <v>1</v>
      </c>
      <c r="D326">
        <f>ROW(EtalonRes!A247)</f>
        <v>247</v>
      </c>
      <c r="E326" t="s">
        <v>3</v>
      </c>
      <c r="F326" t="s">
        <v>301</v>
      </c>
      <c r="G326" t="s">
        <v>302</v>
      </c>
      <c r="H326" t="s">
        <v>224</v>
      </c>
      <c r="I326">
        <f>ROUND(2+1,9)</f>
        <v>3</v>
      </c>
      <c r="J326">
        <v>0</v>
      </c>
      <c r="K326">
        <f>ROUND(2+1,9)</f>
        <v>3</v>
      </c>
      <c r="O326">
        <f t="shared" si="308"/>
        <v>28031.4</v>
      </c>
      <c r="P326">
        <f t="shared" si="309"/>
        <v>188.94</v>
      </c>
      <c r="Q326">
        <f t="shared" si="310"/>
        <v>3283.56</v>
      </c>
      <c r="R326">
        <f t="shared" si="311"/>
        <v>2082</v>
      </c>
      <c r="S326">
        <f t="shared" si="312"/>
        <v>24558.9</v>
      </c>
      <c r="T326">
        <f t="shared" si="313"/>
        <v>0</v>
      </c>
      <c r="U326">
        <f t="shared" si="314"/>
        <v>36.96</v>
      </c>
      <c r="V326">
        <f t="shared" si="315"/>
        <v>0</v>
      </c>
      <c r="W326">
        <f t="shared" si="316"/>
        <v>0</v>
      </c>
      <c r="X326">
        <f t="shared" si="317"/>
        <v>17191.23</v>
      </c>
      <c r="Y326">
        <f t="shared" si="318"/>
        <v>2455.89</v>
      </c>
      <c r="AA326">
        <v>-1</v>
      </c>
      <c r="AB326">
        <f t="shared" si="319"/>
        <v>9343.7999999999993</v>
      </c>
      <c r="AC326">
        <f>ROUND(((ES326*2)),6)</f>
        <v>62.98</v>
      </c>
      <c r="AD326">
        <f>ROUND(((((ET326*2))-((EU326*2)))+AE326),6)</f>
        <v>1094.52</v>
      </c>
      <c r="AE326">
        <f>ROUND(((EU326*2)),6)</f>
        <v>694</v>
      </c>
      <c r="AF326">
        <f>ROUND(((EV326*2)),6)</f>
        <v>8186.3</v>
      </c>
      <c r="AG326">
        <f t="shared" si="320"/>
        <v>0</v>
      </c>
      <c r="AH326">
        <f>((EW326*2))</f>
        <v>12.32</v>
      </c>
      <c r="AI326">
        <f>((EX326*2))</f>
        <v>0</v>
      </c>
      <c r="AJ326">
        <f t="shared" si="321"/>
        <v>0</v>
      </c>
      <c r="AK326">
        <v>4671.8999999999996</v>
      </c>
      <c r="AL326">
        <v>31.49</v>
      </c>
      <c r="AM326">
        <v>547.26</v>
      </c>
      <c r="AN326">
        <v>347</v>
      </c>
      <c r="AO326">
        <v>4093.15</v>
      </c>
      <c r="AP326">
        <v>0</v>
      </c>
      <c r="AQ326">
        <v>6.16</v>
      </c>
      <c r="AR326">
        <v>0</v>
      </c>
      <c r="AS326">
        <v>0</v>
      </c>
      <c r="AT326">
        <v>70</v>
      </c>
      <c r="AU326">
        <v>10</v>
      </c>
      <c r="AV326">
        <v>1</v>
      </c>
      <c r="AW326">
        <v>1</v>
      </c>
      <c r="AZ326">
        <v>1</v>
      </c>
      <c r="BA326">
        <v>1</v>
      </c>
      <c r="BB326">
        <v>1</v>
      </c>
      <c r="BC326">
        <v>1</v>
      </c>
      <c r="BD326" t="s">
        <v>3</v>
      </c>
      <c r="BE326" t="s">
        <v>3</v>
      </c>
      <c r="BF326" t="s">
        <v>3</v>
      </c>
      <c r="BG326" t="s">
        <v>3</v>
      </c>
      <c r="BH326">
        <v>0</v>
      </c>
      <c r="BI326">
        <v>4</v>
      </c>
      <c r="BJ326" t="s">
        <v>303</v>
      </c>
      <c r="BM326">
        <v>0</v>
      </c>
      <c r="BN326">
        <v>0</v>
      </c>
      <c r="BO326" t="s">
        <v>3</v>
      </c>
      <c r="BP326">
        <v>0</v>
      </c>
      <c r="BQ326">
        <v>1</v>
      </c>
      <c r="BR326">
        <v>0</v>
      </c>
      <c r="BS326">
        <v>1</v>
      </c>
      <c r="BT326">
        <v>1</v>
      </c>
      <c r="BU326">
        <v>1</v>
      </c>
      <c r="BV326">
        <v>1</v>
      </c>
      <c r="BW326">
        <v>1</v>
      </c>
      <c r="BX326">
        <v>1</v>
      </c>
      <c r="BY326" t="s">
        <v>3</v>
      </c>
      <c r="BZ326">
        <v>70</v>
      </c>
      <c r="CA326">
        <v>10</v>
      </c>
      <c r="CB326" t="s">
        <v>3</v>
      </c>
      <c r="CE326">
        <v>0</v>
      </c>
      <c r="CF326">
        <v>0</v>
      </c>
      <c r="CG326">
        <v>0</v>
      </c>
      <c r="CM326">
        <v>0</v>
      </c>
      <c r="CN326" t="s">
        <v>3</v>
      </c>
      <c r="CO326">
        <v>0</v>
      </c>
      <c r="CP326">
        <f t="shared" si="322"/>
        <v>28031.4</v>
      </c>
      <c r="CQ326">
        <f t="shared" si="323"/>
        <v>62.98</v>
      </c>
      <c r="CR326">
        <f>(((((ET326*2))*BB326-((EU326*2))*BS326)+AE326*BS326)*AV326)</f>
        <v>1094.52</v>
      </c>
      <c r="CS326">
        <f t="shared" si="324"/>
        <v>694</v>
      </c>
      <c r="CT326">
        <f t="shared" si="325"/>
        <v>8186.3</v>
      </c>
      <c r="CU326">
        <f t="shared" si="326"/>
        <v>0</v>
      </c>
      <c r="CV326">
        <f t="shared" si="327"/>
        <v>12.32</v>
      </c>
      <c r="CW326">
        <f t="shared" si="328"/>
        <v>0</v>
      </c>
      <c r="CX326">
        <f t="shared" si="329"/>
        <v>0</v>
      </c>
      <c r="CY326">
        <f t="shared" si="330"/>
        <v>17191.23</v>
      </c>
      <c r="CZ326">
        <f t="shared" si="331"/>
        <v>2455.89</v>
      </c>
      <c r="DC326" t="s">
        <v>3</v>
      </c>
      <c r="DD326" t="s">
        <v>193</v>
      </c>
      <c r="DE326" t="s">
        <v>193</v>
      </c>
      <c r="DF326" t="s">
        <v>193</v>
      </c>
      <c r="DG326" t="s">
        <v>193</v>
      </c>
      <c r="DH326" t="s">
        <v>3</v>
      </c>
      <c r="DI326" t="s">
        <v>193</v>
      </c>
      <c r="DJ326" t="s">
        <v>193</v>
      </c>
      <c r="DK326" t="s">
        <v>3</v>
      </c>
      <c r="DL326" t="s">
        <v>3</v>
      </c>
      <c r="DM326" t="s">
        <v>3</v>
      </c>
      <c r="DN326">
        <v>0</v>
      </c>
      <c r="DO326">
        <v>0</v>
      </c>
      <c r="DP326">
        <v>1</v>
      </c>
      <c r="DQ326">
        <v>1</v>
      </c>
      <c r="DU326">
        <v>1013</v>
      </c>
      <c r="DV326" t="s">
        <v>224</v>
      </c>
      <c r="DW326" t="s">
        <v>224</v>
      </c>
      <c r="DX326">
        <v>1</v>
      </c>
      <c r="DZ326" t="s">
        <v>3</v>
      </c>
      <c r="EA326" t="s">
        <v>3</v>
      </c>
      <c r="EB326" t="s">
        <v>3</v>
      </c>
      <c r="EC326" t="s">
        <v>3</v>
      </c>
      <c r="EE326">
        <v>1441815344</v>
      </c>
      <c r="EF326">
        <v>1</v>
      </c>
      <c r="EG326" t="s">
        <v>22</v>
      </c>
      <c r="EH326">
        <v>0</v>
      </c>
      <c r="EI326" t="s">
        <v>3</v>
      </c>
      <c r="EJ326">
        <v>4</v>
      </c>
      <c r="EK326">
        <v>0</v>
      </c>
      <c r="EL326" t="s">
        <v>23</v>
      </c>
      <c r="EM326" t="s">
        <v>24</v>
      </c>
      <c r="EO326" t="s">
        <v>3</v>
      </c>
      <c r="EQ326">
        <v>1024</v>
      </c>
      <c r="ER326">
        <v>4671.8999999999996</v>
      </c>
      <c r="ES326">
        <v>31.49</v>
      </c>
      <c r="ET326">
        <v>547.26</v>
      </c>
      <c r="EU326">
        <v>347</v>
      </c>
      <c r="EV326">
        <v>4093.15</v>
      </c>
      <c r="EW326">
        <v>6.16</v>
      </c>
      <c r="EX326">
        <v>0</v>
      </c>
      <c r="EY326">
        <v>0</v>
      </c>
      <c r="FQ326">
        <v>0</v>
      </c>
      <c r="FR326">
        <f t="shared" si="332"/>
        <v>0</v>
      </c>
      <c r="FS326">
        <v>0</v>
      </c>
      <c r="FX326">
        <v>70</v>
      </c>
      <c r="FY326">
        <v>10</v>
      </c>
      <c r="GA326" t="s">
        <v>3</v>
      </c>
      <c r="GD326">
        <v>0</v>
      </c>
      <c r="GF326">
        <v>1801448048</v>
      </c>
      <c r="GG326">
        <v>2</v>
      </c>
      <c r="GH326">
        <v>1</v>
      </c>
      <c r="GI326">
        <v>-2</v>
      </c>
      <c r="GJ326">
        <v>0</v>
      </c>
      <c r="GK326">
        <f>ROUND(R326*(R12)/100,2)</f>
        <v>2248.56</v>
      </c>
      <c r="GL326">
        <f t="shared" si="333"/>
        <v>0</v>
      </c>
      <c r="GM326">
        <f t="shared" si="334"/>
        <v>49927.08</v>
      </c>
      <c r="GN326">
        <f t="shared" si="335"/>
        <v>0</v>
      </c>
      <c r="GO326">
        <f t="shared" si="336"/>
        <v>0</v>
      </c>
      <c r="GP326">
        <f t="shared" si="337"/>
        <v>49927.08</v>
      </c>
      <c r="GR326">
        <v>0</v>
      </c>
      <c r="GS326">
        <v>3</v>
      </c>
      <c r="GT326">
        <v>0</v>
      </c>
      <c r="GU326" t="s">
        <v>3</v>
      </c>
      <c r="GV326">
        <f t="shared" si="338"/>
        <v>0</v>
      </c>
      <c r="GW326">
        <v>1</v>
      </c>
      <c r="GX326">
        <f t="shared" si="339"/>
        <v>0</v>
      </c>
      <c r="HA326">
        <v>0</v>
      </c>
      <c r="HB326">
        <v>0</v>
      </c>
      <c r="HC326">
        <f t="shared" si="340"/>
        <v>0</v>
      </c>
      <c r="HE326" t="s">
        <v>3</v>
      </c>
      <c r="HF326" t="s">
        <v>3</v>
      </c>
      <c r="HM326" t="s">
        <v>3</v>
      </c>
      <c r="HN326" t="s">
        <v>3</v>
      </c>
      <c r="HO326" t="s">
        <v>3</v>
      </c>
      <c r="HP326" t="s">
        <v>3</v>
      </c>
      <c r="HQ326" t="s">
        <v>3</v>
      </c>
      <c r="IK326">
        <v>0</v>
      </c>
    </row>
    <row r="327" spans="1:245" x14ac:dyDescent="0.2">
      <c r="A327">
        <v>17</v>
      </c>
      <c r="B327">
        <v>1</v>
      </c>
      <c r="D327">
        <f>ROW(EtalonRes!A251)</f>
        <v>251</v>
      </c>
      <c r="E327" t="s">
        <v>304</v>
      </c>
      <c r="F327" t="s">
        <v>305</v>
      </c>
      <c r="G327" t="s">
        <v>306</v>
      </c>
      <c r="H327" t="s">
        <v>307</v>
      </c>
      <c r="I327">
        <f>ROUND(2,9)</f>
        <v>2</v>
      </c>
      <c r="J327">
        <v>0</v>
      </c>
      <c r="K327">
        <f>ROUND(2,9)</f>
        <v>2</v>
      </c>
      <c r="O327">
        <f t="shared" si="308"/>
        <v>2299.7800000000002</v>
      </c>
      <c r="P327">
        <f t="shared" si="309"/>
        <v>8.86</v>
      </c>
      <c r="Q327">
        <f t="shared" si="310"/>
        <v>8.2200000000000006</v>
      </c>
      <c r="R327">
        <f t="shared" si="311"/>
        <v>0.12</v>
      </c>
      <c r="S327">
        <f t="shared" si="312"/>
        <v>2282.6999999999998</v>
      </c>
      <c r="T327">
        <f t="shared" si="313"/>
        <v>0</v>
      </c>
      <c r="U327">
        <f t="shared" si="314"/>
        <v>3.44</v>
      </c>
      <c r="V327">
        <f t="shared" si="315"/>
        <v>0</v>
      </c>
      <c r="W327">
        <f t="shared" si="316"/>
        <v>0</v>
      </c>
      <c r="X327">
        <f t="shared" si="317"/>
        <v>1597.89</v>
      </c>
      <c r="Y327">
        <f t="shared" si="318"/>
        <v>228.27</v>
      </c>
      <c r="AA327">
        <v>1472751627</v>
      </c>
      <c r="AB327">
        <f t="shared" si="319"/>
        <v>1149.8900000000001</v>
      </c>
      <c r="AC327">
        <f>ROUND((ES327),6)</f>
        <v>4.43</v>
      </c>
      <c r="AD327">
        <f>ROUND((((ET327)-(EU327))+AE327),6)</f>
        <v>4.1100000000000003</v>
      </c>
      <c r="AE327">
        <f>ROUND((EU327),6)</f>
        <v>0.06</v>
      </c>
      <c r="AF327">
        <f>ROUND((EV327),6)</f>
        <v>1141.3499999999999</v>
      </c>
      <c r="AG327">
        <f t="shared" si="320"/>
        <v>0</v>
      </c>
      <c r="AH327">
        <f>(EW327)</f>
        <v>1.72</v>
      </c>
      <c r="AI327">
        <f>(EX327)</f>
        <v>0</v>
      </c>
      <c r="AJ327">
        <f t="shared" si="321"/>
        <v>0</v>
      </c>
      <c r="AK327">
        <v>1149.8900000000001</v>
      </c>
      <c r="AL327">
        <v>4.43</v>
      </c>
      <c r="AM327">
        <v>4.1100000000000003</v>
      </c>
      <c r="AN327">
        <v>0.06</v>
      </c>
      <c r="AO327">
        <v>1141.3499999999999</v>
      </c>
      <c r="AP327">
        <v>0</v>
      </c>
      <c r="AQ327">
        <v>1.72</v>
      </c>
      <c r="AR327">
        <v>0</v>
      </c>
      <c r="AS327">
        <v>0</v>
      </c>
      <c r="AT327">
        <v>70</v>
      </c>
      <c r="AU327">
        <v>10</v>
      </c>
      <c r="AV327">
        <v>1</v>
      </c>
      <c r="AW327">
        <v>1</v>
      </c>
      <c r="AZ327">
        <v>1</v>
      </c>
      <c r="BA327">
        <v>1</v>
      </c>
      <c r="BB327">
        <v>1</v>
      </c>
      <c r="BC327">
        <v>1</v>
      </c>
      <c r="BD327" t="s">
        <v>3</v>
      </c>
      <c r="BE327" t="s">
        <v>3</v>
      </c>
      <c r="BF327" t="s">
        <v>3</v>
      </c>
      <c r="BG327" t="s">
        <v>3</v>
      </c>
      <c r="BH327">
        <v>0</v>
      </c>
      <c r="BI327">
        <v>4</v>
      </c>
      <c r="BJ327" t="s">
        <v>308</v>
      </c>
      <c r="BM327">
        <v>0</v>
      </c>
      <c r="BN327">
        <v>0</v>
      </c>
      <c r="BO327" t="s">
        <v>3</v>
      </c>
      <c r="BP327">
        <v>0</v>
      </c>
      <c r="BQ327">
        <v>1</v>
      </c>
      <c r="BR327">
        <v>0</v>
      </c>
      <c r="BS327">
        <v>1</v>
      </c>
      <c r="BT327">
        <v>1</v>
      </c>
      <c r="BU327">
        <v>1</v>
      </c>
      <c r="BV327">
        <v>1</v>
      </c>
      <c r="BW327">
        <v>1</v>
      </c>
      <c r="BX327">
        <v>1</v>
      </c>
      <c r="BY327" t="s">
        <v>3</v>
      </c>
      <c r="BZ327">
        <v>70</v>
      </c>
      <c r="CA327">
        <v>10</v>
      </c>
      <c r="CB327" t="s">
        <v>3</v>
      </c>
      <c r="CE327">
        <v>0</v>
      </c>
      <c r="CF327">
        <v>0</v>
      </c>
      <c r="CG327">
        <v>0</v>
      </c>
      <c r="CM327">
        <v>0</v>
      </c>
      <c r="CN327" t="s">
        <v>3</v>
      </c>
      <c r="CO327">
        <v>0</v>
      </c>
      <c r="CP327">
        <f t="shared" si="322"/>
        <v>2299.7799999999997</v>
      </c>
      <c r="CQ327">
        <f t="shared" si="323"/>
        <v>4.43</v>
      </c>
      <c r="CR327">
        <f>((((ET327)*BB327-(EU327)*BS327)+AE327*BS327)*AV327)</f>
        <v>4.1100000000000003</v>
      </c>
      <c r="CS327">
        <f t="shared" si="324"/>
        <v>0.06</v>
      </c>
      <c r="CT327">
        <f t="shared" si="325"/>
        <v>1141.3499999999999</v>
      </c>
      <c r="CU327">
        <f t="shared" si="326"/>
        <v>0</v>
      </c>
      <c r="CV327">
        <f t="shared" si="327"/>
        <v>1.72</v>
      </c>
      <c r="CW327">
        <f t="shared" si="328"/>
        <v>0</v>
      </c>
      <c r="CX327">
        <f t="shared" si="329"/>
        <v>0</v>
      </c>
      <c r="CY327">
        <f t="shared" si="330"/>
        <v>1597.89</v>
      </c>
      <c r="CZ327">
        <f t="shared" si="331"/>
        <v>228.27</v>
      </c>
      <c r="DC327" t="s">
        <v>3</v>
      </c>
      <c r="DD327" t="s">
        <v>3</v>
      </c>
      <c r="DE327" t="s">
        <v>3</v>
      </c>
      <c r="DF327" t="s">
        <v>3</v>
      </c>
      <c r="DG327" t="s">
        <v>3</v>
      </c>
      <c r="DH327" t="s">
        <v>3</v>
      </c>
      <c r="DI327" t="s">
        <v>3</v>
      </c>
      <c r="DJ327" t="s">
        <v>3</v>
      </c>
      <c r="DK327" t="s">
        <v>3</v>
      </c>
      <c r="DL327" t="s">
        <v>3</v>
      </c>
      <c r="DM327" t="s">
        <v>3</v>
      </c>
      <c r="DN327">
        <v>0</v>
      </c>
      <c r="DO327">
        <v>0</v>
      </c>
      <c r="DP327">
        <v>1</v>
      </c>
      <c r="DQ327">
        <v>1</v>
      </c>
      <c r="DU327">
        <v>1013</v>
      </c>
      <c r="DV327" t="s">
        <v>307</v>
      </c>
      <c r="DW327" t="s">
        <v>307</v>
      </c>
      <c r="DX327">
        <v>1</v>
      </c>
      <c r="DZ327" t="s">
        <v>3</v>
      </c>
      <c r="EA327" t="s">
        <v>3</v>
      </c>
      <c r="EB327" t="s">
        <v>3</v>
      </c>
      <c r="EC327" t="s">
        <v>3</v>
      </c>
      <c r="EE327">
        <v>1441815344</v>
      </c>
      <c r="EF327">
        <v>1</v>
      </c>
      <c r="EG327" t="s">
        <v>22</v>
      </c>
      <c r="EH327">
        <v>0</v>
      </c>
      <c r="EI327" t="s">
        <v>3</v>
      </c>
      <c r="EJ327">
        <v>4</v>
      </c>
      <c r="EK327">
        <v>0</v>
      </c>
      <c r="EL327" t="s">
        <v>23</v>
      </c>
      <c r="EM327" t="s">
        <v>24</v>
      </c>
      <c r="EO327" t="s">
        <v>3</v>
      </c>
      <c r="EQ327">
        <v>0</v>
      </c>
      <c r="ER327">
        <v>1149.8900000000001</v>
      </c>
      <c r="ES327">
        <v>4.43</v>
      </c>
      <c r="ET327">
        <v>4.1100000000000003</v>
      </c>
      <c r="EU327">
        <v>0.06</v>
      </c>
      <c r="EV327">
        <v>1141.3499999999999</v>
      </c>
      <c r="EW327">
        <v>1.72</v>
      </c>
      <c r="EX327">
        <v>0</v>
      </c>
      <c r="EY327">
        <v>0</v>
      </c>
      <c r="FQ327">
        <v>0</v>
      </c>
      <c r="FR327">
        <f t="shared" si="332"/>
        <v>0</v>
      </c>
      <c r="FS327">
        <v>0</v>
      </c>
      <c r="FX327">
        <v>70</v>
      </c>
      <c r="FY327">
        <v>10</v>
      </c>
      <c r="GA327" t="s">
        <v>3</v>
      </c>
      <c r="GD327">
        <v>0</v>
      </c>
      <c r="GF327">
        <v>-1515457467</v>
      </c>
      <c r="GG327">
        <v>2</v>
      </c>
      <c r="GH327">
        <v>1</v>
      </c>
      <c r="GI327">
        <v>-2</v>
      </c>
      <c r="GJ327">
        <v>0</v>
      </c>
      <c r="GK327">
        <f>ROUND(R327*(R12)/100,2)</f>
        <v>0.13</v>
      </c>
      <c r="GL327">
        <f t="shared" si="333"/>
        <v>0</v>
      </c>
      <c r="GM327">
        <f t="shared" si="334"/>
        <v>4126.07</v>
      </c>
      <c r="GN327">
        <f t="shared" si="335"/>
        <v>0</v>
      </c>
      <c r="GO327">
        <f t="shared" si="336"/>
        <v>0</v>
      </c>
      <c r="GP327">
        <f t="shared" si="337"/>
        <v>4126.07</v>
      </c>
      <c r="GR327">
        <v>0</v>
      </c>
      <c r="GS327">
        <v>3</v>
      </c>
      <c r="GT327">
        <v>0</v>
      </c>
      <c r="GU327" t="s">
        <v>3</v>
      </c>
      <c r="GV327">
        <f t="shared" si="338"/>
        <v>0</v>
      </c>
      <c r="GW327">
        <v>1</v>
      </c>
      <c r="GX327">
        <f t="shared" si="339"/>
        <v>0</v>
      </c>
      <c r="HA327">
        <v>0</v>
      </c>
      <c r="HB327">
        <v>0</v>
      </c>
      <c r="HC327">
        <f t="shared" si="340"/>
        <v>0</v>
      </c>
      <c r="HE327" t="s">
        <v>3</v>
      </c>
      <c r="HF327" t="s">
        <v>3</v>
      </c>
      <c r="HM327" t="s">
        <v>3</v>
      </c>
      <c r="HN327" t="s">
        <v>3</v>
      </c>
      <c r="HO327" t="s">
        <v>3</v>
      </c>
      <c r="HP327" t="s">
        <v>3</v>
      </c>
      <c r="HQ327" t="s">
        <v>3</v>
      </c>
      <c r="IK327">
        <v>0</v>
      </c>
    </row>
    <row r="328" spans="1:245" x14ac:dyDescent="0.2">
      <c r="A328">
        <v>17</v>
      </c>
      <c r="B328">
        <v>1</v>
      </c>
      <c r="D328">
        <f>ROW(EtalonRes!A253)</f>
        <v>253</v>
      </c>
      <c r="E328" t="s">
        <v>3</v>
      </c>
      <c r="F328" t="s">
        <v>309</v>
      </c>
      <c r="G328" t="s">
        <v>310</v>
      </c>
      <c r="H328" t="s">
        <v>307</v>
      </c>
      <c r="I328">
        <f>ROUND(2,9)</f>
        <v>2</v>
      </c>
      <c r="J328">
        <v>0</v>
      </c>
      <c r="K328">
        <f>ROUND(2,9)</f>
        <v>2</v>
      </c>
      <c r="O328">
        <f t="shared" si="308"/>
        <v>4066.74</v>
      </c>
      <c r="P328">
        <f t="shared" si="309"/>
        <v>5.64</v>
      </c>
      <c r="Q328">
        <f t="shared" si="310"/>
        <v>0</v>
      </c>
      <c r="R328">
        <f t="shared" si="311"/>
        <v>0</v>
      </c>
      <c r="S328">
        <f t="shared" si="312"/>
        <v>4061.1</v>
      </c>
      <c r="T328">
        <f t="shared" si="313"/>
        <v>0</v>
      </c>
      <c r="U328">
        <f t="shared" si="314"/>
        <v>6.12</v>
      </c>
      <c r="V328">
        <f t="shared" si="315"/>
        <v>0</v>
      </c>
      <c r="W328">
        <f t="shared" si="316"/>
        <v>0</v>
      </c>
      <c r="X328">
        <f t="shared" si="317"/>
        <v>2842.77</v>
      </c>
      <c r="Y328">
        <f t="shared" si="318"/>
        <v>406.11</v>
      </c>
      <c r="AA328">
        <v>-1</v>
      </c>
      <c r="AB328">
        <f t="shared" si="319"/>
        <v>2033.37</v>
      </c>
      <c r="AC328">
        <f>ROUND(((ES328*3)),6)</f>
        <v>2.82</v>
      </c>
      <c r="AD328">
        <f>ROUND(((((ET328*3))-((EU328*3)))+AE328),6)</f>
        <v>0</v>
      </c>
      <c r="AE328">
        <f>ROUND(((EU328*3)),6)</f>
        <v>0</v>
      </c>
      <c r="AF328">
        <f>ROUND(((EV328*3)),6)</f>
        <v>2030.55</v>
      </c>
      <c r="AG328">
        <f t="shared" si="320"/>
        <v>0</v>
      </c>
      <c r="AH328">
        <f>((EW328*3))</f>
        <v>3.06</v>
      </c>
      <c r="AI328">
        <f>((EX328*3))</f>
        <v>0</v>
      </c>
      <c r="AJ328">
        <f t="shared" si="321"/>
        <v>0</v>
      </c>
      <c r="AK328">
        <v>677.79</v>
      </c>
      <c r="AL328">
        <v>0.94</v>
      </c>
      <c r="AM328">
        <v>0</v>
      </c>
      <c r="AN328">
        <v>0</v>
      </c>
      <c r="AO328">
        <v>676.85</v>
      </c>
      <c r="AP328">
        <v>0</v>
      </c>
      <c r="AQ328">
        <v>1.02</v>
      </c>
      <c r="AR328">
        <v>0</v>
      </c>
      <c r="AS328">
        <v>0</v>
      </c>
      <c r="AT328">
        <v>70</v>
      </c>
      <c r="AU328">
        <v>10</v>
      </c>
      <c r="AV328">
        <v>1</v>
      </c>
      <c r="AW328">
        <v>1</v>
      </c>
      <c r="AZ328">
        <v>1</v>
      </c>
      <c r="BA328">
        <v>1</v>
      </c>
      <c r="BB328">
        <v>1</v>
      </c>
      <c r="BC328">
        <v>1</v>
      </c>
      <c r="BD328" t="s">
        <v>3</v>
      </c>
      <c r="BE328" t="s">
        <v>3</v>
      </c>
      <c r="BF328" t="s">
        <v>3</v>
      </c>
      <c r="BG328" t="s">
        <v>3</v>
      </c>
      <c r="BH328">
        <v>0</v>
      </c>
      <c r="BI328">
        <v>4</v>
      </c>
      <c r="BJ328" t="s">
        <v>311</v>
      </c>
      <c r="BM328">
        <v>0</v>
      </c>
      <c r="BN328">
        <v>0</v>
      </c>
      <c r="BO328" t="s">
        <v>3</v>
      </c>
      <c r="BP328">
        <v>0</v>
      </c>
      <c r="BQ328">
        <v>1</v>
      </c>
      <c r="BR328">
        <v>0</v>
      </c>
      <c r="BS328">
        <v>1</v>
      </c>
      <c r="BT328">
        <v>1</v>
      </c>
      <c r="BU328">
        <v>1</v>
      </c>
      <c r="BV328">
        <v>1</v>
      </c>
      <c r="BW328">
        <v>1</v>
      </c>
      <c r="BX328">
        <v>1</v>
      </c>
      <c r="BY328" t="s">
        <v>3</v>
      </c>
      <c r="BZ328">
        <v>70</v>
      </c>
      <c r="CA328">
        <v>10</v>
      </c>
      <c r="CB328" t="s">
        <v>3</v>
      </c>
      <c r="CE328">
        <v>0</v>
      </c>
      <c r="CF328">
        <v>0</v>
      </c>
      <c r="CG328">
        <v>0</v>
      </c>
      <c r="CM328">
        <v>0</v>
      </c>
      <c r="CN328" t="s">
        <v>3</v>
      </c>
      <c r="CO328">
        <v>0</v>
      </c>
      <c r="CP328">
        <f t="shared" si="322"/>
        <v>4066.74</v>
      </c>
      <c r="CQ328">
        <f t="shared" si="323"/>
        <v>2.82</v>
      </c>
      <c r="CR328">
        <f>(((((ET328*3))*BB328-((EU328*3))*BS328)+AE328*BS328)*AV328)</f>
        <v>0</v>
      </c>
      <c r="CS328">
        <f t="shared" si="324"/>
        <v>0</v>
      </c>
      <c r="CT328">
        <f t="shared" si="325"/>
        <v>2030.55</v>
      </c>
      <c r="CU328">
        <f t="shared" si="326"/>
        <v>0</v>
      </c>
      <c r="CV328">
        <f t="shared" si="327"/>
        <v>3.06</v>
      </c>
      <c r="CW328">
        <f t="shared" si="328"/>
        <v>0</v>
      </c>
      <c r="CX328">
        <f t="shared" si="329"/>
        <v>0</v>
      </c>
      <c r="CY328">
        <f t="shared" si="330"/>
        <v>2842.77</v>
      </c>
      <c r="CZ328">
        <f t="shared" si="331"/>
        <v>406.11</v>
      </c>
      <c r="DC328" t="s">
        <v>3</v>
      </c>
      <c r="DD328" t="s">
        <v>164</v>
      </c>
      <c r="DE328" t="s">
        <v>164</v>
      </c>
      <c r="DF328" t="s">
        <v>164</v>
      </c>
      <c r="DG328" t="s">
        <v>164</v>
      </c>
      <c r="DH328" t="s">
        <v>3</v>
      </c>
      <c r="DI328" t="s">
        <v>164</v>
      </c>
      <c r="DJ328" t="s">
        <v>164</v>
      </c>
      <c r="DK328" t="s">
        <v>3</v>
      </c>
      <c r="DL328" t="s">
        <v>3</v>
      </c>
      <c r="DM328" t="s">
        <v>3</v>
      </c>
      <c r="DN328">
        <v>0</v>
      </c>
      <c r="DO328">
        <v>0</v>
      </c>
      <c r="DP328">
        <v>1</v>
      </c>
      <c r="DQ328">
        <v>1</v>
      </c>
      <c r="DU328">
        <v>1013</v>
      </c>
      <c r="DV328" t="s">
        <v>307</v>
      </c>
      <c r="DW328" t="s">
        <v>307</v>
      </c>
      <c r="DX328">
        <v>1</v>
      </c>
      <c r="DZ328" t="s">
        <v>3</v>
      </c>
      <c r="EA328" t="s">
        <v>3</v>
      </c>
      <c r="EB328" t="s">
        <v>3</v>
      </c>
      <c r="EC328" t="s">
        <v>3</v>
      </c>
      <c r="EE328">
        <v>1441815344</v>
      </c>
      <c r="EF328">
        <v>1</v>
      </c>
      <c r="EG328" t="s">
        <v>22</v>
      </c>
      <c r="EH328">
        <v>0</v>
      </c>
      <c r="EI328" t="s">
        <v>3</v>
      </c>
      <c r="EJ328">
        <v>4</v>
      </c>
      <c r="EK328">
        <v>0</v>
      </c>
      <c r="EL328" t="s">
        <v>23</v>
      </c>
      <c r="EM328" t="s">
        <v>24</v>
      </c>
      <c r="EO328" t="s">
        <v>3</v>
      </c>
      <c r="EQ328">
        <v>1024</v>
      </c>
      <c r="ER328">
        <v>677.79</v>
      </c>
      <c r="ES328">
        <v>0.94</v>
      </c>
      <c r="ET328">
        <v>0</v>
      </c>
      <c r="EU328">
        <v>0</v>
      </c>
      <c r="EV328">
        <v>676.85</v>
      </c>
      <c r="EW328">
        <v>1.02</v>
      </c>
      <c r="EX328">
        <v>0</v>
      </c>
      <c r="EY328">
        <v>0</v>
      </c>
      <c r="FQ328">
        <v>0</v>
      </c>
      <c r="FR328">
        <f t="shared" si="332"/>
        <v>0</v>
      </c>
      <c r="FS328">
        <v>0</v>
      </c>
      <c r="FX328">
        <v>70</v>
      </c>
      <c r="FY328">
        <v>10</v>
      </c>
      <c r="GA328" t="s">
        <v>3</v>
      </c>
      <c r="GD328">
        <v>0</v>
      </c>
      <c r="GF328">
        <v>-963632619</v>
      </c>
      <c r="GG328">
        <v>2</v>
      </c>
      <c r="GH328">
        <v>1</v>
      </c>
      <c r="GI328">
        <v>-2</v>
      </c>
      <c r="GJ328">
        <v>0</v>
      </c>
      <c r="GK328">
        <f>ROUND(R328*(R12)/100,2)</f>
        <v>0</v>
      </c>
      <c r="GL328">
        <f t="shared" si="333"/>
        <v>0</v>
      </c>
      <c r="GM328">
        <f t="shared" si="334"/>
        <v>7315.62</v>
      </c>
      <c r="GN328">
        <f t="shared" si="335"/>
        <v>0</v>
      </c>
      <c r="GO328">
        <f t="shared" si="336"/>
        <v>0</v>
      </c>
      <c r="GP328">
        <f t="shared" si="337"/>
        <v>7315.62</v>
      </c>
      <c r="GR328">
        <v>0</v>
      </c>
      <c r="GS328">
        <v>3</v>
      </c>
      <c r="GT328">
        <v>0</v>
      </c>
      <c r="GU328" t="s">
        <v>3</v>
      </c>
      <c r="GV328">
        <f t="shared" si="338"/>
        <v>0</v>
      </c>
      <c r="GW328">
        <v>1</v>
      </c>
      <c r="GX328">
        <f t="shared" si="339"/>
        <v>0</v>
      </c>
      <c r="HA328">
        <v>0</v>
      </c>
      <c r="HB328">
        <v>0</v>
      </c>
      <c r="HC328">
        <f t="shared" si="340"/>
        <v>0</v>
      </c>
      <c r="HE328" t="s">
        <v>3</v>
      </c>
      <c r="HF328" t="s">
        <v>3</v>
      </c>
      <c r="HM328" t="s">
        <v>3</v>
      </c>
      <c r="HN328" t="s">
        <v>3</v>
      </c>
      <c r="HO328" t="s">
        <v>3</v>
      </c>
      <c r="HP328" t="s">
        <v>3</v>
      </c>
      <c r="HQ328" t="s">
        <v>3</v>
      </c>
      <c r="IK328">
        <v>0</v>
      </c>
    </row>
    <row r="329" spans="1:245" x14ac:dyDescent="0.2">
      <c r="A329">
        <v>17</v>
      </c>
      <c r="B329">
        <v>1</v>
      </c>
      <c r="D329">
        <f>ROW(EtalonRes!A257)</f>
        <v>257</v>
      </c>
      <c r="E329" t="s">
        <v>312</v>
      </c>
      <c r="F329" t="s">
        <v>313</v>
      </c>
      <c r="G329" t="s">
        <v>314</v>
      </c>
      <c r="H329" t="s">
        <v>307</v>
      </c>
      <c r="I329">
        <f>ROUND(2+11+2,9)</f>
        <v>15</v>
      </c>
      <c r="J329">
        <v>0</v>
      </c>
      <c r="K329">
        <f>ROUND(2+11+2,9)</f>
        <v>15</v>
      </c>
      <c r="O329">
        <f t="shared" si="308"/>
        <v>13398.9</v>
      </c>
      <c r="P329">
        <f t="shared" si="309"/>
        <v>33.299999999999997</v>
      </c>
      <c r="Q329">
        <f t="shared" si="310"/>
        <v>27.75</v>
      </c>
      <c r="R329">
        <f t="shared" si="311"/>
        <v>0.45</v>
      </c>
      <c r="S329">
        <f t="shared" si="312"/>
        <v>13337.85</v>
      </c>
      <c r="T329">
        <f t="shared" si="313"/>
        <v>0</v>
      </c>
      <c r="U329">
        <f t="shared" si="314"/>
        <v>20.100000000000001</v>
      </c>
      <c r="V329">
        <f t="shared" si="315"/>
        <v>0</v>
      </c>
      <c r="W329">
        <f t="shared" si="316"/>
        <v>0</v>
      </c>
      <c r="X329">
        <f t="shared" si="317"/>
        <v>9336.5</v>
      </c>
      <c r="Y329">
        <f t="shared" si="318"/>
        <v>1333.79</v>
      </c>
      <c r="AA329">
        <v>1472751627</v>
      </c>
      <c r="AB329">
        <f t="shared" si="319"/>
        <v>893.26</v>
      </c>
      <c r="AC329">
        <f>ROUND((ES329),6)</f>
        <v>2.2200000000000002</v>
      </c>
      <c r="AD329">
        <f>ROUND((((ET329)-(EU329))+AE329),6)</f>
        <v>1.85</v>
      </c>
      <c r="AE329">
        <f>ROUND((EU329),6)</f>
        <v>0.03</v>
      </c>
      <c r="AF329">
        <f>ROUND((EV329),6)</f>
        <v>889.19</v>
      </c>
      <c r="AG329">
        <f t="shared" si="320"/>
        <v>0</v>
      </c>
      <c r="AH329">
        <f>(EW329)</f>
        <v>1.34</v>
      </c>
      <c r="AI329">
        <f>(EX329)</f>
        <v>0</v>
      </c>
      <c r="AJ329">
        <f t="shared" si="321"/>
        <v>0</v>
      </c>
      <c r="AK329">
        <v>893.26</v>
      </c>
      <c r="AL329">
        <v>2.2200000000000002</v>
      </c>
      <c r="AM329">
        <v>1.85</v>
      </c>
      <c r="AN329">
        <v>0.03</v>
      </c>
      <c r="AO329">
        <v>889.19</v>
      </c>
      <c r="AP329">
        <v>0</v>
      </c>
      <c r="AQ329">
        <v>1.34</v>
      </c>
      <c r="AR329">
        <v>0</v>
      </c>
      <c r="AS329">
        <v>0</v>
      </c>
      <c r="AT329">
        <v>70</v>
      </c>
      <c r="AU329">
        <v>10</v>
      </c>
      <c r="AV329">
        <v>1</v>
      </c>
      <c r="AW329">
        <v>1</v>
      </c>
      <c r="AZ329">
        <v>1</v>
      </c>
      <c r="BA329">
        <v>1</v>
      </c>
      <c r="BB329">
        <v>1</v>
      </c>
      <c r="BC329">
        <v>1</v>
      </c>
      <c r="BD329" t="s">
        <v>3</v>
      </c>
      <c r="BE329" t="s">
        <v>3</v>
      </c>
      <c r="BF329" t="s">
        <v>3</v>
      </c>
      <c r="BG329" t="s">
        <v>3</v>
      </c>
      <c r="BH329">
        <v>0</v>
      </c>
      <c r="BI329">
        <v>4</v>
      </c>
      <c r="BJ329" t="s">
        <v>315</v>
      </c>
      <c r="BM329">
        <v>0</v>
      </c>
      <c r="BN329">
        <v>0</v>
      </c>
      <c r="BO329" t="s">
        <v>3</v>
      </c>
      <c r="BP329">
        <v>0</v>
      </c>
      <c r="BQ329">
        <v>1</v>
      </c>
      <c r="BR329">
        <v>0</v>
      </c>
      <c r="BS329">
        <v>1</v>
      </c>
      <c r="BT329">
        <v>1</v>
      </c>
      <c r="BU329">
        <v>1</v>
      </c>
      <c r="BV329">
        <v>1</v>
      </c>
      <c r="BW329">
        <v>1</v>
      </c>
      <c r="BX329">
        <v>1</v>
      </c>
      <c r="BY329" t="s">
        <v>3</v>
      </c>
      <c r="BZ329">
        <v>70</v>
      </c>
      <c r="CA329">
        <v>10</v>
      </c>
      <c r="CB329" t="s">
        <v>3</v>
      </c>
      <c r="CE329">
        <v>0</v>
      </c>
      <c r="CF329">
        <v>0</v>
      </c>
      <c r="CG329">
        <v>0</v>
      </c>
      <c r="CM329">
        <v>0</v>
      </c>
      <c r="CN329" t="s">
        <v>3</v>
      </c>
      <c r="CO329">
        <v>0</v>
      </c>
      <c r="CP329">
        <f t="shared" si="322"/>
        <v>13398.9</v>
      </c>
      <c r="CQ329">
        <f t="shared" si="323"/>
        <v>2.2200000000000002</v>
      </c>
      <c r="CR329">
        <f>((((ET329)*BB329-(EU329)*BS329)+AE329*BS329)*AV329)</f>
        <v>1.85</v>
      </c>
      <c r="CS329">
        <f t="shared" si="324"/>
        <v>0.03</v>
      </c>
      <c r="CT329">
        <f t="shared" si="325"/>
        <v>889.19</v>
      </c>
      <c r="CU329">
        <f t="shared" si="326"/>
        <v>0</v>
      </c>
      <c r="CV329">
        <f t="shared" si="327"/>
        <v>1.34</v>
      </c>
      <c r="CW329">
        <f t="shared" si="328"/>
        <v>0</v>
      </c>
      <c r="CX329">
        <f t="shared" si="329"/>
        <v>0</v>
      </c>
      <c r="CY329">
        <f t="shared" si="330"/>
        <v>9336.4950000000008</v>
      </c>
      <c r="CZ329">
        <f t="shared" si="331"/>
        <v>1333.7850000000001</v>
      </c>
      <c r="DC329" t="s">
        <v>3</v>
      </c>
      <c r="DD329" t="s">
        <v>3</v>
      </c>
      <c r="DE329" t="s">
        <v>3</v>
      </c>
      <c r="DF329" t="s">
        <v>3</v>
      </c>
      <c r="DG329" t="s">
        <v>3</v>
      </c>
      <c r="DH329" t="s">
        <v>3</v>
      </c>
      <c r="DI329" t="s">
        <v>3</v>
      </c>
      <c r="DJ329" t="s">
        <v>3</v>
      </c>
      <c r="DK329" t="s">
        <v>3</v>
      </c>
      <c r="DL329" t="s">
        <v>3</v>
      </c>
      <c r="DM329" t="s">
        <v>3</v>
      </c>
      <c r="DN329">
        <v>0</v>
      </c>
      <c r="DO329">
        <v>0</v>
      </c>
      <c r="DP329">
        <v>1</v>
      </c>
      <c r="DQ329">
        <v>1</v>
      </c>
      <c r="DU329">
        <v>1013</v>
      </c>
      <c r="DV329" t="s">
        <v>307</v>
      </c>
      <c r="DW329" t="s">
        <v>307</v>
      </c>
      <c r="DX329">
        <v>1</v>
      </c>
      <c r="DZ329" t="s">
        <v>3</v>
      </c>
      <c r="EA329" t="s">
        <v>3</v>
      </c>
      <c r="EB329" t="s">
        <v>3</v>
      </c>
      <c r="EC329" t="s">
        <v>3</v>
      </c>
      <c r="EE329">
        <v>1441815344</v>
      </c>
      <c r="EF329">
        <v>1</v>
      </c>
      <c r="EG329" t="s">
        <v>22</v>
      </c>
      <c r="EH329">
        <v>0</v>
      </c>
      <c r="EI329" t="s">
        <v>3</v>
      </c>
      <c r="EJ329">
        <v>4</v>
      </c>
      <c r="EK329">
        <v>0</v>
      </c>
      <c r="EL329" t="s">
        <v>23</v>
      </c>
      <c r="EM329" t="s">
        <v>24</v>
      </c>
      <c r="EO329" t="s">
        <v>3</v>
      </c>
      <c r="EQ329">
        <v>0</v>
      </c>
      <c r="ER329">
        <v>893.26</v>
      </c>
      <c r="ES329">
        <v>2.2200000000000002</v>
      </c>
      <c r="ET329">
        <v>1.85</v>
      </c>
      <c r="EU329">
        <v>0.03</v>
      </c>
      <c r="EV329">
        <v>889.19</v>
      </c>
      <c r="EW329">
        <v>1.34</v>
      </c>
      <c r="EX329">
        <v>0</v>
      </c>
      <c r="EY329">
        <v>0</v>
      </c>
      <c r="FQ329">
        <v>0</v>
      </c>
      <c r="FR329">
        <f t="shared" si="332"/>
        <v>0</v>
      </c>
      <c r="FS329">
        <v>0</v>
      </c>
      <c r="FX329">
        <v>70</v>
      </c>
      <c r="FY329">
        <v>10</v>
      </c>
      <c r="GA329" t="s">
        <v>3</v>
      </c>
      <c r="GD329">
        <v>0</v>
      </c>
      <c r="GF329">
        <v>211604864</v>
      </c>
      <c r="GG329">
        <v>2</v>
      </c>
      <c r="GH329">
        <v>1</v>
      </c>
      <c r="GI329">
        <v>-2</v>
      </c>
      <c r="GJ329">
        <v>0</v>
      </c>
      <c r="GK329">
        <f>ROUND(R329*(R12)/100,2)</f>
        <v>0.49</v>
      </c>
      <c r="GL329">
        <f t="shared" si="333"/>
        <v>0</v>
      </c>
      <c r="GM329">
        <f t="shared" si="334"/>
        <v>24069.68</v>
      </c>
      <c r="GN329">
        <f t="shared" si="335"/>
        <v>0</v>
      </c>
      <c r="GO329">
        <f t="shared" si="336"/>
        <v>0</v>
      </c>
      <c r="GP329">
        <f t="shared" si="337"/>
        <v>24069.68</v>
      </c>
      <c r="GR329">
        <v>0</v>
      </c>
      <c r="GS329">
        <v>3</v>
      </c>
      <c r="GT329">
        <v>0</v>
      </c>
      <c r="GU329" t="s">
        <v>3</v>
      </c>
      <c r="GV329">
        <f t="shared" si="338"/>
        <v>0</v>
      </c>
      <c r="GW329">
        <v>1</v>
      </c>
      <c r="GX329">
        <f t="shared" si="339"/>
        <v>0</v>
      </c>
      <c r="HA329">
        <v>0</v>
      </c>
      <c r="HB329">
        <v>0</v>
      </c>
      <c r="HC329">
        <f t="shared" si="340"/>
        <v>0</v>
      </c>
      <c r="HE329" t="s">
        <v>3</v>
      </c>
      <c r="HF329" t="s">
        <v>3</v>
      </c>
      <c r="HM329" t="s">
        <v>3</v>
      </c>
      <c r="HN329" t="s">
        <v>3</v>
      </c>
      <c r="HO329" t="s">
        <v>3</v>
      </c>
      <c r="HP329" t="s">
        <v>3</v>
      </c>
      <c r="HQ329" t="s">
        <v>3</v>
      </c>
      <c r="IK329">
        <v>0</v>
      </c>
    </row>
    <row r="330" spans="1:245" x14ac:dyDescent="0.2">
      <c r="A330">
        <v>17</v>
      </c>
      <c r="B330">
        <v>1</v>
      </c>
      <c r="D330">
        <f>ROW(EtalonRes!A259)</f>
        <v>259</v>
      </c>
      <c r="E330" t="s">
        <v>3</v>
      </c>
      <c r="F330" t="s">
        <v>316</v>
      </c>
      <c r="G330" t="s">
        <v>317</v>
      </c>
      <c r="H330" t="s">
        <v>307</v>
      </c>
      <c r="I330">
        <f>ROUND(2+11+2,9)</f>
        <v>15</v>
      </c>
      <c r="J330">
        <v>0</v>
      </c>
      <c r="K330">
        <f>ROUND(2+11+2,9)</f>
        <v>15</v>
      </c>
      <c r="O330">
        <f t="shared" si="308"/>
        <v>22110.75</v>
      </c>
      <c r="P330">
        <f t="shared" si="309"/>
        <v>13.95</v>
      </c>
      <c r="Q330">
        <f t="shared" si="310"/>
        <v>0</v>
      </c>
      <c r="R330">
        <f t="shared" si="311"/>
        <v>0</v>
      </c>
      <c r="S330">
        <f t="shared" si="312"/>
        <v>22096.799999999999</v>
      </c>
      <c r="T330">
        <f t="shared" si="313"/>
        <v>0</v>
      </c>
      <c r="U330">
        <f t="shared" si="314"/>
        <v>33.299999999999997</v>
      </c>
      <c r="V330">
        <f t="shared" si="315"/>
        <v>0</v>
      </c>
      <c r="W330">
        <f t="shared" si="316"/>
        <v>0</v>
      </c>
      <c r="X330">
        <f t="shared" si="317"/>
        <v>15467.76</v>
      </c>
      <c r="Y330">
        <f t="shared" si="318"/>
        <v>2209.6799999999998</v>
      </c>
      <c r="AA330">
        <v>-1</v>
      </c>
      <c r="AB330">
        <f t="shared" si="319"/>
        <v>1474.05</v>
      </c>
      <c r="AC330">
        <f>ROUND(((ES330*3)),6)</f>
        <v>0.93</v>
      </c>
      <c r="AD330">
        <f>ROUND(((((ET330*3))-((EU330*3)))+AE330),6)</f>
        <v>0</v>
      </c>
      <c r="AE330">
        <f>ROUND(((EU330*3)),6)</f>
        <v>0</v>
      </c>
      <c r="AF330">
        <f>ROUND(((EV330*3)),6)</f>
        <v>1473.12</v>
      </c>
      <c r="AG330">
        <f t="shared" si="320"/>
        <v>0</v>
      </c>
      <c r="AH330">
        <f>((EW330*3))</f>
        <v>2.2199999999999998</v>
      </c>
      <c r="AI330">
        <f>((EX330*3))</f>
        <v>0</v>
      </c>
      <c r="AJ330">
        <f t="shared" si="321"/>
        <v>0</v>
      </c>
      <c r="AK330">
        <v>491.35</v>
      </c>
      <c r="AL330">
        <v>0.31</v>
      </c>
      <c r="AM330">
        <v>0</v>
      </c>
      <c r="AN330">
        <v>0</v>
      </c>
      <c r="AO330">
        <v>491.04</v>
      </c>
      <c r="AP330">
        <v>0</v>
      </c>
      <c r="AQ330">
        <v>0.74</v>
      </c>
      <c r="AR330">
        <v>0</v>
      </c>
      <c r="AS330">
        <v>0</v>
      </c>
      <c r="AT330">
        <v>70</v>
      </c>
      <c r="AU330">
        <v>10</v>
      </c>
      <c r="AV330">
        <v>1</v>
      </c>
      <c r="AW330">
        <v>1</v>
      </c>
      <c r="AZ330">
        <v>1</v>
      </c>
      <c r="BA330">
        <v>1</v>
      </c>
      <c r="BB330">
        <v>1</v>
      </c>
      <c r="BC330">
        <v>1</v>
      </c>
      <c r="BD330" t="s">
        <v>3</v>
      </c>
      <c r="BE330" t="s">
        <v>3</v>
      </c>
      <c r="BF330" t="s">
        <v>3</v>
      </c>
      <c r="BG330" t="s">
        <v>3</v>
      </c>
      <c r="BH330">
        <v>0</v>
      </c>
      <c r="BI330">
        <v>4</v>
      </c>
      <c r="BJ330" t="s">
        <v>318</v>
      </c>
      <c r="BM330">
        <v>0</v>
      </c>
      <c r="BN330">
        <v>0</v>
      </c>
      <c r="BO330" t="s">
        <v>3</v>
      </c>
      <c r="BP330">
        <v>0</v>
      </c>
      <c r="BQ330">
        <v>1</v>
      </c>
      <c r="BR330">
        <v>0</v>
      </c>
      <c r="BS330">
        <v>1</v>
      </c>
      <c r="BT330">
        <v>1</v>
      </c>
      <c r="BU330">
        <v>1</v>
      </c>
      <c r="BV330">
        <v>1</v>
      </c>
      <c r="BW330">
        <v>1</v>
      </c>
      <c r="BX330">
        <v>1</v>
      </c>
      <c r="BY330" t="s">
        <v>3</v>
      </c>
      <c r="BZ330">
        <v>70</v>
      </c>
      <c r="CA330">
        <v>10</v>
      </c>
      <c r="CB330" t="s">
        <v>3</v>
      </c>
      <c r="CE330">
        <v>0</v>
      </c>
      <c r="CF330">
        <v>0</v>
      </c>
      <c r="CG330">
        <v>0</v>
      </c>
      <c r="CM330">
        <v>0</v>
      </c>
      <c r="CN330" t="s">
        <v>3</v>
      </c>
      <c r="CO330">
        <v>0</v>
      </c>
      <c r="CP330">
        <f t="shared" si="322"/>
        <v>22110.75</v>
      </c>
      <c r="CQ330">
        <f t="shared" si="323"/>
        <v>0.93</v>
      </c>
      <c r="CR330">
        <f>(((((ET330*3))*BB330-((EU330*3))*BS330)+AE330*BS330)*AV330)</f>
        <v>0</v>
      </c>
      <c r="CS330">
        <f t="shared" si="324"/>
        <v>0</v>
      </c>
      <c r="CT330">
        <f t="shared" si="325"/>
        <v>1473.12</v>
      </c>
      <c r="CU330">
        <f t="shared" si="326"/>
        <v>0</v>
      </c>
      <c r="CV330">
        <f t="shared" si="327"/>
        <v>2.2199999999999998</v>
      </c>
      <c r="CW330">
        <f t="shared" si="328"/>
        <v>0</v>
      </c>
      <c r="CX330">
        <f t="shared" si="329"/>
        <v>0</v>
      </c>
      <c r="CY330">
        <f t="shared" si="330"/>
        <v>15467.76</v>
      </c>
      <c r="CZ330">
        <f t="shared" si="331"/>
        <v>2209.6799999999998</v>
      </c>
      <c r="DC330" t="s">
        <v>3</v>
      </c>
      <c r="DD330" t="s">
        <v>164</v>
      </c>
      <c r="DE330" t="s">
        <v>164</v>
      </c>
      <c r="DF330" t="s">
        <v>164</v>
      </c>
      <c r="DG330" t="s">
        <v>164</v>
      </c>
      <c r="DH330" t="s">
        <v>3</v>
      </c>
      <c r="DI330" t="s">
        <v>164</v>
      </c>
      <c r="DJ330" t="s">
        <v>164</v>
      </c>
      <c r="DK330" t="s">
        <v>3</v>
      </c>
      <c r="DL330" t="s">
        <v>3</v>
      </c>
      <c r="DM330" t="s">
        <v>3</v>
      </c>
      <c r="DN330">
        <v>0</v>
      </c>
      <c r="DO330">
        <v>0</v>
      </c>
      <c r="DP330">
        <v>1</v>
      </c>
      <c r="DQ330">
        <v>1</v>
      </c>
      <c r="DU330">
        <v>1013</v>
      </c>
      <c r="DV330" t="s">
        <v>307</v>
      </c>
      <c r="DW330" t="s">
        <v>307</v>
      </c>
      <c r="DX330">
        <v>1</v>
      </c>
      <c r="DZ330" t="s">
        <v>3</v>
      </c>
      <c r="EA330" t="s">
        <v>3</v>
      </c>
      <c r="EB330" t="s">
        <v>3</v>
      </c>
      <c r="EC330" t="s">
        <v>3</v>
      </c>
      <c r="EE330">
        <v>1441815344</v>
      </c>
      <c r="EF330">
        <v>1</v>
      </c>
      <c r="EG330" t="s">
        <v>22</v>
      </c>
      <c r="EH330">
        <v>0</v>
      </c>
      <c r="EI330" t="s">
        <v>3</v>
      </c>
      <c r="EJ330">
        <v>4</v>
      </c>
      <c r="EK330">
        <v>0</v>
      </c>
      <c r="EL330" t="s">
        <v>23</v>
      </c>
      <c r="EM330" t="s">
        <v>24</v>
      </c>
      <c r="EO330" t="s">
        <v>3</v>
      </c>
      <c r="EQ330">
        <v>1024</v>
      </c>
      <c r="ER330">
        <v>491.35</v>
      </c>
      <c r="ES330">
        <v>0.31</v>
      </c>
      <c r="ET330">
        <v>0</v>
      </c>
      <c r="EU330">
        <v>0</v>
      </c>
      <c r="EV330">
        <v>491.04</v>
      </c>
      <c r="EW330">
        <v>0.74</v>
      </c>
      <c r="EX330">
        <v>0</v>
      </c>
      <c r="EY330">
        <v>0</v>
      </c>
      <c r="FQ330">
        <v>0</v>
      </c>
      <c r="FR330">
        <f t="shared" si="332"/>
        <v>0</v>
      </c>
      <c r="FS330">
        <v>0</v>
      </c>
      <c r="FX330">
        <v>70</v>
      </c>
      <c r="FY330">
        <v>10</v>
      </c>
      <c r="GA330" t="s">
        <v>3</v>
      </c>
      <c r="GD330">
        <v>0</v>
      </c>
      <c r="GF330">
        <v>1972185064</v>
      </c>
      <c r="GG330">
        <v>2</v>
      </c>
      <c r="GH330">
        <v>1</v>
      </c>
      <c r="GI330">
        <v>-2</v>
      </c>
      <c r="GJ330">
        <v>0</v>
      </c>
      <c r="GK330">
        <f>ROUND(R330*(R12)/100,2)</f>
        <v>0</v>
      </c>
      <c r="GL330">
        <f t="shared" si="333"/>
        <v>0</v>
      </c>
      <c r="GM330">
        <f t="shared" si="334"/>
        <v>39788.19</v>
      </c>
      <c r="GN330">
        <f t="shared" si="335"/>
        <v>0</v>
      </c>
      <c r="GO330">
        <f t="shared" si="336"/>
        <v>0</v>
      </c>
      <c r="GP330">
        <f t="shared" si="337"/>
        <v>39788.19</v>
      </c>
      <c r="GR330">
        <v>0</v>
      </c>
      <c r="GS330">
        <v>3</v>
      </c>
      <c r="GT330">
        <v>0</v>
      </c>
      <c r="GU330" t="s">
        <v>3</v>
      </c>
      <c r="GV330">
        <f t="shared" si="338"/>
        <v>0</v>
      </c>
      <c r="GW330">
        <v>1</v>
      </c>
      <c r="GX330">
        <f t="shared" si="339"/>
        <v>0</v>
      </c>
      <c r="HA330">
        <v>0</v>
      </c>
      <c r="HB330">
        <v>0</v>
      </c>
      <c r="HC330">
        <f t="shared" si="340"/>
        <v>0</v>
      </c>
      <c r="HE330" t="s">
        <v>3</v>
      </c>
      <c r="HF330" t="s">
        <v>3</v>
      </c>
      <c r="HM330" t="s">
        <v>3</v>
      </c>
      <c r="HN330" t="s">
        <v>3</v>
      </c>
      <c r="HO330" t="s">
        <v>3</v>
      </c>
      <c r="HP330" t="s">
        <v>3</v>
      </c>
      <c r="HQ330" t="s">
        <v>3</v>
      </c>
      <c r="IK330">
        <v>0</v>
      </c>
    </row>
    <row r="331" spans="1:245" x14ac:dyDescent="0.2">
      <c r="A331">
        <v>17</v>
      </c>
      <c r="B331">
        <v>1</v>
      </c>
      <c r="D331">
        <f>ROW(EtalonRes!A262)</f>
        <v>262</v>
      </c>
      <c r="E331" t="s">
        <v>3</v>
      </c>
      <c r="F331" t="s">
        <v>319</v>
      </c>
      <c r="G331" t="s">
        <v>320</v>
      </c>
      <c r="H331" t="s">
        <v>307</v>
      </c>
      <c r="I331">
        <v>0</v>
      </c>
      <c r="J331">
        <v>0</v>
      </c>
      <c r="K331">
        <v>0</v>
      </c>
      <c r="O331">
        <f t="shared" si="308"/>
        <v>0</v>
      </c>
      <c r="P331">
        <f t="shared" si="309"/>
        <v>0</v>
      </c>
      <c r="Q331">
        <f t="shared" si="310"/>
        <v>0</v>
      </c>
      <c r="R331">
        <f t="shared" si="311"/>
        <v>0</v>
      </c>
      <c r="S331">
        <f t="shared" si="312"/>
        <v>0</v>
      </c>
      <c r="T331">
        <f t="shared" si="313"/>
        <v>0</v>
      </c>
      <c r="U331">
        <f t="shared" si="314"/>
        <v>0</v>
      </c>
      <c r="V331">
        <f t="shared" si="315"/>
        <v>0</v>
      </c>
      <c r="W331">
        <f t="shared" si="316"/>
        <v>0</v>
      </c>
      <c r="X331">
        <f t="shared" si="317"/>
        <v>0</v>
      </c>
      <c r="Y331">
        <f t="shared" si="318"/>
        <v>0</v>
      </c>
      <c r="AA331">
        <v>-1</v>
      </c>
      <c r="AB331">
        <f t="shared" si="319"/>
        <v>3300.2</v>
      </c>
      <c r="AC331">
        <f>ROUND(((ES331*2)),6)</f>
        <v>1.88</v>
      </c>
      <c r="AD331">
        <f>ROUND(((((ET331*2))-((EU331*2)))+AE331),6)</f>
        <v>6.98</v>
      </c>
      <c r="AE331">
        <f>ROUND(((EU331*2)),6)</f>
        <v>0.1</v>
      </c>
      <c r="AF331">
        <f>ROUND(((EV331*2)),6)</f>
        <v>3291.34</v>
      </c>
      <c r="AG331">
        <f t="shared" si="320"/>
        <v>0</v>
      </c>
      <c r="AH331">
        <f>((EW331*2))</f>
        <v>4.96</v>
      </c>
      <c r="AI331">
        <f>((EX331*2))</f>
        <v>0</v>
      </c>
      <c r="AJ331">
        <f t="shared" si="321"/>
        <v>0</v>
      </c>
      <c r="AK331">
        <v>1650.1</v>
      </c>
      <c r="AL331">
        <v>0.94</v>
      </c>
      <c r="AM331">
        <v>3.49</v>
      </c>
      <c r="AN331">
        <v>0.05</v>
      </c>
      <c r="AO331">
        <v>1645.67</v>
      </c>
      <c r="AP331">
        <v>0</v>
      </c>
      <c r="AQ331">
        <v>2.48</v>
      </c>
      <c r="AR331">
        <v>0</v>
      </c>
      <c r="AS331">
        <v>0</v>
      </c>
      <c r="AT331">
        <v>70</v>
      </c>
      <c r="AU331">
        <v>10</v>
      </c>
      <c r="AV331">
        <v>1</v>
      </c>
      <c r="AW331">
        <v>1</v>
      </c>
      <c r="AZ331">
        <v>1</v>
      </c>
      <c r="BA331">
        <v>1</v>
      </c>
      <c r="BB331">
        <v>1</v>
      </c>
      <c r="BC331">
        <v>1</v>
      </c>
      <c r="BD331" t="s">
        <v>3</v>
      </c>
      <c r="BE331" t="s">
        <v>3</v>
      </c>
      <c r="BF331" t="s">
        <v>3</v>
      </c>
      <c r="BG331" t="s">
        <v>3</v>
      </c>
      <c r="BH331">
        <v>0</v>
      </c>
      <c r="BI331">
        <v>4</v>
      </c>
      <c r="BJ331" t="s">
        <v>321</v>
      </c>
      <c r="BM331">
        <v>0</v>
      </c>
      <c r="BN331">
        <v>0</v>
      </c>
      <c r="BO331" t="s">
        <v>3</v>
      </c>
      <c r="BP331">
        <v>0</v>
      </c>
      <c r="BQ331">
        <v>1</v>
      </c>
      <c r="BR331">
        <v>0</v>
      </c>
      <c r="BS331">
        <v>1</v>
      </c>
      <c r="BT331">
        <v>1</v>
      </c>
      <c r="BU331">
        <v>1</v>
      </c>
      <c r="BV331">
        <v>1</v>
      </c>
      <c r="BW331">
        <v>1</v>
      </c>
      <c r="BX331">
        <v>1</v>
      </c>
      <c r="BY331" t="s">
        <v>3</v>
      </c>
      <c r="BZ331">
        <v>70</v>
      </c>
      <c r="CA331">
        <v>10</v>
      </c>
      <c r="CB331" t="s">
        <v>3</v>
      </c>
      <c r="CE331">
        <v>0</v>
      </c>
      <c r="CF331">
        <v>0</v>
      </c>
      <c r="CG331">
        <v>0</v>
      </c>
      <c r="CM331">
        <v>0</v>
      </c>
      <c r="CN331" t="s">
        <v>3</v>
      </c>
      <c r="CO331">
        <v>0</v>
      </c>
      <c r="CP331">
        <f t="shared" si="322"/>
        <v>0</v>
      </c>
      <c r="CQ331">
        <f t="shared" si="323"/>
        <v>1.88</v>
      </c>
      <c r="CR331">
        <f>(((((ET331*2))*BB331-((EU331*2))*BS331)+AE331*BS331)*AV331)</f>
        <v>6.98</v>
      </c>
      <c r="CS331">
        <f t="shared" si="324"/>
        <v>0.1</v>
      </c>
      <c r="CT331">
        <f t="shared" si="325"/>
        <v>3291.34</v>
      </c>
      <c r="CU331">
        <f t="shared" si="326"/>
        <v>0</v>
      </c>
      <c r="CV331">
        <f t="shared" si="327"/>
        <v>4.96</v>
      </c>
      <c r="CW331">
        <f t="shared" si="328"/>
        <v>0</v>
      </c>
      <c r="CX331">
        <f t="shared" si="329"/>
        <v>0</v>
      </c>
      <c r="CY331">
        <f t="shared" si="330"/>
        <v>0</v>
      </c>
      <c r="CZ331">
        <f t="shared" si="331"/>
        <v>0</v>
      </c>
      <c r="DC331" t="s">
        <v>3</v>
      </c>
      <c r="DD331" t="s">
        <v>292</v>
      </c>
      <c r="DE331" t="s">
        <v>292</v>
      </c>
      <c r="DF331" t="s">
        <v>292</v>
      </c>
      <c r="DG331" t="s">
        <v>292</v>
      </c>
      <c r="DH331" t="s">
        <v>3</v>
      </c>
      <c r="DI331" t="s">
        <v>292</v>
      </c>
      <c r="DJ331" t="s">
        <v>292</v>
      </c>
      <c r="DK331" t="s">
        <v>3</v>
      </c>
      <c r="DL331" t="s">
        <v>3</v>
      </c>
      <c r="DM331" t="s">
        <v>3</v>
      </c>
      <c r="DN331">
        <v>0</v>
      </c>
      <c r="DO331">
        <v>0</v>
      </c>
      <c r="DP331">
        <v>1</v>
      </c>
      <c r="DQ331">
        <v>1</v>
      </c>
      <c r="DU331">
        <v>1013</v>
      </c>
      <c r="DV331" t="s">
        <v>307</v>
      </c>
      <c r="DW331" t="s">
        <v>307</v>
      </c>
      <c r="DX331">
        <v>1</v>
      </c>
      <c r="DZ331" t="s">
        <v>3</v>
      </c>
      <c r="EA331" t="s">
        <v>3</v>
      </c>
      <c r="EB331" t="s">
        <v>3</v>
      </c>
      <c r="EC331" t="s">
        <v>3</v>
      </c>
      <c r="EE331">
        <v>1441815344</v>
      </c>
      <c r="EF331">
        <v>1</v>
      </c>
      <c r="EG331" t="s">
        <v>22</v>
      </c>
      <c r="EH331">
        <v>0</v>
      </c>
      <c r="EI331" t="s">
        <v>3</v>
      </c>
      <c r="EJ331">
        <v>4</v>
      </c>
      <c r="EK331">
        <v>0</v>
      </c>
      <c r="EL331" t="s">
        <v>23</v>
      </c>
      <c r="EM331" t="s">
        <v>24</v>
      </c>
      <c r="EO331" t="s">
        <v>3</v>
      </c>
      <c r="EQ331">
        <v>1024</v>
      </c>
      <c r="ER331">
        <v>1650.1</v>
      </c>
      <c r="ES331">
        <v>0.94</v>
      </c>
      <c r="ET331">
        <v>3.49</v>
      </c>
      <c r="EU331">
        <v>0.05</v>
      </c>
      <c r="EV331">
        <v>1645.67</v>
      </c>
      <c r="EW331">
        <v>2.48</v>
      </c>
      <c r="EX331">
        <v>0</v>
      </c>
      <c r="EY331">
        <v>0</v>
      </c>
      <c r="FQ331">
        <v>0</v>
      </c>
      <c r="FR331">
        <f t="shared" si="332"/>
        <v>0</v>
      </c>
      <c r="FS331">
        <v>0</v>
      </c>
      <c r="FX331">
        <v>70</v>
      </c>
      <c r="FY331">
        <v>10</v>
      </c>
      <c r="GA331" t="s">
        <v>3</v>
      </c>
      <c r="GD331">
        <v>0</v>
      </c>
      <c r="GF331">
        <v>-837754666</v>
      </c>
      <c r="GG331">
        <v>2</v>
      </c>
      <c r="GH331">
        <v>1</v>
      </c>
      <c r="GI331">
        <v>-2</v>
      </c>
      <c r="GJ331">
        <v>0</v>
      </c>
      <c r="GK331">
        <f>ROUND(R331*(R12)/100,2)</f>
        <v>0</v>
      </c>
      <c r="GL331">
        <f t="shared" si="333"/>
        <v>0</v>
      </c>
      <c r="GM331">
        <f t="shared" si="334"/>
        <v>0</v>
      </c>
      <c r="GN331">
        <f t="shared" si="335"/>
        <v>0</v>
      </c>
      <c r="GO331">
        <f t="shared" si="336"/>
        <v>0</v>
      </c>
      <c r="GP331">
        <f t="shared" si="337"/>
        <v>0</v>
      </c>
      <c r="GR331">
        <v>0</v>
      </c>
      <c r="GS331">
        <v>3</v>
      </c>
      <c r="GT331">
        <v>0</v>
      </c>
      <c r="GU331" t="s">
        <v>3</v>
      </c>
      <c r="GV331">
        <f t="shared" si="338"/>
        <v>0</v>
      </c>
      <c r="GW331">
        <v>1</v>
      </c>
      <c r="GX331">
        <f t="shared" si="339"/>
        <v>0</v>
      </c>
      <c r="HA331">
        <v>0</v>
      </c>
      <c r="HB331">
        <v>0</v>
      </c>
      <c r="HC331">
        <f t="shared" si="340"/>
        <v>0</v>
      </c>
      <c r="HE331" t="s">
        <v>3</v>
      </c>
      <c r="HF331" t="s">
        <v>3</v>
      </c>
      <c r="HM331" t="s">
        <v>3</v>
      </c>
      <c r="HN331" t="s">
        <v>3</v>
      </c>
      <c r="HO331" t="s">
        <v>3</v>
      </c>
      <c r="HP331" t="s">
        <v>3</v>
      </c>
      <c r="HQ331" t="s">
        <v>3</v>
      </c>
      <c r="IK331">
        <v>0</v>
      </c>
    </row>
    <row r="332" spans="1:245" x14ac:dyDescent="0.2">
      <c r="A332">
        <v>17</v>
      </c>
      <c r="B332">
        <v>1</v>
      </c>
      <c r="D332">
        <f>ROW(EtalonRes!A265)</f>
        <v>265</v>
      </c>
      <c r="E332" t="s">
        <v>3</v>
      </c>
      <c r="F332" t="s">
        <v>322</v>
      </c>
      <c r="G332" t="s">
        <v>323</v>
      </c>
      <c r="H332" t="s">
        <v>307</v>
      </c>
      <c r="I332">
        <v>0</v>
      </c>
      <c r="J332">
        <v>0</v>
      </c>
      <c r="K332">
        <v>0</v>
      </c>
      <c r="O332">
        <f t="shared" si="308"/>
        <v>0</v>
      </c>
      <c r="P332">
        <f t="shared" si="309"/>
        <v>0</v>
      </c>
      <c r="Q332">
        <f t="shared" si="310"/>
        <v>0</v>
      </c>
      <c r="R332">
        <f t="shared" si="311"/>
        <v>0</v>
      </c>
      <c r="S332">
        <f t="shared" si="312"/>
        <v>0</v>
      </c>
      <c r="T332">
        <f t="shared" si="313"/>
        <v>0</v>
      </c>
      <c r="U332">
        <f t="shared" si="314"/>
        <v>0</v>
      </c>
      <c r="V332">
        <f t="shared" si="315"/>
        <v>0</v>
      </c>
      <c r="W332">
        <f t="shared" si="316"/>
        <v>0</v>
      </c>
      <c r="X332">
        <f t="shared" si="317"/>
        <v>0</v>
      </c>
      <c r="Y332">
        <f t="shared" si="318"/>
        <v>0</v>
      </c>
      <c r="AA332">
        <v>-1</v>
      </c>
      <c r="AB332">
        <f t="shared" si="319"/>
        <v>12386.8</v>
      </c>
      <c r="AC332">
        <f>ROUND(((ES332*10)),6)</f>
        <v>9.4</v>
      </c>
      <c r="AD332">
        <f>ROUND(((((ET332*10))-((EU332*10)))+AE332),6)</f>
        <v>34.9</v>
      </c>
      <c r="AE332">
        <f>ROUND(((EU332*10)),6)</f>
        <v>0.5</v>
      </c>
      <c r="AF332">
        <f>ROUND(((EV332*10)),6)</f>
        <v>12342.5</v>
      </c>
      <c r="AG332">
        <f t="shared" si="320"/>
        <v>0</v>
      </c>
      <c r="AH332">
        <f>((EW332*10))</f>
        <v>18.600000000000001</v>
      </c>
      <c r="AI332">
        <f>((EX332*10))</f>
        <v>0</v>
      </c>
      <c r="AJ332">
        <f t="shared" si="321"/>
        <v>0</v>
      </c>
      <c r="AK332">
        <v>1238.68</v>
      </c>
      <c r="AL332">
        <v>0.94</v>
      </c>
      <c r="AM332">
        <v>3.49</v>
      </c>
      <c r="AN332">
        <v>0.05</v>
      </c>
      <c r="AO332">
        <v>1234.25</v>
      </c>
      <c r="AP332">
        <v>0</v>
      </c>
      <c r="AQ332">
        <v>1.86</v>
      </c>
      <c r="AR332">
        <v>0</v>
      </c>
      <c r="AS332">
        <v>0</v>
      </c>
      <c r="AT332">
        <v>70</v>
      </c>
      <c r="AU332">
        <v>10</v>
      </c>
      <c r="AV332">
        <v>1</v>
      </c>
      <c r="AW332">
        <v>1</v>
      </c>
      <c r="AZ332">
        <v>1</v>
      </c>
      <c r="BA332">
        <v>1</v>
      </c>
      <c r="BB332">
        <v>1</v>
      </c>
      <c r="BC332">
        <v>1</v>
      </c>
      <c r="BD332" t="s">
        <v>3</v>
      </c>
      <c r="BE332" t="s">
        <v>3</v>
      </c>
      <c r="BF332" t="s">
        <v>3</v>
      </c>
      <c r="BG332" t="s">
        <v>3</v>
      </c>
      <c r="BH332">
        <v>0</v>
      </c>
      <c r="BI332">
        <v>4</v>
      </c>
      <c r="BJ332" t="s">
        <v>324</v>
      </c>
      <c r="BM332">
        <v>0</v>
      </c>
      <c r="BN332">
        <v>0</v>
      </c>
      <c r="BO332" t="s">
        <v>3</v>
      </c>
      <c r="BP332">
        <v>0</v>
      </c>
      <c r="BQ332">
        <v>1</v>
      </c>
      <c r="BR332">
        <v>0</v>
      </c>
      <c r="BS332">
        <v>1</v>
      </c>
      <c r="BT332">
        <v>1</v>
      </c>
      <c r="BU332">
        <v>1</v>
      </c>
      <c r="BV332">
        <v>1</v>
      </c>
      <c r="BW332">
        <v>1</v>
      </c>
      <c r="BX332">
        <v>1</v>
      </c>
      <c r="BY332" t="s">
        <v>3</v>
      </c>
      <c r="BZ332">
        <v>70</v>
      </c>
      <c r="CA332">
        <v>10</v>
      </c>
      <c r="CB332" t="s">
        <v>3</v>
      </c>
      <c r="CE332">
        <v>0</v>
      </c>
      <c r="CF332">
        <v>0</v>
      </c>
      <c r="CG332">
        <v>0</v>
      </c>
      <c r="CM332">
        <v>0</v>
      </c>
      <c r="CN332" t="s">
        <v>3</v>
      </c>
      <c r="CO332">
        <v>0</v>
      </c>
      <c r="CP332">
        <f t="shared" si="322"/>
        <v>0</v>
      </c>
      <c r="CQ332">
        <f t="shared" si="323"/>
        <v>9.4</v>
      </c>
      <c r="CR332">
        <f>(((((ET332*10))*BB332-((EU332*10))*BS332)+AE332*BS332)*AV332)</f>
        <v>34.900000000000006</v>
      </c>
      <c r="CS332">
        <f t="shared" si="324"/>
        <v>0.5</v>
      </c>
      <c r="CT332">
        <f t="shared" si="325"/>
        <v>12342.5</v>
      </c>
      <c r="CU332">
        <f t="shared" si="326"/>
        <v>0</v>
      </c>
      <c r="CV332">
        <f t="shared" si="327"/>
        <v>18.600000000000001</v>
      </c>
      <c r="CW332">
        <f t="shared" si="328"/>
        <v>0</v>
      </c>
      <c r="CX332">
        <f t="shared" si="329"/>
        <v>0</v>
      </c>
      <c r="CY332">
        <f t="shared" si="330"/>
        <v>0</v>
      </c>
      <c r="CZ332">
        <f t="shared" si="331"/>
        <v>0</v>
      </c>
      <c r="DC332" t="s">
        <v>3</v>
      </c>
      <c r="DD332" t="s">
        <v>325</v>
      </c>
      <c r="DE332" t="s">
        <v>325</v>
      </c>
      <c r="DF332" t="s">
        <v>325</v>
      </c>
      <c r="DG332" t="s">
        <v>325</v>
      </c>
      <c r="DH332" t="s">
        <v>3</v>
      </c>
      <c r="DI332" t="s">
        <v>325</v>
      </c>
      <c r="DJ332" t="s">
        <v>325</v>
      </c>
      <c r="DK332" t="s">
        <v>3</v>
      </c>
      <c r="DL332" t="s">
        <v>3</v>
      </c>
      <c r="DM332" t="s">
        <v>3</v>
      </c>
      <c r="DN332">
        <v>0</v>
      </c>
      <c r="DO332">
        <v>0</v>
      </c>
      <c r="DP332">
        <v>1</v>
      </c>
      <c r="DQ332">
        <v>1</v>
      </c>
      <c r="DU332">
        <v>1013</v>
      </c>
      <c r="DV332" t="s">
        <v>307</v>
      </c>
      <c r="DW332" t="s">
        <v>307</v>
      </c>
      <c r="DX332">
        <v>1</v>
      </c>
      <c r="DZ332" t="s">
        <v>3</v>
      </c>
      <c r="EA332" t="s">
        <v>3</v>
      </c>
      <c r="EB332" t="s">
        <v>3</v>
      </c>
      <c r="EC332" t="s">
        <v>3</v>
      </c>
      <c r="EE332">
        <v>1441815344</v>
      </c>
      <c r="EF332">
        <v>1</v>
      </c>
      <c r="EG332" t="s">
        <v>22</v>
      </c>
      <c r="EH332">
        <v>0</v>
      </c>
      <c r="EI332" t="s">
        <v>3</v>
      </c>
      <c r="EJ332">
        <v>4</v>
      </c>
      <c r="EK332">
        <v>0</v>
      </c>
      <c r="EL332" t="s">
        <v>23</v>
      </c>
      <c r="EM332" t="s">
        <v>24</v>
      </c>
      <c r="EO332" t="s">
        <v>3</v>
      </c>
      <c r="EQ332">
        <v>1024</v>
      </c>
      <c r="ER332">
        <v>1238.68</v>
      </c>
      <c r="ES332">
        <v>0.94</v>
      </c>
      <c r="ET332">
        <v>3.49</v>
      </c>
      <c r="EU332">
        <v>0.05</v>
      </c>
      <c r="EV332">
        <v>1234.25</v>
      </c>
      <c r="EW332">
        <v>1.86</v>
      </c>
      <c r="EX332">
        <v>0</v>
      </c>
      <c r="EY332">
        <v>0</v>
      </c>
      <c r="FQ332">
        <v>0</v>
      </c>
      <c r="FR332">
        <f t="shared" si="332"/>
        <v>0</v>
      </c>
      <c r="FS332">
        <v>0</v>
      </c>
      <c r="FX332">
        <v>70</v>
      </c>
      <c r="FY332">
        <v>10</v>
      </c>
      <c r="GA332" t="s">
        <v>3</v>
      </c>
      <c r="GD332">
        <v>0</v>
      </c>
      <c r="GF332">
        <v>1840343037</v>
      </c>
      <c r="GG332">
        <v>2</v>
      </c>
      <c r="GH332">
        <v>1</v>
      </c>
      <c r="GI332">
        <v>-2</v>
      </c>
      <c r="GJ332">
        <v>0</v>
      </c>
      <c r="GK332">
        <f>ROUND(R332*(R12)/100,2)</f>
        <v>0</v>
      </c>
      <c r="GL332">
        <f t="shared" si="333"/>
        <v>0</v>
      </c>
      <c r="GM332">
        <f t="shared" si="334"/>
        <v>0</v>
      </c>
      <c r="GN332">
        <f t="shared" si="335"/>
        <v>0</v>
      </c>
      <c r="GO332">
        <f t="shared" si="336"/>
        <v>0</v>
      </c>
      <c r="GP332">
        <f t="shared" si="337"/>
        <v>0</v>
      </c>
      <c r="GR332">
        <v>0</v>
      </c>
      <c r="GS332">
        <v>3</v>
      </c>
      <c r="GT332">
        <v>0</v>
      </c>
      <c r="GU332" t="s">
        <v>3</v>
      </c>
      <c r="GV332">
        <f t="shared" si="338"/>
        <v>0</v>
      </c>
      <c r="GW332">
        <v>1</v>
      </c>
      <c r="GX332">
        <f t="shared" si="339"/>
        <v>0</v>
      </c>
      <c r="HA332">
        <v>0</v>
      </c>
      <c r="HB332">
        <v>0</v>
      </c>
      <c r="HC332">
        <f t="shared" si="340"/>
        <v>0</v>
      </c>
      <c r="HE332" t="s">
        <v>3</v>
      </c>
      <c r="HF332" t="s">
        <v>3</v>
      </c>
      <c r="HM332" t="s">
        <v>3</v>
      </c>
      <c r="HN332" t="s">
        <v>3</v>
      </c>
      <c r="HO332" t="s">
        <v>3</v>
      </c>
      <c r="HP332" t="s">
        <v>3</v>
      </c>
      <c r="HQ332" t="s">
        <v>3</v>
      </c>
      <c r="IK332">
        <v>0</v>
      </c>
    </row>
    <row r="333" spans="1:245" x14ac:dyDescent="0.2">
      <c r="A333">
        <v>17</v>
      </c>
      <c r="B333">
        <v>1</v>
      </c>
      <c r="D333">
        <f>ROW(EtalonRes!A266)</f>
        <v>266</v>
      </c>
      <c r="E333" t="s">
        <v>3</v>
      </c>
      <c r="F333" t="s">
        <v>29</v>
      </c>
      <c r="G333" t="s">
        <v>30</v>
      </c>
      <c r="H333" t="s">
        <v>27</v>
      </c>
      <c r="I333">
        <f>ROUND(ROUND((98+138+67+15+32)*0.25*0.1/100,9),9)</f>
        <v>8.7499999999999994E-2</v>
      </c>
      <c r="J333">
        <v>0</v>
      </c>
      <c r="K333">
        <f>ROUND(ROUND((98+138+67+15+32)*0.25*0.1/100,9),9)</f>
        <v>8.7499999999999994E-2</v>
      </c>
      <c r="O333">
        <f t="shared" si="308"/>
        <v>177.08</v>
      </c>
      <c r="P333">
        <f t="shared" si="309"/>
        <v>0</v>
      </c>
      <c r="Q333">
        <f t="shared" si="310"/>
        <v>0</v>
      </c>
      <c r="R333">
        <f t="shared" si="311"/>
        <v>0</v>
      </c>
      <c r="S333">
        <f t="shared" si="312"/>
        <v>177.08</v>
      </c>
      <c r="T333">
        <f t="shared" si="313"/>
        <v>0</v>
      </c>
      <c r="U333">
        <f t="shared" si="314"/>
        <v>0.315</v>
      </c>
      <c r="V333">
        <f t="shared" si="315"/>
        <v>0</v>
      </c>
      <c r="W333">
        <f t="shared" si="316"/>
        <v>0</v>
      </c>
      <c r="X333">
        <f t="shared" si="317"/>
        <v>123.96</v>
      </c>
      <c r="Y333">
        <f t="shared" si="318"/>
        <v>17.71</v>
      </c>
      <c r="AA333">
        <v>-1</v>
      </c>
      <c r="AB333">
        <f t="shared" si="319"/>
        <v>2023.8</v>
      </c>
      <c r="AC333">
        <f>ROUND(((ES333*4)),6)</f>
        <v>0</v>
      </c>
      <c r="AD333">
        <f>ROUND(((((ET333*4))-((EU333*4)))+AE333),6)</f>
        <v>0</v>
      </c>
      <c r="AE333">
        <f>ROUND(((EU333*4)),6)</f>
        <v>0</v>
      </c>
      <c r="AF333">
        <f>ROUND(((EV333*4)),6)</f>
        <v>2023.8</v>
      </c>
      <c r="AG333">
        <f t="shared" si="320"/>
        <v>0</v>
      </c>
      <c r="AH333">
        <f>((EW333*4))</f>
        <v>3.6</v>
      </c>
      <c r="AI333">
        <f>((EX333*4))</f>
        <v>0</v>
      </c>
      <c r="AJ333">
        <f t="shared" si="321"/>
        <v>0</v>
      </c>
      <c r="AK333">
        <v>505.95</v>
      </c>
      <c r="AL333">
        <v>0</v>
      </c>
      <c r="AM333">
        <v>0</v>
      </c>
      <c r="AN333">
        <v>0</v>
      </c>
      <c r="AO333">
        <v>505.95</v>
      </c>
      <c r="AP333">
        <v>0</v>
      </c>
      <c r="AQ333">
        <v>0.9</v>
      </c>
      <c r="AR333">
        <v>0</v>
      </c>
      <c r="AS333">
        <v>0</v>
      </c>
      <c r="AT333">
        <v>70</v>
      </c>
      <c r="AU333">
        <v>10</v>
      </c>
      <c r="AV333">
        <v>1</v>
      </c>
      <c r="AW333">
        <v>1</v>
      </c>
      <c r="AZ333">
        <v>1</v>
      </c>
      <c r="BA333">
        <v>1</v>
      </c>
      <c r="BB333">
        <v>1</v>
      </c>
      <c r="BC333">
        <v>1</v>
      </c>
      <c r="BD333" t="s">
        <v>3</v>
      </c>
      <c r="BE333" t="s">
        <v>3</v>
      </c>
      <c r="BF333" t="s">
        <v>3</v>
      </c>
      <c r="BG333" t="s">
        <v>3</v>
      </c>
      <c r="BH333">
        <v>0</v>
      </c>
      <c r="BI333">
        <v>4</v>
      </c>
      <c r="BJ333" t="s">
        <v>31</v>
      </c>
      <c r="BM333">
        <v>0</v>
      </c>
      <c r="BN333">
        <v>0</v>
      </c>
      <c r="BO333" t="s">
        <v>3</v>
      </c>
      <c r="BP333">
        <v>0</v>
      </c>
      <c r="BQ333">
        <v>1</v>
      </c>
      <c r="BR333">
        <v>0</v>
      </c>
      <c r="BS333">
        <v>1</v>
      </c>
      <c r="BT333">
        <v>1</v>
      </c>
      <c r="BU333">
        <v>1</v>
      </c>
      <c r="BV333">
        <v>1</v>
      </c>
      <c r="BW333">
        <v>1</v>
      </c>
      <c r="BX333">
        <v>1</v>
      </c>
      <c r="BY333" t="s">
        <v>3</v>
      </c>
      <c r="BZ333">
        <v>70</v>
      </c>
      <c r="CA333">
        <v>10</v>
      </c>
      <c r="CB333" t="s">
        <v>3</v>
      </c>
      <c r="CE333">
        <v>0</v>
      </c>
      <c r="CF333">
        <v>0</v>
      </c>
      <c r="CG333">
        <v>0</v>
      </c>
      <c r="CM333">
        <v>0</v>
      </c>
      <c r="CN333" t="s">
        <v>3</v>
      </c>
      <c r="CO333">
        <v>0</v>
      </c>
      <c r="CP333">
        <f t="shared" si="322"/>
        <v>177.08</v>
      </c>
      <c r="CQ333">
        <f t="shared" si="323"/>
        <v>0</v>
      </c>
      <c r="CR333">
        <f>(((((ET333*4))*BB333-((EU333*4))*BS333)+AE333*BS333)*AV333)</f>
        <v>0</v>
      </c>
      <c r="CS333">
        <f t="shared" si="324"/>
        <v>0</v>
      </c>
      <c r="CT333">
        <f t="shared" si="325"/>
        <v>2023.8</v>
      </c>
      <c r="CU333">
        <f t="shared" si="326"/>
        <v>0</v>
      </c>
      <c r="CV333">
        <f t="shared" si="327"/>
        <v>3.6</v>
      </c>
      <c r="CW333">
        <f t="shared" si="328"/>
        <v>0</v>
      </c>
      <c r="CX333">
        <f t="shared" si="329"/>
        <v>0</v>
      </c>
      <c r="CY333">
        <f t="shared" si="330"/>
        <v>123.956</v>
      </c>
      <c r="CZ333">
        <f t="shared" si="331"/>
        <v>17.708000000000002</v>
      </c>
      <c r="DC333" t="s">
        <v>3</v>
      </c>
      <c r="DD333" t="s">
        <v>32</v>
      </c>
      <c r="DE333" t="s">
        <v>32</v>
      </c>
      <c r="DF333" t="s">
        <v>32</v>
      </c>
      <c r="DG333" t="s">
        <v>32</v>
      </c>
      <c r="DH333" t="s">
        <v>3</v>
      </c>
      <c r="DI333" t="s">
        <v>32</v>
      </c>
      <c r="DJ333" t="s">
        <v>32</v>
      </c>
      <c r="DK333" t="s">
        <v>3</v>
      </c>
      <c r="DL333" t="s">
        <v>3</v>
      </c>
      <c r="DM333" t="s">
        <v>3</v>
      </c>
      <c r="DN333">
        <v>0</v>
      </c>
      <c r="DO333">
        <v>0</v>
      </c>
      <c r="DP333">
        <v>1</v>
      </c>
      <c r="DQ333">
        <v>1</v>
      </c>
      <c r="DU333">
        <v>1003</v>
      </c>
      <c r="DV333" t="s">
        <v>27</v>
      </c>
      <c r="DW333" t="s">
        <v>27</v>
      </c>
      <c r="DX333">
        <v>100</v>
      </c>
      <c r="DZ333" t="s">
        <v>3</v>
      </c>
      <c r="EA333" t="s">
        <v>3</v>
      </c>
      <c r="EB333" t="s">
        <v>3</v>
      </c>
      <c r="EC333" t="s">
        <v>3</v>
      </c>
      <c r="EE333">
        <v>1441815344</v>
      </c>
      <c r="EF333">
        <v>1</v>
      </c>
      <c r="EG333" t="s">
        <v>22</v>
      </c>
      <c r="EH333">
        <v>0</v>
      </c>
      <c r="EI333" t="s">
        <v>3</v>
      </c>
      <c r="EJ333">
        <v>4</v>
      </c>
      <c r="EK333">
        <v>0</v>
      </c>
      <c r="EL333" t="s">
        <v>23</v>
      </c>
      <c r="EM333" t="s">
        <v>24</v>
      </c>
      <c r="EO333" t="s">
        <v>3</v>
      </c>
      <c r="EQ333">
        <v>1024</v>
      </c>
      <c r="ER333">
        <v>505.95</v>
      </c>
      <c r="ES333">
        <v>0</v>
      </c>
      <c r="ET333">
        <v>0</v>
      </c>
      <c r="EU333">
        <v>0</v>
      </c>
      <c r="EV333">
        <v>505.95</v>
      </c>
      <c r="EW333">
        <v>0.9</v>
      </c>
      <c r="EX333">
        <v>0</v>
      </c>
      <c r="EY333">
        <v>0</v>
      </c>
      <c r="FQ333">
        <v>0</v>
      </c>
      <c r="FR333">
        <f t="shared" si="332"/>
        <v>0</v>
      </c>
      <c r="FS333">
        <v>0</v>
      </c>
      <c r="FX333">
        <v>70</v>
      </c>
      <c r="FY333">
        <v>10</v>
      </c>
      <c r="GA333" t="s">
        <v>3</v>
      </c>
      <c r="GD333">
        <v>0</v>
      </c>
      <c r="GF333">
        <v>-341239612</v>
      </c>
      <c r="GG333">
        <v>2</v>
      </c>
      <c r="GH333">
        <v>1</v>
      </c>
      <c r="GI333">
        <v>-2</v>
      </c>
      <c r="GJ333">
        <v>0</v>
      </c>
      <c r="GK333">
        <f>ROUND(R333*(R12)/100,2)</f>
        <v>0</v>
      </c>
      <c r="GL333">
        <f t="shared" si="333"/>
        <v>0</v>
      </c>
      <c r="GM333">
        <f t="shared" si="334"/>
        <v>318.75</v>
      </c>
      <c r="GN333">
        <f t="shared" si="335"/>
        <v>0</v>
      </c>
      <c r="GO333">
        <f t="shared" si="336"/>
        <v>0</v>
      </c>
      <c r="GP333">
        <f t="shared" si="337"/>
        <v>318.75</v>
      </c>
      <c r="GR333">
        <v>0</v>
      </c>
      <c r="GS333">
        <v>3</v>
      </c>
      <c r="GT333">
        <v>0</v>
      </c>
      <c r="GU333" t="s">
        <v>3</v>
      </c>
      <c r="GV333">
        <f t="shared" si="338"/>
        <v>0</v>
      </c>
      <c r="GW333">
        <v>1</v>
      </c>
      <c r="GX333">
        <f t="shared" si="339"/>
        <v>0</v>
      </c>
      <c r="HA333">
        <v>0</v>
      </c>
      <c r="HB333">
        <v>0</v>
      </c>
      <c r="HC333">
        <f t="shared" si="340"/>
        <v>0</v>
      </c>
      <c r="HE333" t="s">
        <v>3</v>
      </c>
      <c r="HF333" t="s">
        <v>3</v>
      </c>
      <c r="HM333" t="s">
        <v>3</v>
      </c>
      <c r="HN333" t="s">
        <v>3</v>
      </c>
      <c r="HO333" t="s">
        <v>3</v>
      </c>
      <c r="HP333" t="s">
        <v>3</v>
      </c>
      <c r="HQ333" t="s">
        <v>3</v>
      </c>
      <c r="IK333">
        <v>0</v>
      </c>
    </row>
    <row r="334" spans="1:245" x14ac:dyDescent="0.2">
      <c r="A334">
        <v>17</v>
      </c>
      <c r="B334">
        <v>1</v>
      </c>
      <c r="D334">
        <f>ROW(EtalonRes!A267)</f>
        <v>267</v>
      </c>
      <c r="E334" t="s">
        <v>3</v>
      </c>
      <c r="F334" t="s">
        <v>199</v>
      </c>
      <c r="G334" t="s">
        <v>200</v>
      </c>
      <c r="H334" t="s">
        <v>27</v>
      </c>
      <c r="I334">
        <f>ROUND(ROUND((98+138+67+15+32)*0.75*0.1/100,9),9)</f>
        <v>0.26250000000000001</v>
      </c>
      <c r="J334">
        <v>0</v>
      </c>
      <c r="K334">
        <f>ROUND(ROUND((98+138+67+15+32)*0.75*0.1/100,9),9)</f>
        <v>0.26250000000000001</v>
      </c>
      <c r="O334">
        <f t="shared" si="308"/>
        <v>1558.34</v>
      </c>
      <c r="P334">
        <f t="shared" si="309"/>
        <v>0</v>
      </c>
      <c r="Q334">
        <f t="shared" si="310"/>
        <v>0</v>
      </c>
      <c r="R334">
        <f t="shared" si="311"/>
        <v>0</v>
      </c>
      <c r="S334">
        <f t="shared" si="312"/>
        <v>1558.34</v>
      </c>
      <c r="T334">
        <f t="shared" si="313"/>
        <v>0</v>
      </c>
      <c r="U334">
        <f t="shared" si="314"/>
        <v>2.7720000000000002</v>
      </c>
      <c r="V334">
        <f t="shared" si="315"/>
        <v>0</v>
      </c>
      <c r="W334">
        <f t="shared" si="316"/>
        <v>0</v>
      </c>
      <c r="X334">
        <f t="shared" si="317"/>
        <v>1090.8399999999999</v>
      </c>
      <c r="Y334">
        <f t="shared" si="318"/>
        <v>155.83000000000001</v>
      </c>
      <c r="AA334">
        <v>-1</v>
      </c>
      <c r="AB334">
        <f t="shared" si="319"/>
        <v>5936.52</v>
      </c>
      <c r="AC334">
        <f>ROUND(((ES334*4)),6)</f>
        <v>0</v>
      </c>
      <c r="AD334">
        <f>ROUND(((((ET334*4))-((EU334*4)))+AE334),6)</f>
        <v>0</v>
      </c>
      <c r="AE334">
        <f>ROUND(((EU334*4)),6)</f>
        <v>0</v>
      </c>
      <c r="AF334">
        <f>ROUND(((EV334*4)),6)</f>
        <v>5936.52</v>
      </c>
      <c r="AG334">
        <f t="shared" si="320"/>
        <v>0</v>
      </c>
      <c r="AH334">
        <f>((EW334*4))</f>
        <v>10.56</v>
      </c>
      <c r="AI334">
        <f>((EX334*4))</f>
        <v>0</v>
      </c>
      <c r="AJ334">
        <f t="shared" si="321"/>
        <v>0</v>
      </c>
      <c r="AK334">
        <v>1484.13</v>
      </c>
      <c r="AL334">
        <v>0</v>
      </c>
      <c r="AM334">
        <v>0</v>
      </c>
      <c r="AN334">
        <v>0</v>
      </c>
      <c r="AO334">
        <v>1484.13</v>
      </c>
      <c r="AP334">
        <v>0</v>
      </c>
      <c r="AQ334">
        <v>2.64</v>
      </c>
      <c r="AR334">
        <v>0</v>
      </c>
      <c r="AS334">
        <v>0</v>
      </c>
      <c r="AT334">
        <v>70</v>
      </c>
      <c r="AU334">
        <v>10</v>
      </c>
      <c r="AV334">
        <v>1</v>
      </c>
      <c r="AW334">
        <v>1</v>
      </c>
      <c r="AZ334">
        <v>1</v>
      </c>
      <c r="BA334">
        <v>1</v>
      </c>
      <c r="BB334">
        <v>1</v>
      </c>
      <c r="BC334">
        <v>1</v>
      </c>
      <c r="BD334" t="s">
        <v>3</v>
      </c>
      <c r="BE334" t="s">
        <v>3</v>
      </c>
      <c r="BF334" t="s">
        <v>3</v>
      </c>
      <c r="BG334" t="s">
        <v>3</v>
      </c>
      <c r="BH334">
        <v>0</v>
      </c>
      <c r="BI334">
        <v>4</v>
      </c>
      <c r="BJ334" t="s">
        <v>201</v>
      </c>
      <c r="BM334">
        <v>0</v>
      </c>
      <c r="BN334">
        <v>0</v>
      </c>
      <c r="BO334" t="s">
        <v>3</v>
      </c>
      <c r="BP334">
        <v>0</v>
      </c>
      <c r="BQ334">
        <v>1</v>
      </c>
      <c r="BR334">
        <v>0</v>
      </c>
      <c r="BS334">
        <v>1</v>
      </c>
      <c r="BT334">
        <v>1</v>
      </c>
      <c r="BU334">
        <v>1</v>
      </c>
      <c r="BV334">
        <v>1</v>
      </c>
      <c r="BW334">
        <v>1</v>
      </c>
      <c r="BX334">
        <v>1</v>
      </c>
      <c r="BY334" t="s">
        <v>3</v>
      </c>
      <c r="BZ334">
        <v>70</v>
      </c>
      <c r="CA334">
        <v>10</v>
      </c>
      <c r="CB334" t="s">
        <v>3</v>
      </c>
      <c r="CE334">
        <v>0</v>
      </c>
      <c r="CF334">
        <v>0</v>
      </c>
      <c r="CG334">
        <v>0</v>
      </c>
      <c r="CM334">
        <v>0</v>
      </c>
      <c r="CN334" t="s">
        <v>3</v>
      </c>
      <c r="CO334">
        <v>0</v>
      </c>
      <c r="CP334">
        <f t="shared" si="322"/>
        <v>1558.34</v>
      </c>
      <c r="CQ334">
        <f t="shared" si="323"/>
        <v>0</v>
      </c>
      <c r="CR334">
        <f>(((((ET334*4))*BB334-((EU334*4))*BS334)+AE334*BS334)*AV334)</f>
        <v>0</v>
      </c>
      <c r="CS334">
        <f t="shared" si="324"/>
        <v>0</v>
      </c>
      <c r="CT334">
        <f t="shared" si="325"/>
        <v>5936.52</v>
      </c>
      <c r="CU334">
        <f t="shared" si="326"/>
        <v>0</v>
      </c>
      <c r="CV334">
        <f t="shared" si="327"/>
        <v>10.56</v>
      </c>
      <c r="CW334">
        <f t="shared" si="328"/>
        <v>0</v>
      </c>
      <c r="CX334">
        <f t="shared" si="329"/>
        <v>0</v>
      </c>
      <c r="CY334">
        <f t="shared" si="330"/>
        <v>1090.838</v>
      </c>
      <c r="CZ334">
        <f t="shared" si="331"/>
        <v>155.834</v>
      </c>
      <c r="DC334" t="s">
        <v>3</v>
      </c>
      <c r="DD334" t="s">
        <v>32</v>
      </c>
      <c r="DE334" t="s">
        <v>32</v>
      </c>
      <c r="DF334" t="s">
        <v>32</v>
      </c>
      <c r="DG334" t="s">
        <v>32</v>
      </c>
      <c r="DH334" t="s">
        <v>3</v>
      </c>
      <c r="DI334" t="s">
        <v>32</v>
      </c>
      <c r="DJ334" t="s">
        <v>32</v>
      </c>
      <c r="DK334" t="s">
        <v>3</v>
      </c>
      <c r="DL334" t="s">
        <v>3</v>
      </c>
      <c r="DM334" t="s">
        <v>3</v>
      </c>
      <c r="DN334">
        <v>0</v>
      </c>
      <c r="DO334">
        <v>0</v>
      </c>
      <c r="DP334">
        <v>1</v>
      </c>
      <c r="DQ334">
        <v>1</v>
      </c>
      <c r="DU334">
        <v>1003</v>
      </c>
      <c r="DV334" t="s">
        <v>27</v>
      </c>
      <c r="DW334" t="s">
        <v>27</v>
      </c>
      <c r="DX334">
        <v>100</v>
      </c>
      <c r="DZ334" t="s">
        <v>3</v>
      </c>
      <c r="EA334" t="s">
        <v>3</v>
      </c>
      <c r="EB334" t="s">
        <v>3</v>
      </c>
      <c r="EC334" t="s">
        <v>3</v>
      </c>
      <c r="EE334">
        <v>1441815344</v>
      </c>
      <c r="EF334">
        <v>1</v>
      </c>
      <c r="EG334" t="s">
        <v>22</v>
      </c>
      <c r="EH334">
        <v>0</v>
      </c>
      <c r="EI334" t="s">
        <v>3</v>
      </c>
      <c r="EJ334">
        <v>4</v>
      </c>
      <c r="EK334">
        <v>0</v>
      </c>
      <c r="EL334" t="s">
        <v>23</v>
      </c>
      <c r="EM334" t="s">
        <v>24</v>
      </c>
      <c r="EO334" t="s">
        <v>3</v>
      </c>
      <c r="EQ334">
        <v>1024</v>
      </c>
      <c r="ER334">
        <v>1484.13</v>
      </c>
      <c r="ES334">
        <v>0</v>
      </c>
      <c r="ET334">
        <v>0</v>
      </c>
      <c r="EU334">
        <v>0</v>
      </c>
      <c r="EV334">
        <v>1484.13</v>
      </c>
      <c r="EW334">
        <v>2.64</v>
      </c>
      <c r="EX334">
        <v>0</v>
      </c>
      <c r="EY334">
        <v>0</v>
      </c>
      <c r="FQ334">
        <v>0</v>
      </c>
      <c r="FR334">
        <f t="shared" si="332"/>
        <v>0</v>
      </c>
      <c r="FS334">
        <v>0</v>
      </c>
      <c r="FX334">
        <v>70</v>
      </c>
      <c r="FY334">
        <v>10</v>
      </c>
      <c r="GA334" t="s">
        <v>3</v>
      </c>
      <c r="GD334">
        <v>0</v>
      </c>
      <c r="GF334">
        <v>1802126441</v>
      </c>
      <c r="GG334">
        <v>2</v>
      </c>
      <c r="GH334">
        <v>1</v>
      </c>
      <c r="GI334">
        <v>-2</v>
      </c>
      <c r="GJ334">
        <v>0</v>
      </c>
      <c r="GK334">
        <f>ROUND(R334*(R12)/100,2)</f>
        <v>0</v>
      </c>
      <c r="GL334">
        <f t="shared" si="333"/>
        <v>0</v>
      </c>
      <c r="GM334">
        <f t="shared" si="334"/>
        <v>2805.01</v>
      </c>
      <c r="GN334">
        <f t="shared" si="335"/>
        <v>0</v>
      </c>
      <c r="GO334">
        <f t="shared" si="336"/>
        <v>0</v>
      </c>
      <c r="GP334">
        <f t="shared" si="337"/>
        <v>2805.01</v>
      </c>
      <c r="GR334">
        <v>0</v>
      </c>
      <c r="GS334">
        <v>3</v>
      </c>
      <c r="GT334">
        <v>0</v>
      </c>
      <c r="GU334" t="s">
        <v>3</v>
      </c>
      <c r="GV334">
        <f t="shared" si="338"/>
        <v>0</v>
      </c>
      <c r="GW334">
        <v>1</v>
      </c>
      <c r="GX334">
        <f t="shared" si="339"/>
        <v>0</v>
      </c>
      <c r="HA334">
        <v>0</v>
      </c>
      <c r="HB334">
        <v>0</v>
      </c>
      <c r="HC334">
        <f t="shared" si="340"/>
        <v>0</v>
      </c>
      <c r="HE334" t="s">
        <v>3</v>
      </c>
      <c r="HF334" t="s">
        <v>3</v>
      </c>
      <c r="HM334" t="s">
        <v>3</v>
      </c>
      <c r="HN334" t="s">
        <v>3</v>
      </c>
      <c r="HO334" t="s">
        <v>3</v>
      </c>
      <c r="HP334" t="s">
        <v>3</v>
      </c>
      <c r="HQ334" t="s">
        <v>3</v>
      </c>
      <c r="IK334">
        <v>0</v>
      </c>
    </row>
    <row r="336" spans="1:245" x14ac:dyDescent="0.2">
      <c r="A336" s="2">
        <v>51</v>
      </c>
      <c r="B336" s="2">
        <f>B321</f>
        <v>1</v>
      </c>
      <c r="C336" s="2">
        <f>A321</f>
        <v>5</v>
      </c>
      <c r="D336" s="2">
        <f>ROW(A321)</f>
        <v>321</v>
      </c>
      <c r="E336" s="2"/>
      <c r="F336" s="2" t="str">
        <f>IF(F321&lt;&gt;"",F321,"")</f>
        <v>Новый подраздел</v>
      </c>
      <c r="G336" s="2" t="str">
        <f>IF(G321&lt;&gt;"",G321,"")</f>
        <v>3.2 Кондиционирование</v>
      </c>
      <c r="H336" s="2">
        <v>0</v>
      </c>
      <c r="I336" s="2"/>
      <c r="J336" s="2"/>
      <c r="K336" s="2"/>
      <c r="L336" s="2"/>
      <c r="M336" s="2"/>
      <c r="N336" s="2"/>
      <c r="O336" s="2">
        <f t="shared" ref="O336:T336" si="341">ROUND(AB336,2)</f>
        <v>48220.24</v>
      </c>
      <c r="P336" s="2">
        <f t="shared" si="341"/>
        <v>2173.12</v>
      </c>
      <c r="Q336" s="2">
        <f t="shared" si="341"/>
        <v>3319.53</v>
      </c>
      <c r="R336" s="2">
        <f t="shared" si="341"/>
        <v>2082.5700000000002</v>
      </c>
      <c r="S336" s="2">
        <f t="shared" si="341"/>
        <v>42727.59</v>
      </c>
      <c r="T336" s="2">
        <f t="shared" si="341"/>
        <v>0</v>
      </c>
      <c r="U336" s="2">
        <f>AH336</f>
        <v>64.34</v>
      </c>
      <c r="V336" s="2">
        <f>AI336</f>
        <v>0</v>
      </c>
      <c r="W336" s="2">
        <f>ROUND(AJ336,2)</f>
        <v>0</v>
      </c>
      <c r="X336" s="2">
        <f>ROUND(AK336,2)</f>
        <v>29909.32</v>
      </c>
      <c r="Y336" s="2">
        <f>ROUND(AL336,2)</f>
        <v>4272.76</v>
      </c>
      <c r="Z336" s="2"/>
      <c r="AA336" s="2"/>
      <c r="AB336" s="2">
        <f>ROUND(SUMIF(AA325:AA334,"=1472751627",O325:O334),2)</f>
        <v>48220.24</v>
      </c>
      <c r="AC336" s="2">
        <f>ROUND(SUMIF(AA325:AA334,"=1472751627",P325:P334),2)</f>
        <v>2173.12</v>
      </c>
      <c r="AD336" s="2">
        <f>ROUND(SUMIF(AA325:AA334,"=1472751627",Q325:Q334),2)</f>
        <v>3319.53</v>
      </c>
      <c r="AE336" s="2">
        <f>ROUND(SUMIF(AA325:AA334,"=1472751627",R325:R334),2)</f>
        <v>2082.5700000000002</v>
      </c>
      <c r="AF336" s="2">
        <f>ROUND(SUMIF(AA325:AA334,"=1472751627",S325:S334),2)</f>
        <v>42727.59</v>
      </c>
      <c r="AG336" s="2">
        <f>ROUND(SUMIF(AA325:AA334,"=1472751627",T325:T334),2)</f>
        <v>0</v>
      </c>
      <c r="AH336" s="2">
        <f>SUMIF(AA325:AA334,"=1472751627",U325:U334)</f>
        <v>64.34</v>
      </c>
      <c r="AI336" s="2">
        <f>SUMIF(AA325:AA334,"=1472751627",V325:V334)</f>
        <v>0</v>
      </c>
      <c r="AJ336" s="2">
        <f>ROUND(SUMIF(AA325:AA334,"=1472751627",W325:W334),2)</f>
        <v>0</v>
      </c>
      <c r="AK336" s="2">
        <f>ROUND(SUMIF(AA325:AA334,"=1472751627",X325:X334),2)</f>
        <v>29909.32</v>
      </c>
      <c r="AL336" s="2">
        <f>ROUND(SUMIF(AA325:AA334,"=1472751627",Y325:Y334),2)</f>
        <v>4272.76</v>
      </c>
      <c r="AM336" s="2"/>
      <c r="AN336" s="2"/>
      <c r="AO336" s="2">
        <f t="shared" ref="AO336:BD336" si="342">ROUND(BX336,2)</f>
        <v>0</v>
      </c>
      <c r="AP336" s="2">
        <f t="shared" si="342"/>
        <v>0</v>
      </c>
      <c r="AQ336" s="2">
        <f t="shared" si="342"/>
        <v>0</v>
      </c>
      <c r="AR336" s="2">
        <f t="shared" si="342"/>
        <v>84651.5</v>
      </c>
      <c r="AS336" s="2">
        <f t="shared" si="342"/>
        <v>0</v>
      </c>
      <c r="AT336" s="2">
        <f t="shared" si="342"/>
        <v>0</v>
      </c>
      <c r="AU336" s="2">
        <f t="shared" si="342"/>
        <v>84651.5</v>
      </c>
      <c r="AV336" s="2">
        <f t="shared" si="342"/>
        <v>2173.12</v>
      </c>
      <c r="AW336" s="2">
        <f t="shared" si="342"/>
        <v>2173.12</v>
      </c>
      <c r="AX336" s="2">
        <f t="shared" si="342"/>
        <v>0</v>
      </c>
      <c r="AY336" s="2">
        <f t="shared" si="342"/>
        <v>2173.12</v>
      </c>
      <c r="AZ336" s="2">
        <f t="shared" si="342"/>
        <v>0</v>
      </c>
      <c r="BA336" s="2">
        <f t="shared" si="342"/>
        <v>0</v>
      </c>
      <c r="BB336" s="2">
        <f t="shared" si="342"/>
        <v>0</v>
      </c>
      <c r="BC336" s="2">
        <f t="shared" si="342"/>
        <v>0</v>
      </c>
      <c r="BD336" s="2">
        <f t="shared" si="342"/>
        <v>0</v>
      </c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>
        <f>ROUND(SUMIF(AA325:AA334,"=1472751627",FQ325:FQ334),2)</f>
        <v>0</v>
      </c>
      <c r="BY336" s="2">
        <f>ROUND(SUMIF(AA325:AA334,"=1472751627",FR325:FR334),2)</f>
        <v>0</v>
      </c>
      <c r="BZ336" s="2">
        <f>ROUND(SUMIF(AA325:AA334,"=1472751627",GL325:GL334),2)</f>
        <v>0</v>
      </c>
      <c r="CA336" s="2">
        <f>ROUND(SUMIF(AA325:AA334,"=1472751627",GM325:GM334),2)</f>
        <v>84651.5</v>
      </c>
      <c r="CB336" s="2">
        <f>ROUND(SUMIF(AA325:AA334,"=1472751627",GN325:GN334),2)</f>
        <v>0</v>
      </c>
      <c r="CC336" s="2">
        <f>ROUND(SUMIF(AA325:AA334,"=1472751627",GO325:GO334),2)</f>
        <v>0</v>
      </c>
      <c r="CD336" s="2">
        <f>ROUND(SUMIF(AA325:AA334,"=1472751627",GP325:GP334),2)</f>
        <v>84651.5</v>
      </c>
      <c r="CE336" s="2">
        <f>AC336-BX336</f>
        <v>2173.12</v>
      </c>
      <c r="CF336" s="2">
        <f>AC336-BY336</f>
        <v>2173.12</v>
      </c>
      <c r="CG336" s="2">
        <f>BX336-BZ336</f>
        <v>0</v>
      </c>
      <c r="CH336" s="2">
        <f>AC336-BX336-BY336+BZ336</f>
        <v>2173.12</v>
      </c>
      <c r="CI336" s="2">
        <f>BY336-BZ336</f>
        <v>0</v>
      </c>
      <c r="CJ336" s="2">
        <f>ROUND(SUMIF(AA325:AA334,"=1472751627",GX325:GX334),2)</f>
        <v>0</v>
      </c>
      <c r="CK336" s="2">
        <f>ROUND(SUMIF(AA325:AA334,"=1472751627",GY325:GY334),2)</f>
        <v>0</v>
      </c>
      <c r="CL336" s="2">
        <f>ROUND(SUMIF(AA325:AA334,"=1472751627",GZ325:GZ334),2)</f>
        <v>0</v>
      </c>
      <c r="CM336" s="2">
        <f>ROUND(SUMIF(AA325:AA334,"=1472751627",HD325:HD334),2)</f>
        <v>0</v>
      </c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  <c r="CZ336" s="2"/>
      <c r="DA336" s="2"/>
      <c r="DB336" s="2"/>
      <c r="DC336" s="2"/>
      <c r="DD336" s="2"/>
      <c r="DE336" s="2"/>
      <c r="DF336" s="2"/>
      <c r="DG336" s="3"/>
      <c r="DH336" s="3"/>
      <c r="DI336" s="3"/>
      <c r="DJ336" s="3"/>
      <c r="DK336" s="3"/>
      <c r="DL336" s="3"/>
      <c r="DM336" s="3"/>
      <c r="DN336" s="3"/>
      <c r="DO336" s="3"/>
      <c r="DP336" s="3"/>
      <c r="DQ336" s="3"/>
      <c r="DR336" s="3"/>
      <c r="DS336" s="3"/>
      <c r="DT336" s="3"/>
      <c r="DU336" s="3"/>
      <c r="DV336" s="3"/>
      <c r="DW336" s="3"/>
      <c r="DX336" s="3"/>
      <c r="DY336" s="3"/>
      <c r="DZ336" s="3"/>
      <c r="EA336" s="3"/>
      <c r="EB336" s="3"/>
      <c r="EC336" s="3"/>
      <c r="ED336" s="3"/>
      <c r="EE336" s="3"/>
      <c r="EF336" s="3"/>
      <c r="EG336" s="3"/>
      <c r="EH336" s="3"/>
      <c r="EI336" s="3"/>
      <c r="EJ336" s="3"/>
      <c r="EK336" s="3"/>
      <c r="EL336" s="3"/>
      <c r="EM336" s="3"/>
      <c r="EN336" s="3"/>
      <c r="EO336" s="3"/>
      <c r="EP336" s="3"/>
      <c r="EQ336" s="3"/>
      <c r="ER336" s="3"/>
      <c r="ES336" s="3"/>
      <c r="ET336" s="3"/>
      <c r="EU336" s="3"/>
      <c r="EV336" s="3"/>
      <c r="EW336" s="3"/>
      <c r="EX336" s="3"/>
      <c r="EY336" s="3"/>
      <c r="EZ336" s="3"/>
      <c r="FA336" s="3"/>
      <c r="FB336" s="3"/>
      <c r="FC336" s="3"/>
      <c r="FD336" s="3"/>
      <c r="FE336" s="3"/>
      <c r="FF336" s="3"/>
      <c r="FG336" s="3"/>
      <c r="FH336" s="3"/>
      <c r="FI336" s="3"/>
      <c r="FJ336" s="3"/>
      <c r="FK336" s="3"/>
      <c r="FL336" s="3"/>
      <c r="FM336" s="3"/>
      <c r="FN336" s="3"/>
      <c r="FO336" s="3"/>
      <c r="FP336" s="3"/>
      <c r="FQ336" s="3"/>
      <c r="FR336" s="3"/>
      <c r="FS336" s="3"/>
      <c r="FT336" s="3"/>
      <c r="FU336" s="3"/>
      <c r="FV336" s="3"/>
      <c r="FW336" s="3"/>
      <c r="FX336" s="3"/>
      <c r="FY336" s="3"/>
      <c r="FZ336" s="3"/>
      <c r="GA336" s="3"/>
      <c r="GB336" s="3"/>
      <c r="GC336" s="3"/>
      <c r="GD336" s="3"/>
      <c r="GE336" s="3"/>
      <c r="GF336" s="3"/>
      <c r="GG336" s="3"/>
      <c r="GH336" s="3"/>
      <c r="GI336" s="3"/>
      <c r="GJ336" s="3"/>
      <c r="GK336" s="3"/>
      <c r="GL336" s="3"/>
      <c r="GM336" s="3"/>
      <c r="GN336" s="3"/>
      <c r="GO336" s="3"/>
      <c r="GP336" s="3"/>
      <c r="GQ336" s="3"/>
      <c r="GR336" s="3"/>
      <c r="GS336" s="3"/>
      <c r="GT336" s="3"/>
      <c r="GU336" s="3"/>
      <c r="GV336" s="3"/>
      <c r="GW336" s="3"/>
      <c r="GX336" s="3">
        <v>0</v>
      </c>
    </row>
    <row r="338" spans="1:28" x14ac:dyDescent="0.2">
      <c r="A338" s="4">
        <v>50</v>
      </c>
      <c r="B338" s="4">
        <v>0</v>
      </c>
      <c r="C338" s="4">
        <v>0</v>
      </c>
      <c r="D338" s="4">
        <v>1</v>
      </c>
      <c r="E338" s="4">
        <v>201</v>
      </c>
      <c r="F338" s="4">
        <f>ROUND(Source!O336,O338)</f>
        <v>48220.24</v>
      </c>
      <c r="G338" s="4" t="s">
        <v>62</v>
      </c>
      <c r="H338" s="4" t="s">
        <v>63</v>
      </c>
      <c r="I338" s="4"/>
      <c r="J338" s="4"/>
      <c r="K338" s="4">
        <v>201</v>
      </c>
      <c r="L338" s="4">
        <v>1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8" x14ac:dyDescent="0.2">
      <c r="A339" s="4">
        <v>50</v>
      </c>
      <c r="B339" s="4">
        <v>0</v>
      </c>
      <c r="C339" s="4">
        <v>0</v>
      </c>
      <c r="D339" s="4">
        <v>1</v>
      </c>
      <c r="E339" s="4">
        <v>202</v>
      </c>
      <c r="F339" s="4">
        <f>ROUND(Source!P336,O339)</f>
        <v>2173.12</v>
      </c>
      <c r="G339" s="4" t="s">
        <v>64</v>
      </c>
      <c r="H339" s="4" t="s">
        <v>65</v>
      </c>
      <c r="I339" s="4"/>
      <c r="J339" s="4"/>
      <c r="K339" s="4">
        <v>202</v>
      </c>
      <c r="L339" s="4">
        <v>2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8" x14ac:dyDescent="0.2">
      <c r="A340" s="4">
        <v>50</v>
      </c>
      <c r="B340" s="4">
        <v>0</v>
      </c>
      <c r="C340" s="4">
        <v>0</v>
      </c>
      <c r="D340" s="4">
        <v>1</v>
      </c>
      <c r="E340" s="4">
        <v>222</v>
      </c>
      <c r="F340" s="4">
        <f>ROUND(Source!AO336,O340)</f>
        <v>0</v>
      </c>
      <c r="G340" s="4" t="s">
        <v>66</v>
      </c>
      <c r="H340" s="4" t="s">
        <v>67</v>
      </c>
      <c r="I340" s="4"/>
      <c r="J340" s="4"/>
      <c r="K340" s="4">
        <v>222</v>
      </c>
      <c r="L340" s="4">
        <v>3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0</v>
      </c>
      <c r="X340" s="4">
        <v>1</v>
      </c>
      <c r="Y340" s="4">
        <v>0</v>
      </c>
      <c r="Z340" s="4"/>
      <c r="AA340" s="4"/>
      <c r="AB340" s="4"/>
    </row>
    <row r="341" spans="1:28" x14ac:dyDescent="0.2">
      <c r="A341" s="4">
        <v>50</v>
      </c>
      <c r="B341" s="4">
        <v>0</v>
      </c>
      <c r="C341" s="4">
        <v>0</v>
      </c>
      <c r="D341" s="4">
        <v>1</v>
      </c>
      <c r="E341" s="4">
        <v>225</v>
      </c>
      <c r="F341" s="4">
        <f>ROUND(Source!AV336,O341)</f>
        <v>2173.12</v>
      </c>
      <c r="G341" s="4" t="s">
        <v>68</v>
      </c>
      <c r="H341" s="4" t="s">
        <v>69</v>
      </c>
      <c r="I341" s="4"/>
      <c r="J341" s="4"/>
      <c r="K341" s="4">
        <v>225</v>
      </c>
      <c r="L341" s="4">
        <v>4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8" x14ac:dyDescent="0.2">
      <c r="A342" s="4">
        <v>50</v>
      </c>
      <c r="B342" s="4">
        <v>0</v>
      </c>
      <c r="C342" s="4">
        <v>0</v>
      </c>
      <c r="D342" s="4">
        <v>1</v>
      </c>
      <c r="E342" s="4">
        <v>226</v>
      </c>
      <c r="F342" s="4">
        <f>ROUND(Source!AW336,O342)</f>
        <v>2173.12</v>
      </c>
      <c r="G342" s="4" t="s">
        <v>70</v>
      </c>
      <c r="H342" s="4" t="s">
        <v>71</v>
      </c>
      <c r="I342" s="4"/>
      <c r="J342" s="4"/>
      <c r="K342" s="4">
        <v>226</v>
      </c>
      <c r="L342" s="4">
        <v>5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0</v>
      </c>
      <c r="X342" s="4">
        <v>1</v>
      </c>
      <c r="Y342" s="4">
        <v>0</v>
      </c>
      <c r="Z342" s="4"/>
      <c r="AA342" s="4"/>
      <c r="AB342" s="4"/>
    </row>
    <row r="343" spans="1:28" x14ac:dyDescent="0.2">
      <c r="A343" s="4">
        <v>50</v>
      </c>
      <c r="B343" s="4">
        <v>0</v>
      </c>
      <c r="C343" s="4">
        <v>0</v>
      </c>
      <c r="D343" s="4">
        <v>1</v>
      </c>
      <c r="E343" s="4">
        <v>227</v>
      </c>
      <c r="F343" s="4">
        <f>ROUND(Source!AX336,O343)</f>
        <v>0</v>
      </c>
      <c r="G343" s="4" t="s">
        <v>72</v>
      </c>
      <c r="H343" s="4" t="s">
        <v>73</v>
      </c>
      <c r="I343" s="4"/>
      <c r="J343" s="4"/>
      <c r="K343" s="4">
        <v>227</v>
      </c>
      <c r="L343" s="4">
        <v>6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0</v>
      </c>
      <c r="X343" s="4">
        <v>1</v>
      </c>
      <c r="Y343" s="4">
        <v>0</v>
      </c>
      <c r="Z343" s="4"/>
      <c r="AA343" s="4"/>
      <c r="AB343" s="4"/>
    </row>
    <row r="344" spans="1:28" x14ac:dyDescent="0.2">
      <c r="A344" s="4">
        <v>50</v>
      </c>
      <c r="B344" s="4">
        <v>0</v>
      </c>
      <c r="C344" s="4">
        <v>0</v>
      </c>
      <c r="D344" s="4">
        <v>1</v>
      </c>
      <c r="E344" s="4">
        <v>228</v>
      </c>
      <c r="F344" s="4">
        <f>ROUND(Source!AY336,O344)</f>
        <v>2173.12</v>
      </c>
      <c r="G344" s="4" t="s">
        <v>74</v>
      </c>
      <c r="H344" s="4" t="s">
        <v>75</v>
      </c>
      <c r="I344" s="4"/>
      <c r="J344" s="4"/>
      <c r="K344" s="4">
        <v>228</v>
      </c>
      <c r="L344" s="4">
        <v>7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8" x14ac:dyDescent="0.2">
      <c r="A345" s="4">
        <v>50</v>
      </c>
      <c r="B345" s="4">
        <v>0</v>
      </c>
      <c r="C345" s="4">
        <v>0</v>
      </c>
      <c r="D345" s="4">
        <v>1</v>
      </c>
      <c r="E345" s="4">
        <v>216</v>
      </c>
      <c r="F345" s="4">
        <f>ROUND(Source!AP336,O345)</f>
        <v>0</v>
      </c>
      <c r="G345" s="4" t="s">
        <v>76</v>
      </c>
      <c r="H345" s="4" t="s">
        <v>77</v>
      </c>
      <c r="I345" s="4"/>
      <c r="J345" s="4"/>
      <c r="K345" s="4">
        <v>216</v>
      </c>
      <c r="L345" s="4">
        <v>8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0</v>
      </c>
      <c r="X345" s="4">
        <v>1</v>
      </c>
      <c r="Y345" s="4">
        <v>0</v>
      </c>
      <c r="Z345" s="4"/>
      <c r="AA345" s="4"/>
      <c r="AB345" s="4"/>
    </row>
    <row r="346" spans="1:28" x14ac:dyDescent="0.2">
      <c r="A346" s="4">
        <v>50</v>
      </c>
      <c r="B346" s="4">
        <v>0</v>
      </c>
      <c r="C346" s="4">
        <v>0</v>
      </c>
      <c r="D346" s="4">
        <v>1</v>
      </c>
      <c r="E346" s="4">
        <v>223</v>
      </c>
      <c r="F346" s="4">
        <f>ROUND(Source!AQ336,O346)</f>
        <v>0</v>
      </c>
      <c r="G346" s="4" t="s">
        <v>78</v>
      </c>
      <c r="H346" s="4" t="s">
        <v>79</v>
      </c>
      <c r="I346" s="4"/>
      <c r="J346" s="4"/>
      <c r="K346" s="4">
        <v>223</v>
      </c>
      <c r="L346" s="4">
        <v>9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0</v>
      </c>
      <c r="X346" s="4">
        <v>1</v>
      </c>
      <c r="Y346" s="4">
        <v>0</v>
      </c>
      <c r="Z346" s="4"/>
      <c r="AA346" s="4"/>
      <c r="AB346" s="4"/>
    </row>
    <row r="347" spans="1:28" x14ac:dyDescent="0.2">
      <c r="A347" s="4">
        <v>50</v>
      </c>
      <c r="B347" s="4">
        <v>0</v>
      </c>
      <c r="C347" s="4">
        <v>0</v>
      </c>
      <c r="D347" s="4">
        <v>1</v>
      </c>
      <c r="E347" s="4">
        <v>229</v>
      </c>
      <c r="F347" s="4">
        <f>ROUND(Source!AZ336,O347)</f>
        <v>0</v>
      </c>
      <c r="G347" s="4" t="s">
        <v>80</v>
      </c>
      <c r="H347" s="4" t="s">
        <v>81</v>
      </c>
      <c r="I347" s="4"/>
      <c r="J347" s="4"/>
      <c r="K347" s="4">
        <v>229</v>
      </c>
      <c r="L347" s="4">
        <v>10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0</v>
      </c>
      <c r="X347" s="4">
        <v>1</v>
      </c>
      <c r="Y347" s="4">
        <v>0</v>
      </c>
      <c r="Z347" s="4"/>
      <c r="AA347" s="4"/>
      <c r="AB347" s="4"/>
    </row>
    <row r="348" spans="1:28" x14ac:dyDescent="0.2">
      <c r="A348" s="4">
        <v>50</v>
      </c>
      <c r="B348" s="4">
        <v>0</v>
      </c>
      <c r="C348" s="4">
        <v>0</v>
      </c>
      <c r="D348" s="4">
        <v>1</v>
      </c>
      <c r="E348" s="4">
        <v>203</v>
      </c>
      <c r="F348" s="4">
        <f>ROUND(Source!Q336,O348)</f>
        <v>3319.53</v>
      </c>
      <c r="G348" s="4" t="s">
        <v>82</v>
      </c>
      <c r="H348" s="4" t="s">
        <v>83</v>
      </c>
      <c r="I348" s="4"/>
      <c r="J348" s="4"/>
      <c r="K348" s="4">
        <v>203</v>
      </c>
      <c r="L348" s="4">
        <v>11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0</v>
      </c>
      <c r="X348" s="4">
        <v>1</v>
      </c>
      <c r="Y348" s="4">
        <v>0</v>
      </c>
      <c r="Z348" s="4"/>
      <c r="AA348" s="4"/>
      <c r="AB348" s="4"/>
    </row>
    <row r="349" spans="1:28" x14ac:dyDescent="0.2">
      <c r="A349" s="4">
        <v>50</v>
      </c>
      <c r="B349" s="4">
        <v>0</v>
      </c>
      <c r="C349" s="4">
        <v>0</v>
      </c>
      <c r="D349" s="4">
        <v>1</v>
      </c>
      <c r="E349" s="4">
        <v>231</v>
      </c>
      <c r="F349" s="4">
        <f>ROUND(Source!BB336,O349)</f>
        <v>0</v>
      </c>
      <c r="G349" s="4" t="s">
        <v>84</v>
      </c>
      <c r="H349" s="4" t="s">
        <v>85</v>
      </c>
      <c r="I349" s="4"/>
      <c r="J349" s="4"/>
      <c r="K349" s="4">
        <v>231</v>
      </c>
      <c r="L349" s="4">
        <v>12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0</v>
      </c>
      <c r="X349" s="4">
        <v>1</v>
      </c>
      <c r="Y349" s="4">
        <v>0</v>
      </c>
      <c r="Z349" s="4"/>
      <c r="AA349" s="4"/>
      <c r="AB349" s="4"/>
    </row>
    <row r="350" spans="1:28" x14ac:dyDescent="0.2">
      <c r="A350" s="4">
        <v>50</v>
      </c>
      <c r="B350" s="4">
        <v>0</v>
      </c>
      <c r="C350" s="4">
        <v>0</v>
      </c>
      <c r="D350" s="4">
        <v>1</v>
      </c>
      <c r="E350" s="4">
        <v>204</v>
      </c>
      <c r="F350" s="4">
        <f>ROUND(Source!R336,O350)</f>
        <v>2082.5700000000002</v>
      </c>
      <c r="G350" s="4" t="s">
        <v>86</v>
      </c>
      <c r="H350" s="4" t="s">
        <v>87</v>
      </c>
      <c r="I350" s="4"/>
      <c r="J350" s="4"/>
      <c r="K350" s="4">
        <v>204</v>
      </c>
      <c r="L350" s="4">
        <v>13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0</v>
      </c>
      <c r="X350" s="4">
        <v>1</v>
      </c>
      <c r="Y350" s="4">
        <v>0</v>
      </c>
      <c r="Z350" s="4"/>
      <c r="AA350" s="4"/>
      <c r="AB350" s="4"/>
    </row>
    <row r="351" spans="1:28" x14ac:dyDescent="0.2">
      <c r="A351" s="4">
        <v>50</v>
      </c>
      <c r="B351" s="4">
        <v>0</v>
      </c>
      <c r="C351" s="4">
        <v>0</v>
      </c>
      <c r="D351" s="4">
        <v>1</v>
      </c>
      <c r="E351" s="4">
        <v>205</v>
      </c>
      <c r="F351" s="4">
        <f>ROUND(Source!S336,O351)</f>
        <v>42727.59</v>
      </c>
      <c r="G351" s="4" t="s">
        <v>88</v>
      </c>
      <c r="H351" s="4" t="s">
        <v>89</v>
      </c>
      <c r="I351" s="4"/>
      <c r="J351" s="4"/>
      <c r="K351" s="4">
        <v>205</v>
      </c>
      <c r="L351" s="4">
        <v>14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8" x14ac:dyDescent="0.2">
      <c r="A352" s="4">
        <v>50</v>
      </c>
      <c r="B352" s="4">
        <v>0</v>
      </c>
      <c r="C352" s="4">
        <v>0</v>
      </c>
      <c r="D352" s="4">
        <v>1</v>
      </c>
      <c r="E352" s="4">
        <v>232</v>
      </c>
      <c r="F352" s="4">
        <f>ROUND(Source!BC336,O352)</f>
        <v>0</v>
      </c>
      <c r="G352" s="4" t="s">
        <v>90</v>
      </c>
      <c r="H352" s="4" t="s">
        <v>91</v>
      </c>
      <c r="I352" s="4"/>
      <c r="J352" s="4"/>
      <c r="K352" s="4">
        <v>232</v>
      </c>
      <c r="L352" s="4">
        <v>15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0</v>
      </c>
      <c r="X352" s="4">
        <v>1</v>
      </c>
      <c r="Y352" s="4">
        <v>0</v>
      </c>
      <c r="Z352" s="4"/>
      <c r="AA352" s="4"/>
      <c r="AB352" s="4"/>
    </row>
    <row r="353" spans="1:206" x14ac:dyDescent="0.2">
      <c r="A353" s="4">
        <v>50</v>
      </c>
      <c r="B353" s="4">
        <v>0</v>
      </c>
      <c r="C353" s="4">
        <v>0</v>
      </c>
      <c r="D353" s="4">
        <v>1</v>
      </c>
      <c r="E353" s="4">
        <v>214</v>
      </c>
      <c r="F353" s="4">
        <f>ROUND(Source!AS336,O353)</f>
        <v>0</v>
      </c>
      <c r="G353" s="4" t="s">
        <v>92</v>
      </c>
      <c r="H353" s="4" t="s">
        <v>93</v>
      </c>
      <c r="I353" s="4"/>
      <c r="J353" s="4"/>
      <c r="K353" s="4">
        <v>214</v>
      </c>
      <c r="L353" s="4">
        <v>16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0</v>
      </c>
      <c r="X353" s="4">
        <v>1</v>
      </c>
      <c r="Y353" s="4">
        <v>0</v>
      </c>
      <c r="Z353" s="4"/>
      <c r="AA353" s="4"/>
      <c r="AB353" s="4"/>
    </row>
    <row r="354" spans="1:206" x14ac:dyDescent="0.2">
      <c r="A354" s="4">
        <v>50</v>
      </c>
      <c r="B354" s="4">
        <v>0</v>
      </c>
      <c r="C354" s="4">
        <v>0</v>
      </c>
      <c r="D354" s="4">
        <v>1</v>
      </c>
      <c r="E354" s="4">
        <v>215</v>
      </c>
      <c r="F354" s="4">
        <f>ROUND(Source!AT336,O354)</f>
        <v>0</v>
      </c>
      <c r="G354" s="4" t="s">
        <v>94</v>
      </c>
      <c r="H354" s="4" t="s">
        <v>95</v>
      </c>
      <c r="I354" s="4"/>
      <c r="J354" s="4"/>
      <c r="K354" s="4">
        <v>215</v>
      </c>
      <c r="L354" s="4">
        <v>17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0</v>
      </c>
      <c r="X354" s="4">
        <v>1</v>
      </c>
      <c r="Y354" s="4">
        <v>0</v>
      </c>
      <c r="Z354" s="4"/>
      <c r="AA354" s="4"/>
      <c r="AB354" s="4"/>
    </row>
    <row r="355" spans="1:206" x14ac:dyDescent="0.2">
      <c r="A355" s="4">
        <v>50</v>
      </c>
      <c r="B355" s="4">
        <v>0</v>
      </c>
      <c r="C355" s="4">
        <v>0</v>
      </c>
      <c r="D355" s="4">
        <v>1</v>
      </c>
      <c r="E355" s="4">
        <v>217</v>
      </c>
      <c r="F355" s="4">
        <f>ROUND(Source!AU336,O355)</f>
        <v>84651.5</v>
      </c>
      <c r="G355" s="4" t="s">
        <v>96</v>
      </c>
      <c r="H355" s="4" t="s">
        <v>97</v>
      </c>
      <c r="I355" s="4"/>
      <c r="J355" s="4"/>
      <c r="K355" s="4">
        <v>217</v>
      </c>
      <c r="L355" s="4">
        <v>18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0</v>
      </c>
      <c r="X355" s="4">
        <v>1</v>
      </c>
      <c r="Y355" s="4">
        <v>0</v>
      </c>
      <c r="Z355" s="4"/>
      <c r="AA355" s="4"/>
      <c r="AB355" s="4"/>
    </row>
    <row r="356" spans="1:206" x14ac:dyDescent="0.2">
      <c r="A356" s="4">
        <v>50</v>
      </c>
      <c r="B356" s="4">
        <v>0</v>
      </c>
      <c r="C356" s="4">
        <v>0</v>
      </c>
      <c r="D356" s="4">
        <v>1</v>
      </c>
      <c r="E356" s="4">
        <v>230</v>
      </c>
      <c r="F356" s="4">
        <f>ROUND(Source!BA336,O356)</f>
        <v>0</v>
      </c>
      <c r="G356" s="4" t="s">
        <v>98</v>
      </c>
      <c r="H356" s="4" t="s">
        <v>99</v>
      </c>
      <c r="I356" s="4"/>
      <c r="J356" s="4"/>
      <c r="K356" s="4">
        <v>230</v>
      </c>
      <c r="L356" s="4">
        <v>19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0</v>
      </c>
      <c r="X356" s="4">
        <v>1</v>
      </c>
      <c r="Y356" s="4">
        <v>0</v>
      </c>
      <c r="Z356" s="4"/>
      <c r="AA356" s="4"/>
      <c r="AB356" s="4"/>
    </row>
    <row r="357" spans="1:206" x14ac:dyDescent="0.2">
      <c r="A357" s="4">
        <v>50</v>
      </c>
      <c r="B357" s="4">
        <v>0</v>
      </c>
      <c r="C357" s="4">
        <v>0</v>
      </c>
      <c r="D357" s="4">
        <v>1</v>
      </c>
      <c r="E357" s="4">
        <v>206</v>
      </c>
      <c r="F357" s="4">
        <f>ROUND(Source!T336,O357)</f>
        <v>0</v>
      </c>
      <c r="G357" s="4" t="s">
        <v>100</v>
      </c>
      <c r="H357" s="4" t="s">
        <v>101</v>
      </c>
      <c r="I357" s="4"/>
      <c r="J357" s="4"/>
      <c r="K357" s="4">
        <v>206</v>
      </c>
      <c r="L357" s="4">
        <v>20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0</v>
      </c>
      <c r="X357" s="4">
        <v>1</v>
      </c>
      <c r="Y357" s="4">
        <v>0</v>
      </c>
      <c r="Z357" s="4"/>
      <c r="AA357" s="4"/>
      <c r="AB357" s="4"/>
    </row>
    <row r="358" spans="1:206" x14ac:dyDescent="0.2">
      <c r="A358" s="4">
        <v>50</v>
      </c>
      <c r="B358" s="4">
        <v>0</v>
      </c>
      <c r="C358" s="4">
        <v>0</v>
      </c>
      <c r="D358" s="4">
        <v>1</v>
      </c>
      <c r="E358" s="4">
        <v>207</v>
      </c>
      <c r="F358" s="4">
        <f>Source!U336</f>
        <v>64.34</v>
      </c>
      <c r="G358" s="4" t="s">
        <v>102</v>
      </c>
      <c r="H358" s="4" t="s">
        <v>103</v>
      </c>
      <c r="I358" s="4"/>
      <c r="J358" s="4"/>
      <c r="K358" s="4">
        <v>207</v>
      </c>
      <c r="L358" s="4">
        <v>21</v>
      </c>
      <c r="M358" s="4">
        <v>3</v>
      </c>
      <c r="N358" s="4" t="s">
        <v>3</v>
      </c>
      <c r="O358" s="4">
        <v>-1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06" x14ac:dyDescent="0.2">
      <c r="A359" s="4">
        <v>50</v>
      </c>
      <c r="B359" s="4">
        <v>0</v>
      </c>
      <c r="C359" s="4">
        <v>0</v>
      </c>
      <c r="D359" s="4">
        <v>1</v>
      </c>
      <c r="E359" s="4">
        <v>208</v>
      </c>
      <c r="F359" s="4">
        <f>Source!V336</f>
        <v>0</v>
      </c>
      <c r="G359" s="4" t="s">
        <v>104</v>
      </c>
      <c r="H359" s="4" t="s">
        <v>105</v>
      </c>
      <c r="I359" s="4"/>
      <c r="J359" s="4"/>
      <c r="K359" s="4">
        <v>208</v>
      </c>
      <c r="L359" s="4">
        <v>22</v>
      </c>
      <c r="M359" s="4">
        <v>3</v>
      </c>
      <c r="N359" s="4" t="s">
        <v>3</v>
      </c>
      <c r="O359" s="4">
        <v>-1</v>
      </c>
      <c r="P359" s="4"/>
      <c r="Q359" s="4"/>
      <c r="R359" s="4"/>
      <c r="S359" s="4"/>
      <c r="T359" s="4"/>
      <c r="U359" s="4"/>
      <c r="V359" s="4"/>
      <c r="W359" s="4">
        <v>0</v>
      </c>
      <c r="X359" s="4">
        <v>1</v>
      </c>
      <c r="Y359" s="4">
        <v>0</v>
      </c>
      <c r="Z359" s="4"/>
      <c r="AA359" s="4"/>
      <c r="AB359" s="4"/>
    </row>
    <row r="360" spans="1:206" x14ac:dyDescent="0.2">
      <c r="A360" s="4">
        <v>50</v>
      </c>
      <c r="B360" s="4">
        <v>0</v>
      </c>
      <c r="C360" s="4">
        <v>0</v>
      </c>
      <c r="D360" s="4">
        <v>1</v>
      </c>
      <c r="E360" s="4">
        <v>209</v>
      </c>
      <c r="F360" s="4">
        <f>ROUND(Source!W336,O360)</f>
        <v>0</v>
      </c>
      <c r="G360" s="4" t="s">
        <v>106</v>
      </c>
      <c r="H360" s="4" t="s">
        <v>107</v>
      </c>
      <c r="I360" s="4"/>
      <c r="J360" s="4"/>
      <c r="K360" s="4">
        <v>209</v>
      </c>
      <c r="L360" s="4">
        <v>23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06" x14ac:dyDescent="0.2">
      <c r="A361" s="4">
        <v>50</v>
      </c>
      <c r="B361" s="4">
        <v>0</v>
      </c>
      <c r="C361" s="4">
        <v>0</v>
      </c>
      <c r="D361" s="4">
        <v>1</v>
      </c>
      <c r="E361" s="4">
        <v>233</v>
      </c>
      <c r="F361" s="4">
        <f>ROUND(Source!BD336,O361)</f>
        <v>0</v>
      </c>
      <c r="G361" s="4" t="s">
        <v>108</v>
      </c>
      <c r="H361" s="4" t="s">
        <v>109</v>
      </c>
      <c r="I361" s="4"/>
      <c r="J361" s="4"/>
      <c r="K361" s="4">
        <v>233</v>
      </c>
      <c r="L361" s="4">
        <v>24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0</v>
      </c>
      <c r="X361" s="4">
        <v>1</v>
      </c>
      <c r="Y361" s="4">
        <v>0</v>
      </c>
      <c r="Z361" s="4"/>
      <c r="AA361" s="4"/>
      <c r="AB361" s="4"/>
    </row>
    <row r="362" spans="1:206" x14ac:dyDescent="0.2">
      <c r="A362" s="4">
        <v>50</v>
      </c>
      <c r="B362" s="4">
        <v>0</v>
      </c>
      <c r="C362" s="4">
        <v>0</v>
      </c>
      <c r="D362" s="4">
        <v>1</v>
      </c>
      <c r="E362" s="4">
        <v>210</v>
      </c>
      <c r="F362" s="4">
        <f>ROUND(Source!X336,O362)</f>
        <v>29909.32</v>
      </c>
      <c r="G362" s="4" t="s">
        <v>110</v>
      </c>
      <c r="H362" s="4" t="s">
        <v>111</v>
      </c>
      <c r="I362" s="4"/>
      <c r="J362" s="4"/>
      <c r="K362" s="4">
        <v>210</v>
      </c>
      <c r="L362" s="4">
        <v>25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0</v>
      </c>
      <c r="X362" s="4">
        <v>1</v>
      </c>
      <c r="Y362" s="4">
        <v>0</v>
      </c>
      <c r="Z362" s="4"/>
      <c r="AA362" s="4"/>
      <c r="AB362" s="4"/>
    </row>
    <row r="363" spans="1:206" x14ac:dyDescent="0.2">
      <c r="A363" s="4">
        <v>50</v>
      </c>
      <c r="B363" s="4">
        <v>0</v>
      </c>
      <c r="C363" s="4">
        <v>0</v>
      </c>
      <c r="D363" s="4">
        <v>1</v>
      </c>
      <c r="E363" s="4">
        <v>211</v>
      </c>
      <c r="F363" s="4">
        <f>ROUND(Source!Y336,O363)</f>
        <v>4272.76</v>
      </c>
      <c r="G363" s="4" t="s">
        <v>112</v>
      </c>
      <c r="H363" s="4" t="s">
        <v>113</v>
      </c>
      <c r="I363" s="4"/>
      <c r="J363" s="4"/>
      <c r="K363" s="4">
        <v>211</v>
      </c>
      <c r="L363" s="4">
        <v>26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06" x14ac:dyDescent="0.2">
      <c r="A364" s="4">
        <v>50</v>
      </c>
      <c r="B364" s="4">
        <v>0</v>
      </c>
      <c r="C364" s="4">
        <v>0</v>
      </c>
      <c r="D364" s="4">
        <v>1</v>
      </c>
      <c r="E364" s="4">
        <v>224</v>
      </c>
      <c r="F364" s="4">
        <f>ROUND(Source!AR336,O364)</f>
        <v>84651.5</v>
      </c>
      <c r="G364" s="4" t="s">
        <v>114</v>
      </c>
      <c r="H364" s="4" t="s">
        <v>115</v>
      </c>
      <c r="I364" s="4"/>
      <c r="J364" s="4"/>
      <c r="K364" s="4">
        <v>224</v>
      </c>
      <c r="L364" s="4">
        <v>27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0</v>
      </c>
      <c r="X364" s="4">
        <v>1</v>
      </c>
      <c r="Y364" s="4">
        <v>0</v>
      </c>
      <c r="Z364" s="4"/>
      <c r="AA364" s="4"/>
      <c r="AB364" s="4"/>
    </row>
    <row r="366" spans="1:206" x14ac:dyDescent="0.2">
      <c r="A366" s="2">
        <v>51</v>
      </c>
      <c r="B366" s="2">
        <f>B238</f>
        <v>1</v>
      </c>
      <c r="C366" s="2">
        <f>A238</f>
        <v>4</v>
      </c>
      <c r="D366" s="2">
        <f>ROW(A238)</f>
        <v>238</v>
      </c>
      <c r="E366" s="2"/>
      <c r="F366" s="2" t="str">
        <f>IF(F238&lt;&gt;"",F238,"")</f>
        <v>Новый раздел</v>
      </c>
      <c r="G366" s="2" t="str">
        <f>IF(G238&lt;&gt;"",G238,"")</f>
        <v>3 Вентиляция и кондиционирование</v>
      </c>
      <c r="H366" s="2">
        <v>0</v>
      </c>
      <c r="I366" s="2"/>
      <c r="J366" s="2"/>
      <c r="K366" s="2"/>
      <c r="L366" s="2"/>
      <c r="M366" s="2"/>
      <c r="N366" s="2"/>
      <c r="O366" s="2">
        <f t="shared" ref="O366:T366" si="343">ROUND(O291+O336+AB366,2)</f>
        <v>96488.51</v>
      </c>
      <c r="P366" s="2">
        <f t="shared" si="343"/>
        <v>2265.08</v>
      </c>
      <c r="Q366" s="2">
        <f t="shared" si="343"/>
        <v>4502.97</v>
      </c>
      <c r="R366" s="2">
        <f t="shared" si="343"/>
        <v>2826.24</v>
      </c>
      <c r="S366" s="2">
        <f t="shared" si="343"/>
        <v>89720.46</v>
      </c>
      <c r="T366" s="2">
        <f t="shared" si="343"/>
        <v>0</v>
      </c>
      <c r="U366" s="2">
        <f>U291+U336+AH366</f>
        <v>135.10999999999999</v>
      </c>
      <c r="V366" s="2">
        <f>V291+V336+AI366</f>
        <v>0</v>
      </c>
      <c r="W366" s="2">
        <f>ROUND(W291+W336+AJ366,2)</f>
        <v>0</v>
      </c>
      <c r="X366" s="2">
        <f>ROUND(X291+X336+AK366,2)</f>
        <v>62804.34</v>
      </c>
      <c r="Y366" s="2">
        <f>ROUND(Y291+Y336+AL366,2)</f>
        <v>8972.07</v>
      </c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>
        <f t="shared" ref="AO366:BD366" si="344">ROUND(AO291+AO336+BX366,2)</f>
        <v>0</v>
      </c>
      <c r="AP366" s="2">
        <f t="shared" si="344"/>
        <v>0</v>
      </c>
      <c r="AQ366" s="2">
        <f t="shared" si="344"/>
        <v>0</v>
      </c>
      <c r="AR366" s="2">
        <f t="shared" si="344"/>
        <v>171317.25</v>
      </c>
      <c r="AS366" s="2">
        <f t="shared" si="344"/>
        <v>0</v>
      </c>
      <c r="AT366" s="2">
        <f t="shared" si="344"/>
        <v>0</v>
      </c>
      <c r="AU366" s="2">
        <f t="shared" si="344"/>
        <v>171317.25</v>
      </c>
      <c r="AV366" s="2">
        <f t="shared" si="344"/>
        <v>2265.08</v>
      </c>
      <c r="AW366" s="2">
        <f t="shared" si="344"/>
        <v>2265.08</v>
      </c>
      <c r="AX366" s="2">
        <f t="shared" si="344"/>
        <v>0</v>
      </c>
      <c r="AY366" s="2">
        <f t="shared" si="344"/>
        <v>2265.08</v>
      </c>
      <c r="AZ366" s="2">
        <f t="shared" si="344"/>
        <v>0</v>
      </c>
      <c r="BA366" s="2">
        <f t="shared" si="344"/>
        <v>0</v>
      </c>
      <c r="BB366" s="2">
        <f t="shared" si="344"/>
        <v>0</v>
      </c>
      <c r="BC366" s="2">
        <f t="shared" si="344"/>
        <v>0</v>
      </c>
      <c r="BD366" s="2">
        <f t="shared" si="344"/>
        <v>0</v>
      </c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3"/>
      <c r="DH366" s="3"/>
      <c r="DI366" s="3"/>
      <c r="DJ366" s="3"/>
      <c r="DK366" s="3"/>
      <c r="DL366" s="3"/>
      <c r="DM366" s="3"/>
      <c r="DN366" s="3"/>
      <c r="DO366" s="3"/>
      <c r="DP366" s="3"/>
      <c r="DQ366" s="3"/>
      <c r="DR366" s="3"/>
      <c r="DS366" s="3"/>
      <c r="DT366" s="3"/>
      <c r="DU366" s="3"/>
      <c r="DV366" s="3"/>
      <c r="DW366" s="3"/>
      <c r="DX366" s="3"/>
      <c r="DY366" s="3"/>
      <c r="DZ366" s="3"/>
      <c r="EA366" s="3"/>
      <c r="EB366" s="3"/>
      <c r="EC366" s="3"/>
      <c r="ED366" s="3"/>
      <c r="EE366" s="3"/>
      <c r="EF366" s="3"/>
      <c r="EG366" s="3"/>
      <c r="EH366" s="3"/>
      <c r="EI366" s="3"/>
      <c r="EJ366" s="3"/>
      <c r="EK366" s="3"/>
      <c r="EL366" s="3"/>
      <c r="EM366" s="3"/>
      <c r="EN366" s="3"/>
      <c r="EO366" s="3"/>
      <c r="EP366" s="3"/>
      <c r="EQ366" s="3"/>
      <c r="ER366" s="3"/>
      <c r="ES366" s="3"/>
      <c r="ET366" s="3"/>
      <c r="EU366" s="3"/>
      <c r="EV366" s="3"/>
      <c r="EW366" s="3"/>
      <c r="EX366" s="3"/>
      <c r="EY366" s="3"/>
      <c r="EZ366" s="3"/>
      <c r="FA366" s="3"/>
      <c r="FB366" s="3"/>
      <c r="FC366" s="3"/>
      <c r="FD366" s="3"/>
      <c r="FE366" s="3"/>
      <c r="FF366" s="3"/>
      <c r="FG366" s="3"/>
      <c r="FH366" s="3"/>
      <c r="FI366" s="3"/>
      <c r="FJ366" s="3"/>
      <c r="FK366" s="3"/>
      <c r="FL366" s="3"/>
      <c r="FM366" s="3"/>
      <c r="FN366" s="3"/>
      <c r="FO366" s="3"/>
      <c r="FP366" s="3"/>
      <c r="FQ366" s="3"/>
      <c r="FR366" s="3"/>
      <c r="FS366" s="3"/>
      <c r="FT366" s="3"/>
      <c r="FU366" s="3"/>
      <c r="FV366" s="3"/>
      <c r="FW366" s="3"/>
      <c r="FX366" s="3"/>
      <c r="FY366" s="3"/>
      <c r="FZ366" s="3"/>
      <c r="GA366" s="3"/>
      <c r="GB366" s="3"/>
      <c r="GC366" s="3"/>
      <c r="GD366" s="3"/>
      <c r="GE366" s="3"/>
      <c r="GF366" s="3"/>
      <c r="GG366" s="3"/>
      <c r="GH366" s="3"/>
      <c r="GI366" s="3"/>
      <c r="GJ366" s="3"/>
      <c r="GK366" s="3"/>
      <c r="GL366" s="3"/>
      <c r="GM366" s="3"/>
      <c r="GN366" s="3"/>
      <c r="GO366" s="3"/>
      <c r="GP366" s="3"/>
      <c r="GQ366" s="3"/>
      <c r="GR366" s="3"/>
      <c r="GS366" s="3"/>
      <c r="GT366" s="3"/>
      <c r="GU366" s="3"/>
      <c r="GV366" s="3"/>
      <c r="GW366" s="3"/>
      <c r="GX366" s="3">
        <v>0</v>
      </c>
    </row>
    <row r="368" spans="1:206" x14ac:dyDescent="0.2">
      <c r="A368" s="4">
        <v>50</v>
      </c>
      <c r="B368" s="4">
        <v>0</v>
      </c>
      <c r="C368" s="4">
        <v>0</v>
      </c>
      <c r="D368" s="4">
        <v>1</v>
      </c>
      <c r="E368" s="4">
        <v>201</v>
      </c>
      <c r="F368" s="4">
        <f>ROUND(Source!O366,O368)</f>
        <v>96488.51</v>
      </c>
      <c r="G368" s="4" t="s">
        <v>62</v>
      </c>
      <c r="H368" s="4" t="s">
        <v>63</v>
      </c>
      <c r="I368" s="4"/>
      <c r="J368" s="4"/>
      <c r="K368" s="4">
        <v>201</v>
      </c>
      <c r="L368" s="4">
        <v>1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51340.92</v>
      </c>
      <c r="X368" s="4">
        <v>1</v>
      </c>
      <c r="Y368" s="4">
        <v>51340.92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202</v>
      </c>
      <c r="F369" s="4">
        <f>ROUND(Source!P366,O369)</f>
        <v>2265.08</v>
      </c>
      <c r="G369" s="4" t="s">
        <v>64</v>
      </c>
      <c r="H369" s="4" t="s">
        <v>65</v>
      </c>
      <c r="I369" s="4"/>
      <c r="J369" s="4"/>
      <c r="K369" s="4">
        <v>202</v>
      </c>
      <c r="L369" s="4">
        <v>2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2173.12</v>
      </c>
      <c r="X369" s="4">
        <v>1</v>
      </c>
      <c r="Y369" s="4">
        <v>2173.12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222</v>
      </c>
      <c r="F370" s="4">
        <f>ROUND(Source!AO366,O370)</f>
        <v>0</v>
      </c>
      <c r="G370" s="4" t="s">
        <v>66</v>
      </c>
      <c r="H370" s="4" t="s">
        <v>67</v>
      </c>
      <c r="I370" s="4"/>
      <c r="J370" s="4"/>
      <c r="K370" s="4">
        <v>222</v>
      </c>
      <c r="L370" s="4">
        <v>3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225</v>
      </c>
      <c r="F371" s="4">
        <f>ROUND(Source!AV366,O371)</f>
        <v>2265.08</v>
      </c>
      <c r="G371" s="4" t="s">
        <v>68</v>
      </c>
      <c r="H371" s="4" t="s">
        <v>69</v>
      </c>
      <c r="I371" s="4"/>
      <c r="J371" s="4"/>
      <c r="K371" s="4">
        <v>225</v>
      </c>
      <c r="L371" s="4">
        <v>4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2173.12</v>
      </c>
      <c r="X371" s="4">
        <v>1</v>
      </c>
      <c r="Y371" s="4">
        <v>2173.12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226</v>
      </c>
      <c r="F372" s="4">
        <f>ROUND(Source!AW366,O372)</f>
        <v>2265.08</v>
      </c>
      <c r="G372" s="4" t="s">
        <v>70</v>
      </c>
      <c r="H372" s="4" t="s">
        <v>71</v>
      </c>
      <c r="I372" s="4"/>
      <c r="J372" s="4"/>
      <c r="K372" s="4">
        <v>226</v>
      </c>
      <c r="L372" s="4">
        <v>5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2173.12</v>
      </c>
      <c r="X372" s="4">
        <v>1</v>
      </c>
      <c r="Y372" s="4">
        <v>2173.12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227</v>
      </c>
      <c r="F373" s="4">
        <f>ROUND(Source!AX366,O373)</f>
        <v>0</v>
      </c>
      <c r="G373" s="4" t="s">
        <v>72</v>
      </c>
      <c r="H373" s="4" t="s">
        <v>73</v>
      </c>
      <c r="I373" s="4"/>
      <c r="J373" s="4"/>
      <c r="K373" s="4">
        <v>227</v>
      </c>
      <c r="L373" s="4">
        <v>6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228</v>
      </c>
      <c r="F374" s="4">
        <f>ROUND(Source!AY366,O374)</f>
        <v>2265.08</v>
      </c>
      <c r="G374" s="4" t="s">
        <v>74</v>
      </c>
      <c r="H374" s="4" t="s">
        <v>75</v>
      </c>
      <c r="I374" s="4"/>
      <c r="J374" s="4"/>
      <c r="K374" s="4">
        <v>228</v>
      </c>
      <c r="L374" s="4">
        <v>7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2173.12</v>
      </c>
      <c r="X374" s="4">
        <v>1</v>
      </c>
      <c r="Y374" s="4">
        <v>2173.12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216</v>
      </c>
      <c r="F375" s="4">
        <f>ROUND(Source!AP366,O375)</f>
        <v>0</v>
      </c>
      <c r="G375" s="4" t="s">
        <v>76</v>
      </c>
      <c r="H375" s="4" t="s">
        <v>77</v>
      </c>
      <c r="I375" s="4"/>
      <c r="J375" s="4"/>
      <c r="K375" s="4">
        <v>216</v>
      </c>
      <c r="L375" s="4">
        <v>8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 x14ac:dyDescent="0.2">
      <c r="A376" s="4">
        <v>50</v>
      </c>
      <c r="B376" s="4">
        <v>0</v>
      </c>
      <c r="C376" s="4">
        <v>0</v>
      </c>
      <c r="D376" s="4">
        <v>1</v>
      </c>
      <c r="E376" s="4">
        <v>223</v>
      </c>
      <c r="F376" s="4">
        <f>ROUND(Source!AQ366,O376)</f>
        <v>0</v>
      </c>
      <c r="G376" s="4" t="s">
        <v>78</v>
      </c>
      <c r="H376" s="4" t="s">
        <v>79</v>
      </c>
      <c r="I376" s="4"/>
      <c r="J376" s="4"/>
      <c r="K376" s="4">
        <v>223</v>
      </c>
      <c r="L376" s="4">
        <v>9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8" x14ac:dyDescent="0.2">
      <c r="A377" s="4">
        <v>50</v>
      </c>
      <c r="B377" s="4">
        <v>0</v>
      </c>
      <c r="C377" s="4">
        <v>0</v>
      </c>
      <c r="D377" s="4">
        <v>1</v>
      </c>
      <c r="E377" s="4">
        <v>229</v>
      </c>
      <c r="F377" s="4">
        <f>ROUND(Source!AZ366,O377)</f>
        <v>0</v>
      </c>
      <c r="G377" s="4" t="s">
        <v>80</v>
      </c>
      <c r="H377" s="4" t="s">
        <v>81</v>
      </c>
      <c r="I377" s="4"/>
      <c r="J377" s="4"/>
      <c r="K377" s="4">
        <v>229</v>
      </c>
      <c r="L377" s="4">
        <v>10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8" x14ac:dyDescent="0.2">
      <c r="A378" s="4">
        <v>50</v>
      </c>
      <c r="B378" s="4">
        <v>0</v>
      </c>
      <c r="C378" s="4">
        <v>0</v>
      </c>
      <c r="D378" s="4">
        <v>1</v>
      </c>
      <c r="E378" s="4">
        <v>203</v>
      </c>
      <c r="F378" s="4">
        <f>ROUND(Source!Q366,O378)</f>
        <v>4502.97</v>
      </c>
      <c r="G378" s="4" t="s">
        <v>82</v>
      </c>
      <c r="H378" s="4" t="s">
        <v>83</v>
      </c>
      <c r="I378" s="4"/>
      <c r="J378" s="4"/>
      <c r="K378" s="4">
        <v>203</v>
      </c>
      <c r="L378" s="4">
        <v>11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3632.25</v>
      </c>
      <c r="X378" s="4">
        <v>1</v>
      </c>
      <c r="Y378" s="4">
        <v>3632.25</v>
      </c>
      <c r="Z378" s="4"/>
      <c r="AA378" s="4"/>
      <c r="AB378" s="4"/>
    </row>
    <row r="379" spans="1:28" x14ac:dyDescent="0.2">
      <c r="A379" s="4">
        <v>50</v>
      </c>
      <c r="B379" s="4">
        <v>0</v>
      </c>
      <c r="C379" s="4">
        <v>0</v>
      </c>
      <c r="D379" s="4">
        <v>1</v>
      </c>
      <c r="E379" s="4">
        <v>231</v>
      </c>
      <c r="F379" s="4">
        <f>ROUND(Source!BB366,O379)</f>
        <v>0</v>
      </c>
      <c r="G379" s="4" t="s">
        <v>84</v>
      </c>
      <c r="H379" s="4" t="s">
        <v>85</v>
      </c>
      <c r="I379" s="4"/>
      <c r="J379" s="4"/>
      <c r="K379" s="4">
        <v>231</v>
      </c>
      <c r="L379" s="4">
        <v>12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8" x14ac:dyDescent="0.2">
      <c r="A380" s="4">
        <v>50</v>
      </c>
      <c r="B380" s="4">
        <v>0</v>
      </c>
      <c r="C380" s="4">
        <v>0</v>
      </c>
      <c r="D380" s="4">
        <v>1</v>
      </c>
      <c r="E380" s="4">
        <v>204</v>
      </c>
      <c r="F380" s="4">
        <f>ROUND(Source!R366,O380)</f>
        <v>2826.24</v>
      </c>
      <c r="G380" s="4" t="s">
        <v>86</v>
      </c>
      <c r="H380" s="4" t="s">
        <v>87</v>
      </c>
      <c r="I380" s="4"/>
      <c r="J380" s="4"/>
      <c r="K380" s="4">
        <v>204</v>
      </c>
      <c r="L380" s="4">
        <v>13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2280.85</v>
      </c>
      <c r="X380" s="4">
        <v>1</v>
      </c>
      <c r="Y380" s="4">
        <v>2280.85</v>
      </c>
      <c r="Z380" s="4"/>
      <c r="AA380" s="4"/>
      <c r="AB380" s="4"/>
    </row>
    <row r="381" spans="1:28" x14ac:dyDescent="0.2">
      <c r="A381" s="4">
        <v>50</v>
      </c>
      <c r="B381" s="4">
        <v>0</v>
      </c>
      <c r="C381" s="4">
        <v>0</v>
      </c>
      <c r="D381" s="4">
        <v>1</v>
      </c>
      <c r="E381" s="4">
        <v>205</v>
      </c>
      <c r="F381" s="4">
        <f>ROUND(Source!S366,O381)</f>
        <v>89720.46</v>
      </c>
      <c r="G381" s="4" t="s">
        <v>88</v>
      </c>
      <c r="H381" s="4" t="s">
        <v>89</v>
      </c>
      <c r="I381" s="4"/>
      <c r="J381" s="4"/>
      <c r="K381" s="4">
        <v>205</v>
      </c>
      <c r="L381" s="4">
        <v>14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45535.55</v>
      </c>
      <c r="X381" s="4">
        <v>1</v>
      </c>
      <c r="Y381" s="4">
        <v>45535.55</v>
      </c>
      <c r="Z381" s="4"/>
      <c r="AA381" s="4"/>
      <c r="AB381" s="4"/>
    </row>
    <row r="382" spans="1:28" x14ac:dyDescent="0.2">
      <c r="A382" s="4">
        <v>50</v>
      </c>
      <c r="B382" s="4">
        <v>0</v>
      </c>
      <c r="C382" s="4">
        <v>0</v>
      </c>
      <c r="D382" s="4">
        <v>1</v>
      </c>
      <c r="E382" s="4">
        <v>232</v>
      </c>
      <c r="F382" s="4">
        <f>ROUND(Source!BC366,O382)</f>
        <v>0</v>
      </c>
      <c r="G382" s="4" t="s">
        <v>90</v>
      </c>
      <c r="H382" s="4" t="s">
        <v>91</v>
      </c>
      <c r="I382" s="4"/>
      <c r="J382" s="4"/>
      <c r="K382" s="4">
        <v>232</v>
      </c>
      <c r="L382" s="4">
        <v>15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8" x14ac:dyDescent="0.2">
      <c r="A383" s="4">
        <v>50</v>
      </c>
      <c r="B383" s="4">
        <v>0</v>
      </c>
      <c r="C383" s="4">
        <v>0</v>
      </c>
      <c r="D383" s="4">
        <v>1</v>
      </c>
      <c r="E383" s="4">
        <v>214</v>
      </c>
      <c r="F383" s="4">
        <f>ROUND(Source!AS366,O383)</f>
        <v>0</v>
      </c>
      <c r="G383" s="4" t="s">
        <v>92</v>
      </c>
      <c r="H383" s="4" t="s">
        <v>93</v>
      </c>
      <c r="I383" s="4"/>
      <c r="J383" s="4"/>
      <c r="K383" s="4">
        <v>214</v>
      </c>
      <c r="L383" s="4">
        <v>16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8" x14ac:dyDescent="0.2">
      <c r="A384" s="4">
        <v>50</v>
      </c>
      <c r="B384" s="4">
        <v>0</v>
      </c>
      <c r="C384" s="4">
        <v>0</v>
      </c>
      <c r="D384" s="4">
        <v>1</v>
      </c>
      <c r="E384" s="4">
        <v>215</v>
      </c>
      <c r="F384" s="4">
        <f>ROUND(Source!AT366,O384)</f>
        <v>0</v>
      </c>
      <c r="G384" s="4" t="s">
        <v>94</v>
      </c>
      <c r="H384" s="4" t="s">
        <v>95</v>
      </c>
      <c r="I384" s="4"/>
      <c r="J384" s="4"/>
      <c r="K384" s="4">
        <v>215</v>
      </c>
      <c r="L384" s="4">
        <v>17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06" x14ac:dyDescent="0.2">
      <c r="A385" s="4">
        <v>50</v>
      </c>
      <c r="B385" s="4">
        <v>0</v>
      </c>
      <c r="C385" s="4">
        <v>0</v>
      </c>
      <c r="D385" s="4">
        <v>1</v>
      </c>
      <c r="E385" s="4">
        <v>217</v>
      </c>
      <c r="F385" s="4">
        <f>ROUND(Source!AU366,O385)</f>
        <v>171317.25</v>
      </c>
      <c r="G385" s="4" t="s">
        <v>96</v>
      </c>
      <c r="H385" s="4" t="s">
        <v>97</v>
      </c>
      <c r="I385" s="4"/>
      <c r="J385" s="4"/>
      <c r="K385" s="4">
        <v>217</v>
      </c>
      <c r="L385" s="4">
        <v>18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90232.7</v>
      </c>
      <c r="X385" s="4">
        <v>1</v>
      </c>
      <c r="Y385" s="4">
        <v>90232.7</v>
      </c>
      <c r="Z385" s="4"/>
      <c r="AA385" s="4"/>
      <c r="AB385" s="4"/>
    </row>
    <row r="386" spans="1:206" x14ac:dyDescent="0.2">
      <c r="A386" s="4">
        <v>50</v>
      </c>
      <c r="B386" s="4">
        <v>0</v>
      </c>
      <c r="C386" s="4">
        <v>0</v>
      </c>
      <c r="D386" s="4">
        <v>1</v>
      </c>
      <c r="E386" s="4">
        <v>230</v>
      </c>
      <c r="F386" s="4">
        <f>ROUND(Source!BA366,O386)</f>
        <v>0</v>
      </c>
      <c r="G386" s="4" t="s">
        <v>98</v>
      </c>
      <c r="H386" s="4" t="s">
        <v>99</v>
      </c>
      <c r="I386" s="4"/>
      <c r="J386" s="4"/>
      <c r="K386" s="4">
        <v>230</v>
      </c>
      <c r="L386" s="4">
        <v>19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06" x14ac:dyDescent="0.2">
      <c r="A387" s="4">
        <v>50</v>
      </c>
      <c r="B387" s="4">
        <v>0</v>
      </c>
      <c r="C387" s="4">
        <v>0</v>
      </c>
      <c r="D387" s="4">
        <v>1</v>
      </c>
      <c r="E387" s="4">
        <v>206</v>
      </c>
      <c r="F387" s="4">
        <f>ROUND(Source!T366,O387)</f>
        <v>0</v>
      </c>
      <c r="G387" s="4" t="s">
        <v>100</v>
      </c>
      <c r="H387" s="4" t="s">
        <v>101</v>
      </c>
      <c r="I387" s="4"/>
      <c r="J387" s="4"/>
      <c r="K387" s="4">
        <v>206</v>
      </c>
      <c r="L387" s="4">
        <v>20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06" x14ac:dyDescent="0.2">
      <c r="A388" s="4">
        <v>50</v>
      </c>
      <c r="B388" s="4">
        <v>0</v>
      </c>
      <c r="C388" s="4">
        <v>0</v>
      </c>
      <c r="D388" s="4">
        <v>1</v>
      </c>
      <c r="E388" s="4">
        <v>207</v>
      </c>
      <c r="F388" s="4">
        <f>Source!U366</f>
        <v>135.10999999999999</v>
      </c>
      <c r="G388" s="4" t="s">
        <v>102</v>
      </c>
      <c r="H388" s="4" t="s">
        <v>103</v>
      </c>
      <c r="I388" s="4"/>
      <c r="J388" s="4"/>
      <c r="K388" s="4">
        <v>207</v>
      </c>
      <c r="L388" s="4">
        <v>21</v>
      </c>
      <c r="M388" s="4">
        <v>3</v>
      </c>
      <c r="N388" s="4" t="s">
        <v>3</v>
      </c>
      <c r="O388" s="4">
        <v>-1</v>
      </c>
      <c r="P388" s="4"/>
      <c r="Q388" s="4"/>
      <c r="R388" s="4"/>
      <c r="S388" s="4"/>
      <c r="T388" s="4"/>
      <c r="U388" s="4"/>
      <c r="V388" s="4"/>
      <c r="W388" s="4">
        <v>69.02</v>
      </c>
      <c r="X388" s="4">
        <v>1</v>
      </c>
      <c r="Y388" s="4">
        <v>69.02</v>
      </c>
      <c r="Z388" s="4"/>
      <c r="AA388" s="4"/>
      <c r="AB388" s="4"/>
    </row>
    <row r="389" spans="1:206" x14ac:dyDescent="0.2">
      <c r="A389" s="4">
        <v>50</v>
      </c>
      <c r="B389" s="4">
        <v>0</v>
      </c>
      <c r="C389" s="4">
        <v>0</v>
      </c>
      <c r="D389" s="4">
        <v>1</v>
      </c>
      <c r="E389" s="4">
        <v>208</v>
      </c>
      <c r="F389" s="4">
        <f>Source!V366</f>
        <v>0</v>
      </c>
      <c r="G389" s="4" t="s">
        <v>104</v>
      </c>
      <c r="H389" s="4" t="s">
        <v>105</v>
      </c>
      <c r="I389" s="4"/>
      <c r="J389" s="4"/>
      <c r="K389" s="4">
        <v>208</v>
      </c>
      <c r="L389" s="4">
        <v>22</v>
      </c>
      <c r="M389" s="4">
        <v>3</v>
      </c>
      <c r="N389" s="4" t="s">
        <v>3</v>
      </c>
      <c r="O389" s="4">
        <v>-1</v>
      </c>
      <c r="P389" s="4"/>
      <c r="Q389" s="4"/>
      <c r="R389" s="4"/>
      <c r="S389" s="4"/>
      <c r="T389" s="4"/>
      <c r="U389" s="4"/>
      <c r="V389" s="4"/>
      <c r="W389" s="4">
        <v>0</v>
      </c>
      <c r="X389" s="4">
        <v>1</v>
      </c>
      <c r="Y389" s="4">
        <v>0</v>
      </c>
      <c r="Z389" s="4"/>
      <c r="AA389" s="4"/>
      <c r="AB389" s="4"/>
    </row>
    <row r="390" spans="1:206" x14ac:dyDescent="0.2">
      <c r="A390" s="4">
        <v>50</v>
      </c>
      <c r="B390" s="4">
        <v>0</v>
      </c>
      <c r="C390" s="4">
        <v>0</v>
      </c>
      <c r="D390" s="4">
        <v>1</v>
      </c>
      <c r="E390" s="4">
        <v>209</v>
      </c>
      <c r="F390" s="4">
        <f>ROUND(Source!W366,O390)</f>
        <v>0</v>
      </c>
      <c r="G390" s="4" t="s">
        <v>106</v>
      </c>
      <c r="H390" s="4" t="s">
        <v>107</v>
      </c>
      <c r="I390" s="4"/>
      <c r="J390" s="4"/>
      <c r="K390" s="4">
        <v>209</v>
      </c>
      <c r="L390" s="4">
        <v>23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0</v>
      </c>
      <c r="X390" s="4">
        <v>1</v>
      </c>
      <c r="Y390" s="4">
        <v>0</v>
      </c>
      <c r="Z390" s="4"/>
      <c r="AA390" s="4"/>
      <c r="AB390" s="4"/>
    </row>
    <row r="391" spans="1:206" x14ac:dyDescent="0.2">
      <c r="A391" s="4">
        <v>50</v>
      </c>
      <c r="B391" s="4">
        <v>0</v>
      </c>
      <c r="C391" s="4">
        <v>0</v>
      </c>
      <c r="D391" s="4">
        <v>1</v>
      </c>
      <c r="E391" s="4">
        <v>233</v>
      </c>
      <c r="F391" s="4">
        <f>ROUND(Source!BD366,O391)</f>
        <v>0</v>
      </c>
      <c r="G391" s="4" t="s">
        <v>108</v>
      </c>
      <c r="H391" s="4" t="s">
        <v>109</v>
      </c>
      <c r="I391" s="4"/>
      <c r="J391" s="4"/>
      <c r="K391" s="4">
        <v>233</v>
      </c>
      <c r="L391" s="4">
        <v>24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0</v>
      </c>
      <c r="X391" s="4">
        <v>1</v>
      </c>
      <c r="Y391" s="4">
        <v>0</v>
      </c>
      <c r="Z391" s="4"/>
      <c r="AA391" s="4"/>
      <c r="AB391" s="4"/>
    </row>
    <row r="392" spans="1:206" x14ac:dyDescent="0.2">
      <c r="A392" s="4">
        <v>50</v>
      </c>
      <c r="B392" s="4">
        <v>0</v>
      </c>
      <c r="C392" s="4">
        <v>0</v>
      </c>
      <c r="D392" s="4">
        <v>1</v>
      </c>
      <c r="E392" s="4">
        <v>210</v>
      </c>
      <c r="F392" s="4">
        <f>ROUND(Source!X366,O392)</f>
        <v>62804.34</v>
      </c>
      <c r="G392" s="4" t="s">
        <v>110</v>
      </c>
      <c r="H392" s="4" t="s">
        <v>111</v>
      </c>
      <c r="I392" s="4"/>
      <c r="J392" s="4"/>
      <c r="K392" s="4">
        <v>210</v>
      </c>
      <c r="L392" s="4">
        <v>25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31874.9</v>
      </c>
      <c r="X392" s="4">
        <v>1</v>
      </c>
      <c r="Y392" s="4">
        <v>31874.9</v>
      </c>
      <c r="Z392" s="4"/>
      <c r="AA392" s="4"/>
      <c r="AB392" s="4"/>
    </row>
    <row r="393" spans="1:206" x14ac:dyDescent="0.2">
      <c r="A393" s="4">
        <v>50</v>
      </c>
      <c r="B393" s="4">
        <v>0</v>
      </c>
      <c r="C393" s="4">
        <v>0</v>
      </c>
      <c r="D393" s="4">
        <v>1</v>
      </c>
      <c r="E393" s="4">
        <v>211</v>
      </c>
      <c r="F393" s="4">
        <f>ROUND(Source!Y366,O393)</f>
        <v>8972.07</v>
      </c>
      <c r="G393" s="4" t="s">
        <v>112</v>
      </c>
      <c r="H393" s="4" t="s">
        <v>113</v>
      </c>
      <c r="I393" s="4"/>
      <c r="J393" s="4"/>
      <c r="K393" s="4">
        <v>211</v>
      </c>
      <c r="L393" s="4">
        <v>26</v>
      </c>
      <c r="M393" s="4">
        <v>3</v>
      </c>
      <c r="N393" s="4" t="s">
        <v>3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4553.5600000000004</v>
      </c>
      <c r="X393" s="4">
        <v>1</v>
      </c>
      <c r="Y393" s="4">
        <v>4553.5600000000004</v>
      </c>
      <c r="Z393" s="4"/>
      <c r="AA393" s="4"/>
      <c r="AB393" s="4"/>
    </row>
    <row r="394" spans="1:206" x14ac:dyDescent="0.2">
      <c r="A394" s="4">
        <v>50</v>
      </c>
      <c r="B394" s="4">
        <v>0</v>
      </c>
      <c r="C394" s="4">
        <v>0</v>
      </c>
      <c r="D394" s="4">
        <v>1</v>
      </c>
      <c r="E394" s="4">
        <v>224</v>
      </c>
      <c r="F394" s="4">
        <f>ROUND(Source!AR366,O394)</f>
        <v>171317.25</v>
      </c>
      <c r="G394" s="4" t="s">
        <v>114</v>
      </c>
      <c r="H394" s="4" t="s">
        <v>115</v>
      </c>
      <c r="I394" s="4"/>
      <c r="J394" s="4"/>
      <c r="K394" s="4">
        <v>224</v>
      </c>
      <c r="L394" s="4">
        <v>27</v>
      </c>
      <c r="M394" s="4">
        <v>3</v>
      </c>
      <c r="N394" s="4" t="s">
        <v>3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90232.7</v>
      </c>
      <c r="X394" s="4">
        <v>1</v>
      </c>
      <c r="Y394" s="4">
        <v>90232.7</v>
      </c>
      <c r="Z394" s="4"/>
      <c r="AA394" s="4"/>
      <c r="AB394" s="4"/>
    </row>
    <row r="396" spans="1:206" x14ac:dyDescent="0.2">
      <c r="A396" s="1">
        <v>4</v>
      </c>
      <c r="B396" s="1">
        <v>1</v>
      </c>
      <c r="C396" s="1"/>
      <c r="D396" s="1">
        <f>ROW(A724)</f>
        <v>724</v>
      </c>
      <c r="E396" s="1"/>
      <c r="F396" s="1" t="s">
        <v>13</v>
      </c>
      <c r="G396" s="1" t="s">
        <v>326</v>
      </c>
      <c r="H396" s="1" t="s">
        <v>3</v>
      </c>
      <c r="I396" s="1">
        <v>0</v>
      </c>
      <c r="J396" s="1"/>
      <c r="K396" s="1">
        <v>0</v>
      </c>
      <c r="L396" s="1"/>
      <c r="M396" s="1" t="s">
        <v>3</v>
      </c>
      <c r="N396" s="1"/>
      <c r="O396" s="1"/>
      <c r="P396" s="1"/>
      <c r="Q396" s="1"/>
      <c r="R396" s="1"/>
      <c r="S396" s="1">
        <v>0</v>
      </c>
      <c r="T396" s="1"/>
      <c r="U396" s="1" t="s">
        <v>3</v>
      </c>
      <c r="V396" s="1">
        <v>0</v>
      </c>
      <c r="W396" s="1"/>
      <c r="X396" s="1"/>
      <c r="Y396" s="1"/>
      <c r="Z396" s="1"/>
      <c r="AA396" s="1"/>
      <c r="AB396" s="1" t="s">
        <v>3</v>
      </c>
      <c r="AC396" s="1" t="s">
        <v>3</v>
      </c>
      <c r="AD396" s="1" t="s">
        <v>3</v>
      </c>
      <c r="AE396" s="1" t="s">
        <v>3</v>
      </c>
      <c r="AF396" s="1" t="s">
        <v>3</v>
      </c>
      <c r="AG396" s="1" t="s">
        <v>3</v>
      </c>
      <c r="AH396" s="1"/>
      <c r="AI396" s="1"/>
      <c r="AJ396" s="1"/>
      <c r="AK396" s="1"/>
      <c r="AL396" s="1"/>
      <c r="AM396" s="1"/>
      <c r="AN396" s="1"/>
      <c r="AO396" s="1"/>
      <c r="AP396" s="1" t="s">
        <v>3</v>
      </c>
      <c r="AQ396" s="1" t="s">
        <v>3</v>
      </c>
      <c r="AR396" s="1" t="s">
        <v>3</v>
      </c>
      <c r="AS396" s="1"/>
      <c r="AT396" s="1"/>
      <c r="AU396" s="1"/>
      <c r="AV396" s="1"/>
      <c r="AW396" s="1"/>
      <c r="AX396" s="1"/>
      <c r="AY396" s="1"/>
      <c r="AZ396" s="1" t="s">
        <v>3</v>
      </c>
      <c r="BA396" s="1"/>
      <c r="BB396" s="1" t="s">
        <v>3</v>
      </c>
      <c r="BC396" s="1" t="s">
        <v>3</v>
      </c>
      <c r="BD396" s="1" t="s">
        <v>3</v>
      </c>
      <c r="BE396" s="1" t="s">
        <v>3</v>
      </c>
      <c r="BF396" s="1" t="s">
        <v>3</v>
      </c>
      <c r="BG396" s="1" t="s">
        <v>3</v>
      </c>
      <c r="BH396" s="1" t="s">
        <v>3</v>
      </c>
      <c r="BI396" s="1" t="s">
        <v>3</v>
      </c>
      <c r="BJ396" s="1" t="s">
        <v>3</v>
      </c>
      <c r="BK396" s="1" t="s">
        <v>3</v>
      </c>
      <c r="BL396" s="1" t="s">
        <v>3</v>
      </c>
      <c r="BM396" s="1" t="s">
        <v>3</v>
      </c>
      <c r="BN396" s="1" t="s">
        <v>3</v>
      </c>
      <c r="BO396" s="1" t="s">
        <v>3</v>
      </c>
      <c r="BP396" s="1" t="s">
        <v>3</v>
      </c>
      <c r="BQ396" s="1"/>
      <c r="BR396" s="1"/>
      <c r="BS396" s="1"/>
      <c r="BT396" s="1"/>
      <c r="BU396" s="1"/>
      <c r="BV396" s="1"/>
      <c r="BW396" s="1"/>
      <c r="BX396" s="1">
        <v>0</v>
      </c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>
        <v>0</v>
      </c>
    </row>
    <row r="398" spans="1:206" x14ac:dyDescent="0.2">
      <c r="A398" s="2">
        <v>52</v>
      </c>
      <c r="B398" s="2">
        <f t="shared" ref="B398:G398" si="345">B724</f>
        <v>1</v>
      </c>
      <c r="C398" s="2">
        <f t="shared" si="345"/>
        <v>4</v>
      </c>
      <c r="D398" s="2">
        <f t="shared" si="345"/>
        <v>396</v>
      </c>
      <c r="E398" s="2">
        <f t="shared" si="345"/>
        <v>0</v>
      </c>
      <c r="F398" s="2" t="str">
        <f t="shared" si="345"/>
        <v>Новый раздел</v>
      </c>
      <c r="G398" s="2" t="str">
        <f t="shared" si="345"/>
        <v>4. Электроснабжение и электроосвещение</v>
      </c>
      <c r="H398" s="2"/>
      <c r="I398" s="2"/>
      <c r="J398" s="2"/>
      <c r="K398" s="2"/>
      <c r="L398" s="2"/>
      <c r="M398" s="2"/>
      <c r="N398" s="2"/>
      <c r="O398" s="2">
        <f t="shared" ref="O398:AT398" si="346">O724</f>
        <v>160192.31</v>
      </c>
      <c r="P398" s="2">
        <f t="shared" si="346"/>
        <v>1351.98</v>
      </c>
      <c r="Q398" s="2">
        <f t="shared" si="346"/>
        <v>2215.12</v>
      </c>
      <c r="R398" s="2">
        <f t="shared" si="346"/>
        <v>1404.55</v>
      </c>
      <c r="S398" s="2">
        <f t="shared" si="346"/>
        <v>156625.21</v>
      </c>
      <c r="T398" s="2">
        <f t="shared" si="346"/>
        <v>0</v>
      </c>
      <c r="U398" s="2">
        <f t="shared" si="346"/>
        <v>262.58717200000001</v>
      </c>
      <c r="V398" s="2">
        <f t="shared" si="346"/>
        <v>0</v>
      </c>
      <c r="W398" s="2">
        <f t="shared" si="346"/>
        <v>0</v>
      </c>
      <c r="X398" s="2">
        <f t="shared" si="346"/>
        <v>109637.7</v>
      </c>
      <c r="Y398" s="2">
        <f t="shared" si="346"/>
        <v>15662.54</v>
      </c>
      <c r="Z398" s="2">
        <f t="shared" si="346"/>
        <v>0</v>
      </c>
      <c r="AA398" s="2">
        <f t="shared" si="346"/>
        <v>0</v>
      </c>
      <c r="AB398" s="2">
        <f t="shared" si="346"/>
        <v>0</v>
      </c>
      <c r="AC398" s="2">
        <f t="shared" si="346"/>
        <v>0</v>
      </c>
      <c r="AD398" s="2">
        <f t="shared" si="346"/>
        <v>0</v>
      </c>
      <c r="AE398" s="2">
        <f t="shared" si="346"/>
        <v>0</v>
      </c>
      <c r="AF398" s="2">
        <f t="shared" si="346"/>
        <v>0</v>
      </c>
      <c r="AG398" s="2">
        <f t="shared" si="346"/>
        <v>0</v>
      </c>
      <c r="AH398" s="2">
        <f t="shared" si="346"/>
        <v>0</v>
      </c>
      <c r="AI398" s="2">
        <f t="shared" si="346"/>
        <v>0</v>
      </c>
      <c r="AJ398" s="2">
        <f t="shared" si="346"/>
        <v>0</v>
      </c>
      <c r="AK398" s="2">
        <f t="shared" si="346"/>
        <v>0</v>
      </c>
      <c r="AL398" s="2">
        <f t="shared" si="346"/>
        <v>0</v>
      </c>
      <c r="AM398" s="2">
        <f t="shared" si="346"/>
        <v>0</v>
      </c>
      <c r="AN398" s="2">
        <f t="shared" si="346"/>
        <v>0</v>
      </c>
      <c r="AO398" s="2">
        <f t="shared" si="346"/>
        <v>0</v>
      </c>
      <c r="AP398" s="2">
        <f t="shared" si="346"/>
        <v>0</v>
      </c>
      <c r="AQ398" s="2">
        <f t="shared" si="346"/>
        <v>0</v>
      </c>
      <c r="AR398" s="2">
        <f t="shared" si="346"/>
        <v>287009.46999999997</v>
      </c>
      <c r="AS398" s="2">
        <f t="shared" si="346"/>
        <v>0</v>
      </c>
      <c r="AT398" s="2">
        <f t="shared" si="346"/>
        <v>0</v>
      </c>
      <c r="AU398" s="2">
        <f t="shared" ref="AU398:BZ398" si="347">AU724</f>
        <v>287009.46999999997</v>
      </c>
      <c r="AV398" s="2">
        <f t="shared" si="347"/>
        <v>1351.98</v>
      </c>
      <c r="AW398" s="2">
        <f t="shared" si="347"/>
        <v>1351.98</v>
      </c>
      <c r="AX398" s="2">
        <f t="shared" si="347"/>
        <v>0</v>
      </c>
      <c r="AY398" s="2">
        <f t="shared" si="347"/>
        <v>1351.98</v>
      </c>
      <c r="AZ398" s="2">
        <f t="shared" si="347"/>
        <v>0</v>
      </c>
      <c r="BA398" s="2">
        <f t="shared" si="347"/>
        <v>0</v>
      </c>
      <c r="BB398" s="2">
        <f t="shared" si="347"/>
        <v>0</v>
      </c>
      <c r="BC398" s="2">
        <f t="shared" si="347"/>
        <v>0</v>
      </c>
      <c r="BD398" s="2">
        <f t="shared" si="347"/>
        <v>0</v>
      </c>
      <c r="BE398" s="2">
        <f t="shared" si="347"/>
        <v>0</v>
      </c>
      <c r="BF398" s="2">
        <f t="shared" si="347"/>
        <v>0</v>
      </c>
      <c r="BG398" s="2">
        <f t="shared" si="347"/>
        <v>0</v>
      </c>
      <c r="BH398" s="2">
        <f t="shared" si="347"/>
        <v>0</v>
      </c>
      <c r="BI398" s="2">
        <f t="shared" si="347"/>
        <v>0</v>
      </c>
      <c r="BJ398" s="2">
        <f t="shared" si="347"/>
        <v>0</v>
      </c>
      <c r="BK398" s="2">
        <f t="shared" si="347"/>
        <v>0</v>
      </c>
      <c r="BL398" s="2">
        <f t="shared" si="347"/>
        <v>0</v>
      </c>
      <c r="BM398" s="2">
        <f t="shared" si="347"/>
        <v>0</v>
      </c>
      <c r="BN398" s="2">
        <f t="shared" si="347"/>
        <v>0</v>
      </c>
      <c r="BO398" s="2">
        <f t="shared" si="347"/>
        <v>0</v>
      </c>
      <c r="BP398" s="2">
        <f t="shared" si="347"/>
        <v>0</v>
      </c>
      <c r="BQ398" s="2">
        <f t="shared" si="347"/>
        <v>0</v>
      </c>
      <c r="BR398" s="2">
        <f t="shared" si="347"/>
        <v>0</v>
      </c>
      <c r="BS398" s="2">
        <f t="shared" si="347"/>
        <v>0</v>
      </c>
      <c r="BT398" s="2">
        <f t="shared" si="347"/>
        <v>0</v>
      </c>
      <c r="BU398" s="2">
        <f t="shared" si="347"/>
        <v>0</v>
      </c>
      <c r="BV398" s="2">
        <f t="shared" si="347"/>
        <v>0</v>
      </c>
      <c r="BW398" s="2">
        <f t="shared" si="347"/>
        <v>0</v>
      </c>
      <c r="BX398" s="2">
        <f t="shared" si="347"/>
        <v>0</v>
      </c>
      <c r="BY398" s="2">
        <f t="shared" si="347"/>
        <v>0</v>
      </c>
      <c r="BZ398" s="2">
        <f t="shared" si="347"/>
        <v>0</v>
      </c>
      <c r="CA398" s="2">
        <f t="shared" ref="CA398:DF398" si="348">CA724</f>
        <v>0</v>
      </c>
      <c r="CB398" s="2">
        <f t="shared" si="348"/>
        <v>0</v>
      </c>
      <c r="CC398" s="2">
        <f t="shared" si="348"/>
        <v>0</v>
      </c>
      <c r="CD398" s="2">
        <f t="shared" si="348"/>
        <v>0</v>
      </c>
      <c r="CE398" s="2">
        <f t="shared" si="348"/>
        <v>0</v>
      </c>
      <c r="CF398" s="2">
        <f t="shared" si="348"/>
        <v>0</v>
      </c>
      <c r="CG398" s="2">
        <f t="shared" si="348"/>
        <v>0</v>
      </c>
      <c r="CH398" s="2">
        <f t="shared" si="348"/>
        <v>0</v>
      </c>
      <c r="CI398" s="2">
        <f t="shared" si="348"/>
        <v>0</v>
      </c>
      <c r="CJ398" s="2">
        <f t="shared" si="348"/>
        <v>0</v>
      </c>
      <c r="CK398" s="2">
        <f t="shared" si="348"/>
        <v>0</v>
      </c>
      <c r="CL398" s="2">
        <f t="shared" si="348"/>
        <v>0</v>
      </c>
      <c r="CM398" s="2">
        <f t="shared" si="348"/>
        <v>0</v>
      </c>
      <c r="CN398" s="2">
        <f t="shared" si="348"/>
        <v>0</v>
      </c>
      <c r="CO398" s="2">
        <f t="shared" si="348"/>
        <v>0</v>
      </c>
      <c r="CP398" s="2">
        <f t="shared" si="348"/>
        <v>0</v>
      </c>
      <c r="CQ398" s="2">
        <f t="shared" si="348"/>
        <v>0</v>
      </c>
      <c r="CR398" s="2">
        <f t="shared" si="348"/>
        <v>0</v>
      </c>
      <c r="CS398" s="2">
        <f t="shared" si="348"/>
        <v>0</v>
      </c>
      <c r="CT398" s="2">
        <f t="shared" si="348"/>
        <v>0</v>
      </c>
      <c r="CU398" s="2">
        <f t="shared" si="348"/>
        <v>0</v>
      </c>
      <c r="CV398" s="2">
        <f t="shared" si="348"/>
        <v>0</v>
      </c>
      <c r="CW398" s="2">
        <f t="shared" si="348"/>
        <v>0</v>
      </c>
      <c r="CX398" s="2">
        <f t="shared" si="348"/>
        <v>0</v>
      </c>
      <c r="CY398" s="2">
        <f t="shared" si="348"/>
        <v>0</v>
      </c>
      <c r="CZ398" s="2">
        <f t="shared" si="348"/>
        <v>0</v>
      </c>
      <c r="DA398" s="2">
        <f t="shared" si="348"/>
        <v>0</v>
      </c>
      <c r="DB398" s="2">
        <f t="shared" si="348"/>
        <v>0</v>
      </c>
      <c r="DC398" s="2">
        <f t="shared" si="348"/>
        <v>0</v>
      </c>
      <c r="DD398" s="2">
        <f t="shared" si="348"/>
        <v>0</v>
      </c>
      <c r="DE398" s="2">
        <f t="shared" si="348"/>
        <v>0</v>
      </c>
      <c r="DF398" s="2">
        <f t="shared" si="348"/>
        <v>0</v>
      </c>
      <c r="DG398" s="3">
        <f t="shared" ref="DG398:EL398" si="349">DG724</f>
        <v>0</v>
      </c>
      <c r="DH398" s="3">
        <f t="shared" si="349"/>
        <v>0</v>
      </c>
      <c r="DI398" s="3">
        <f t="shared" si="349"/>
        <v>0</v>
      </c>
      <c r="DJ398" s="3">
        <f t="shared" si="349"/>
        <v>0</v>
      </c>
      <c r="DK398" s="3">
        <f t="shared" si="349"/>
        <v>0</v>
      </c>
      <c r="DL398" s="3">
        <f t="shared" si="349"/>
        <v>0</v>
      </c>
      <c r="DM398" s="3">
        <f t="shared" si="349"/>
        <v>0</v>
      </c>
      <c r="DN398" s="3">
        <f t="shared" si="349"/>
        <v>0</v>
      </c>
      <c r="DO398" s="3">
        <f t="shared" si="349"/>
        <v>0</v>
      </c>
      <c r="DP398" s="3">
        <f t="shared" si="349"/>
        <v>0</v>
      </c>
      <c r="DQ398" s="3">
        <f t="shared" si="349"/>
        <v>0</v>
      </c>
      <c r="DR398" s="3">
        <f t="shared" si="349"/>
        <v>0</v>
      </c>
      <c r="DS398" s="3">
        <f t="shared" si="349"/>
        <v>0</v>
      </c>
      <c r="DT398" s="3">
        <f t="shared" si="349"/>
        <v>0</v>
      </c>
      <c r="DU398" s="3">
        <f t="shared" si="349"/>
        <v>0</v>
      </c>
      <c r="DV398" s="3">
        <f t="shared" si="349"/>
        <v>0</v>
      </c>
      <c r="DW398" s="3">
        <f t="shared" si="349"/>
        <v>0</v>
      </c>
      <c r="DX398" s="3">
        <f t="shared" si="349"/>
        <v>0</v>
      </c>
      <c r="DY398" s="3">
        <f t="shared" si="349"/>
        <v>0</v>
      </c>
      <c r="DZ398" s="3">
        <f t="shared" si="349"/>
        <v>0</v>
      </c>
      <c r="EA398" s="3">
        <f t="shared" si="349"/>
        <v>0</v>
      </c>
      <c r="EB398" s="3">
        <f t="shared" si="349"/>
        <v>0</v>
      </c>
      <c r="EC398" s="3">
        <f t="shared" si="349"/>
        <v>0</v>
      </c>
      <c r="ED398" s="3">
        <f t="shared" si="349"/>
        <v>0</v>
      </c>
      <c r="EE398" s="3">
        <f t="shared" si="349"/>
        <v>0</v>
      </c>
      <c r="EF398" s="3">
        <f t="shared" si="349"/>
        <v>0</v>
      </c>
      <c r="EG398" s="3">
        <f t="shared" si="349"/>
        <v>0</v>
      </c>
      <c r="EH398" s="3">
        <f t="shared" si="349"/>
        <v>0</v>
      </c>
      <c r="EI398" s="3">
        <f t="shared" si="349"/>
        <v>0</v>
      </c>
      <c r="EJ398" s="3">
        <f t="shared" si="349"/>
        <v>0</v>
      </c>
      <c r="EK398" s="3">
        <f t="shared" si="349"/>
        <v>0</v>
      </c>
      <c r="EL398" s="3">
        <f t="shared" si="349"/>
        <v>0</v>
      </c>
      <c r="EM398" s="3">
        <f t="shared" ref="EM398:FR398" si="350">EM724</f>
        <v>0</v>
      </c>
      <c r="EN398" s="3">
        <f t="shared" si="350"/>
        <v>0</v>
      </c>
      <c r="EO398" s="3">
        <f t="shared" si="350"/>
        <v>0</v>
      </c>
      <c r="EP398" s="3">
        <f t="shared" si="350"/>
        <v>0</v>
      </c>
      <c r="EQ398" s="3">
        <f t="shared" si="350"/>
        <v>0</v>
      </c>
      <c r="ER398" s="3">
        <f t="shared" si="350"/>
        <v>0</v>
      </c>
      <c r="ES398" s="3">
        <f t="shared" si="350"/>
        <v>0</v>
      </c>
      <c r="ET398" s="3">
        <f t="shared" si="350"/>
        <v>0</v>
      </c>
      <c r="EU398" s="3">
        <f t="shared" si="350"/>
        <v>0</v>
      </c>
      <c r="EV398" s="3">
        <f t="shared" si="350"/>
        <v>0</v>
      </c>
      <c r="EW398" s="3">
        <f t="shared" si="350"/>
        <v>0</v>
      </c>
      <c r="EX398" s="3">
        <f t="shared" si="350"/>
        <v>0</v>
      </c>
      <c r="EY398" s="3">
        <f t="shared" si="350"/>
        <v>0</v>
      </c>
      <c r="EZ398" s="3">
        <f t="shared" si="350"/>
        <v>0</v>
      </c>
      <c r="FA398" s="3">
        <f t="shared" si="350"/>
        <v>0</v>
      </c>
      <c r="FB398" s="3">
        <f t="shared" si="350"/>
        <v>0</v>
      </c>
      <c r="FC398" s="3">
        <f t="shared" si="350"/>
        <v>0</v>
      </c>
      <c r="FD398" s="3">
        <f t="shared" si="350"/>
        <v>0</v>
      </c>
      <c r="FE398" s="3">
        <f t="shared" si="350"/>
        <v>0</v>
      </c>
      <c r="FF398" s="3">
        <f t="shared" si="350"/>
        <v>0</v>
      </c>
      <c r="FG398" s="3">
        <f t="shared" si="350"/>
        <v>0</v>
      </c>
      <c r="FH398" s="3">
        <f t="shared" si="350"/>
        <v>0</v>
      </c>
      <c r="FI398" s="3">
        <f t="shared" si="350"/>
        <v>0</v>
      </c>
      <c r="FJ398" s="3">
        <f t="shared" si="350"/>
        <v>0</v>
      </c>
      <c r="FK398" s="3">
        <f t="shared" si="350"/>
        <v>0</v>
      </c>
      <c r="FL398" s="3">
        <f t="shared" si="350"/>
        <v>0</v>
      </c>
      <c r="FM398" s="3">
        <f t="shared" si="350"/>
        <v>0</v>
      </c>
      <c r="FN398" s="3">
        <f t="shared" si="350"/>
        <v>0</v>
      </c>
      <c r="FO398" s="3">
        <f t="shared" si="350"/>
        <v>0</v>
      </c>
      <c r="FP398" s="3">
        <f t="shared" si="350"/>
        <v>0</v>
      </c>
      <c r="FQ398" s="3">
        <f t="shared" si="350"/>
        <v>0</v>
      </c>
      <c r="FR398" s="3">
        <f t="shared" si="350"/>
        <v>0</v>
      </c>
      <c r="FS398" s="3">
        <f t="shared" ref="FS398:GX398" si="351">FS724</f>
        <v>0</v>
      </c>
      <c r="FT398" s="3">
        <f t="shared" si="351"/>
        <v>0</v>
      </c>
      <c r="FU398" s="3">
        <f t="shared" si="351"/>
        <v>0</v>
      </c>
      <c r="FV398" s="3">
        <f t="shared" si="351"/>
        <v>0</v>
      </c>
      <c r="FW398" s="3">
        <f t="shared" si="351"/>
        <v>0</v>
      </c>
      <c r="FX398" s="3">
        <f t="shared" si="351"/>
        <v>0</v>
      </c>
      <c r="FY398" s="3">
        <f t="shared" si="351"/>
        <v>0</v>
      </c>
      <c r="FZ398" s="3">
        <f t="shared" si="351"/>
        <v>0</v>
      </c>
      <c r="GA398" s="3">
        <f t="shared" si="351"/>
        <v>0</v>
      </c>
      <c r="GB398" s="3">
        <f t="shared" si="351"/>
        <v>0</v>
      </c>
      <c r="GC398" s="3">
        <f t="shared" si="351"/>
        <v>0</v>
      </c>
      <c r="GD398" s="3">
        <f t="shared" si="351"/>
        <v>0</v>
      </c>
      <c r="GE398" s="3">
        <f t="shared" si="351"/>
        <v>0</v>
      </c>
      <c r="GF398" s="3">
        <f t="shared" si="351"/>
        <v>0</v>
      </c>
      <c r="GG398" s="3">
        <f t="shared" si="351"/>
        <v>0</v>
      </c>
      <c r="GH398" s="3">
        <f t="shared" si="351"/>
        <v>0</v>
      </c>
      <c r="GI398" s="3">
        <f t="shared" si="351"/>
        <v>0</v>
      </c>
      <c r="GJ398" s="3">
        <f t="shared" si="351"/>
        <v>0</v>
      </c>
      <c r="GK398" s="3">
        <f t="shared" si="351"/>
        <v>0</v>
      </c>
      <c r="GL398" s="3">
        <f t="shared" si="351"/>
        <v>0</v>
      </c>
      <c r="GM398" s="3">
        <f t="shared" si="351"/>
        <v>0</v>
      </c>
      <c r="GN398" s="3">
        <f t="shared" si="351"/>
        <v>0</v>
      </c>
      <c r="GO398" s="3">
        <f t="shared" si="351"/>
        <v>0</v>
      </c>
      <c r="GP398" s="3">
        <f t="shared" si="351"/>
        <v>0</v>
      </c>
      <c r="GQ398" s="3">
        <f t="shared" si="351"/>
        <v>0</v>
      </c>
      <c r="GR398" s="3">
        <f t="shared" si="351"/>
        <v>0</v>
      </c>
      <c r="GS398" s="3">
        <f t="shared" si="351"/>
        <v>0</v>
      </c>
      <c r="GT398" s="3">
        <f t="shared" si="351"/>
        <v>0</v>
      </c>
      <c r="GU398" s="3">
        <f t="shared" si="351"/>
        <v>0</v>
      </c>
      <c r="GV398" s="3">
        <f t="shared" si="351"/>
        <v>0</v>
      </c>
      <c r="GW398" s="3">
        <f t="shared" si="351"/>
        <v>0</v>
      </c>
      <c r="GX398" s="3">
        <f t="shared" si="351"/>
        <v>0</v>
      </c>
    </row>
    <row r="400" spans="1:206" x14ac:dyDescent="0.2">
      <c r="A400" s="1">
        <v>5</v>
      </c>
      <c r="B400" s="1">
        <v>1</v>
      </c>
      <c r="C400" s="1"/>
      <c r="D400" s="1">
        <f>ROW(A409)</f>
        <v>409</v>
      </c>
      <c r="E400" s="1"/>
      <c r="F400" s="1" t="s">
        <v>15</v>
      </c>
      <c r="G400" s="1" t="s">
        <v>327</v>
      </c>
      <c r="H400" s="1" t="s">
        <v>3</v>
      </c>
      <c r="I400" s="1">
        <v>0</v>
      </c>
      <c r="J400" s="1"/>
      <c r="K400" s="1">
        <v>-1</v>
      </c>
      <c r="L400" s="1"/>
      <c r="M400" s="1" t="s">
        <v>3</v>
      </c>
      <c r="N400" s="1"/>
      <c r="O400" s="1"/>
      <c r="P400" s="1"/>
      <c r="Q400" s="1"/>
      <c r="R400" s="1"/>
      <c r="S400" s="1">
        <v>0</v>
      </c>
      <c r="T400" s="1"/>
      <c r="U400" s="1" t="s">
        <v>3</v>
      </c>
      <c r="V400" s="1">
        <v>0</v>
      </c>
      <c r="W400" s="1"/>
      <c r="X400" s="1"/>
      <c r="Y400" s="1"/>
      <c r="Z400" s="1"/>
      <c r="AA400" s="1"/>
      <c r="AB400" s="1" t="s">
        <v>3</v>
      </c>
      <c r="AC400" s="1" t="s">
        <v>3</v>
      </c>
      <c r="AD400" s="1" t="s">
        <v>3</v>
      </c>
      <c r="AE400" s="1" t="s">
        <v>3</v>
      </c>
      <c r="AF400" s="1" t="s">
        <v>3</v>
      </c>
      <c r="AG400" s="1" t="s">
        <v>3</v>
      </c>
      <c r="AH400" s="1"/>
      <c r="AI400" s="1"/>
      <c r="AJ400" s="1"/>
      <c r="AK400" s="1"/>
      <c r="AL400" s="1"/>
      <c r="AM400" s="1"/>
      <c r="AN400" s="1"/>
      <c r="AO400" s="1"/>
      <c r="AP400" s="1" t="s">
        <v>3</v>
      </c>
      <c r="AQ400" s="1" t="s">
        <v>3</v>
      </c>
      <c r="AR400" s="1" t="s">
        <v>3</v>
      </c>
      <c r="AS400" s="1"/>
      <c r="AT400" s="1"/>
      <c r="AU400" s="1"/>
      <c r="AV400" s="1"/>
      <c r="AW400" s="1"/>
      <c r="AX400" s="1"/>
      <c r="AY400" s="1"/>
      <c r="AZ400" s="1" t="s">
        <v>3</v>
      </c>
      <c r="BA400" s="1"/>
      <c r="BB400" s="1" t="s">
        <v>3</v>
      </c>
      <c r="BC400" s="1" t="s">
        <v>3</v>
      </c>
      <c r="BD400" s="1" t="s">
        <v>3</v>
      </c>
      <c r="BE400" s="1" t="s">
        <v>3</v>
      </c>
      <c r="BF400" s="1" t="s">
        <v>3</v>
      </c>
      <c r="BG400" s="1" t="s">
        <v>3</v>
      </c>
      <c r="BH400" s="1" t="s">
        <v>3</v>
      </c>
      <c r="BI400" s="1" t="s">
        <v>3</v>
      </c>
      <c r="BJ400" s="1" t="s">
        <v>3</v>
      </c>
      <c r="BK400" s="1" t="s">
        <v>3</v>
      </c>
      <c r="BL400" s="1" t="s">
        <v>3</v>
      </c>
      <c r="BM400" s="1" t="s">
        <v>3</v>
      </c>
      <c r="BN400" s="1" t="s">
        <v>3</v>
      </c>
      <c r="BO400" s="1" t="s">
        <v>3</v>
      </c>
      <c r="BP400" s="1" t="s">
        <v>3</v>
      </c>
      <c r="BQ400" s="1"/>
      <c r="BR400" s="1"/>
      <c r="BS400" s="1"/>
      <c r="BT400" s="1"/>
      <c r="BU400" s="1"/>
      <c r="BV400" s="1"/>
      <c r="BW400" s="1"/>
      <c r="BX400" s="1">
        <v>0</v>
      </c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>
        <v>0</v>
      </c>
    </row>
    <row r="402" spans="1:245" x14ac:dyDescent="0.2">
      <c r="A402" s="2">
        <v>52</v>
      </c>
      <c r="B402" s="2">
        <f t="shared" ref="B402:G402" si="352">B409</f>
        <v>1</v>
      </c>
      <c r="C402" s="2">
        <f t="shared" si="352"/>
        <v>5</v>
      </c>
      <c r="D402" s="2">
        <f t="shared" si="352"/>
        <v>400</v>
      </c>
      <c r="E402" s="2">
        <f t="shared" si="352"/>
        <v>0</v>
      </c>
      <c r="F402" s="2" t="str">
        <f t="shared" si="352"/>
        <v>Новый подраздел</v>
      </c>
      <c r="G402" s="2" t="str">
        <f t="shared" si="352"/>
        <v>4.1 Щит аварийной сигнализации (вентиляция)</v>
      </c>
      <c r="H402" s="2"/>
      <c r="I402" s="2"/>
      <c r="J402" s="2"/>
      <c r="K402" s="2"/>
      <c r="L402" s="2"/>
      <c r="M402" s="2"/>
      <c r="N402" s="2"/>
      <c r="O402" s="2">
        <f t="shared" ref="O402:AT402" si="353">O409</f>
        <v>2505.62</v>
      </c>
      <c r="P402" s="2">
        <f t="shared" si="353"/>
        <v>34.75</v>
      </c>
      <c r="Q402" s="2">
        <f t="shared" si="353"/>
        <v>0</v>
      </c>
      <c r="R402" s="2">
        <f t="shared" si="353"/>
        <v>0</v>
      </c>
      <c r="S402" s="2">
        <f t="shared" si="353"/>
        <v>2470.87</v>
      </c>
      <c r="T402" s="2">
        <f t="shared" si="353"/>
        <v>0</v>
      </c>
      <c r="U402" s="2">
        <f t="shared" si="353"/>
        <v>3.98</v>
      </c>
      <c r="V402" s="2">
        <f t="shared" si="353"/>
        <v>0</v>
      </c>
      <c r="W402" s="2">
        <f t="shared" si="353"/>
        <v>0</v>
      </c>
      <c r="X402" s="2">
        <f t="shared" si="353"/>
        <v>1729.61</v>
      </c>
      <c r="Y402" s="2">
        <f t="shared" si="353"/>
        <v>247.09</v>
      </c>
      <c r="Z402" s="2">
        <f t="shared" si="353"/>
        <v>0</v>
      </c>
      <c r="AA402" s="2">
        <f t="shared" si="353"/>
        <v>0</v>
      </c>
      <c r="AB402" s="2">
        <f t="shared" si="353"/>
        <v>2505.62</v>
      </c>
      <c r="AC402" s="2">
        <f t="shared" si="353"/>
        <v>34.75</v>
      </c>
      <c r="AD402" s="2">
        <f t="shared" si="353"/>
        <v>0</v>
      </c>
      <c r="AE402" s="2">
        <f t="shared" si="353"/>
        <v>0</v>
      </c>
      <c r="AF402" s="2">
        <f t="shared" si="353"/>
        <v>2470.87</v>
      </c>
      <c r="AG402" s="2">
        <f t="shared" si="353"/>
        <v>0</v>
      </c>
      <c r="AH402" s="2">
        <f t="shared" si="353"/>
        <v>3.98</v>
      </c>
      <c r="AI402" s="2">
        <f t="shared" si="353"/>
        <v>0</v>
      </c>
      <c r="AJ402" s="2">
        <f t="shared" si="353"/>
        <v>0</v>
      </c>
      <c r="AK402" s="2">
        <f t="shared" si="353"/>
        <v>1729.61</v>
      </c>
      <c r="AL402" s="2">
        <f t="shared" si="353"/>
        <v>247.09</v>
      </c>
      <c r="AM402" s="2">
        <f t="shared" si="353"/>
        <v>0</v>
      </c>
      <c r="AN402" s="2">
        <f t="shared" si="353"/>
        <v>0</v>
      </c>
      <c r="AO402" s="2">
        <f t="shared" si="353"/>
        <v>0</v>
      </c>
      <c r="AP402" s="2">
        <f t="shared" si="353"/>
        <v>0</v>
      </c>
      <c r="AQ402" s="2">
        <f t="shared" si="353"/>
        <v>0</v>
      </c>
      <c r="AR402" s="2">
        <f t="shared" si="353"/>
        <v>4482.32</v>
      </c>
      <c r="AS402" s="2">
        <f t="shared" si="353"/>
        <v>0</v>
      </c>
      <c r="AT402" s="2">
        <f t="shared" si="353"/>
        <v>0</v>
      </c>
      <c r="AU402" s="2">
        <f t="shared" ref="AU402:BZ402" si="354">AU409</f>
        <v>4482.32</v>
      </c>
      <c r="AV402" s="2">
        <f t="shared" si="354"/>
        <v>34.75</v>
      </c>
      <c r="AW402" s="2">
        <f t="shared" si="354"/>
        <v>34.75</v>
      </c>
      <c r="AX402" s="2">
        <f t="shared" si="354"/>
        <v>0</v>
      </c>
      <c r="AY402" s="2">
        <f t="shared" si="354"/>
        <v>34.75</v>
      </c>
      <c r="AZ402" s="2">
        <f t="shared" si="354"/>
        <v>0</v>
      </c>
      <c r="BA402" s="2">
        <f t="shared" si="354"/>
        <v>0</v>
      </c>
      <c r="BB402" s="2">
        <f t="shared" si="354"/>
        <v>0</v>
      </c>
      <c r="BC402" s="2">
        <f t="shared" si="354"/>
        <v>0</v>
      </c>
      <c r="BD402" s="2">
        <f t="shared" si="354"/>
        <v>0</v>
      </c>
      <c r="BE402" s="2">
        <f t="shared" si="354"/>
        <v>0</v>
      </c>
      <c r="BF402" s="2">
        <f t="shared" si="354"/>
        <v>0</v>
      </c>
      <c r="BG402" s="2">
        <f t="shared" si="354"/>
        <v>0</v>
      </c>
      <c r="BH402" s="2">
        <f t="shared" si="354"/>
        <v>0</v>
      </c>
      <c r="BI402" s="2">
        <f t="shared" si="354"/>
        <v>0</v>
      </c>
      <c r="BJ402" s="2">
        <f t="shared" si="354"/>
        <v>0</v>
      </c>
      <c r="BK402" s="2">
        <f t="shared" si="354"/>
        <v>0</v>
      </c>
      <c r="BL402" s="2">
        <f t="shared" si="354"/>
        <v>0</v>
      </c>
      <c r="BM402" s="2">
        <f t="shared" si="354"/>
        <v>0</v>
      </c>
      <c r="BN402" s="2">
        <f t="shared" si="354"/>
        <v>0</v>
      </c>
      <c r="BO402" s="2">
        <f t="shared" si="354"/>
        <v>0</v>
      </c>
      <c r="BP402" s="2">
        <f t="shared" si="354"/>
        <v>0</v>
      </c>
      <c r="BQ402" s="2">
        <f t="shared" si="354"/>
        <v>0</v>
      </c>
      <c r="BR402" s="2">
        <f t="shared" si="354"/>
        <v>0</v>
      </c>
      <c r="BS402" s="2">
        <f t="shared" si="354"/>
        <v>0</v>
      </c>
      <c r="BT402" s="2">
        <f t="shared" si="354"/>
        <v>0</v>
      </c>
      <c r="BU402" s="2">
        <f t="shared" si="354"/>
        <v>0</v>
      </c>
      <c r="BV402" s="2">
        <f t="shared" si="354"/>
        <v>0</v>
      </c>
      <c r="BW402" s="2">
        <f t="shared" si="354"/>
        <v>0</v>
      </c>
      <c r="BX402" s="2">
        <f t="shared" si="354"/>
        <v>0</v>
      </c>
      <c r="BY402" s="2">
        <f t="shared" si="354"/>
        <v>0</v>
      </c>
      <c r="BZ402" s="2">
        <f t="shared" si="354"/>
        <v>0</v>
      </c>
      <c r="CA402" s="2">
        <f t="shared" ref="CA402:DF402" si="355">CA409</f>
        <v>4482.32</v>
      </c>
      <c r="CB402" s="2">
        <f t="shared" si="355"/>
        <v>0</v>
      </c>
      <c r="CC402" s="2">
        <f t="shared" si="355"/>
        <v>0</v>
      </c>
      <c r="CD402" s="2">
        <f t="shared" si="355"/>
        <v>4482.32</v>
      </c>
      <c r="CE402" s="2">
        <f t="shared" si="355"/>
        <v>34.75</v>
      </c>
      <c r="CF402" s="2">
        <f t="shared" si="355"/>
        <v>34.75</v>
      </c>
      <c r="CG402" s="2">
        <f t="shared" si="355"/>
        <v>0</v>
      </c>
      <c r="CH402" s="2">
        <f t="shared" si="355"/>
        <v>34.75</v>
      </c>
      <c r="CI402" s="2">
        <f t="shared" si="355"/>
        <v>0</v>
      </c>
      <c r="CJ402" s="2">
        <f t="shared" si="355"/>
        <v>0</v>
      </c>
      <c r="CK402" s="2">
        <f t="shared" si="355"/>
        <v>0</v>
      </c>
      <c r="CL402" s="2">
        <f t="shared" si="355"/>
        <v>0</v>
      </c>
      <c r="CM402" s="2">
        <f t="shared" si="355"/>
        <v>0</v>
      </c>
      <c r="CN402" s="2">
        <f t="shared" si="355"/>
        <v>0</v>
      </c>
      <c r="CO402" s="2">
        <f t="shared" si="355"/>
        <v>0</v>
      </c>
      <c r="CP402" s="2">
        <f t="shared" si="355"/>
        <v>0</v>
      </c>
      <c r="CQ402" s="2">
        <f t="shared" si="355"/>
        <v>0</v>
      </c>
      <c r="CR402" s="2">
        <f t="shared" si="355"/>
        <v>0</v>
      </c>
      <c r="CS402" s="2">
        <f t="shared" si="355"/>
        <v>0</v>
      </c>
      <c r="CT402" s="2">
        <f t="shared" si="355"/>
        <v>0</v>
      </c>
      <c r="CU402" s="2">
        <f t="shared" si="355"/>
        <v>0</v>
      </c>
      <c r="CV402" s="2">
        <f t="shared" si="355"/>
        <v>0</v>
      </c>
      <c r="CW402" s="2">
        <f t="shared" si="355"/>
        <v>0</v>
      </c>
      <c r="CX402" s="2">
        <f t="shared" si="355"/>
        <v>0</v>
      </c>
      <c r="CY402" s="2">
        <f t="shared" si="355"/>
        <v>0</v>
      </c>
      <c r="CZ402" s="2">
        <f t="shared" si="355"/>
        <v>0</v>
      </c>
      <c r="DA402" s="2">
        <f t="shared" si="355"/>
        <v>0</v>
      </c>
      <c r="DB402" s="2">
        <f t="shared" si="355"/>
        <v>0</v>
      </c>
      <c r="DC402" s="2">
        <f t="shared" si="355"/>
        <v>0</v>
      </c>
      <c r="DD402" s="2">
        <f t="shared" si="355"/>
        <v>0</v>
      </c>
      <c r="DE402" s="2">
        <f t="shared" si="355"/>
        <v>0</v>
      </c>
      <c r="DF402" s="2">
        <f t="shared" si="355"/>
        <v>0</v>
      </c>
      <c r="DG402" s="3">
        <f t="shared" ref="DG402:EL402" si="356">DG409</f>
        <v>0</v>
      </c>
      <c r="DH402" s="3">
        <f t="shared" si="356"/>
        <v>0</v>
      </c>
      <c r="DI402" s="3">
        <f t="shared" si="356"/>
        <v>0</v>
      </c>
      <c r="DJ402" s="3">
        <f t="shared" si="356"/>
        <v>0</v>
      </c>
      <c r="DK402" s="3">
        <f t="shared" si="356"/>
        <v>0</v>
      </c>
      <c r="DL402" s="3">
        <f t="shared" si="356"/>
        <v>0</v>
      </c>
      <c r="DM402" s="3">
        <f t="shared" si="356"/>
        <v>0</v>
      </c>
      <c r="DN402" s="3">
        <f t="shared" si="356"/>
        <v>0</v>
      </c>
      <c r="DO402" s="3">
        <f t="shared" si="356"/>
        <v>0</v>
      </c>
      <c r="DP402" s="3">
        <f t="shared" si="356"/>
        <v>0</v>
      </c>
      <c r="DQ402" s="3">
        <f t="shared" si="356"/>
        <v>0</v>
      </c>
      <c r="DR402" s="3">
        <f t="shared" si="356"/>
        <v>0</v>
      </c>
      <c r="DS402" s="3">
        <f t="shared" si="356"/>
        <v>0</v>
      </c>
      <c r="DT402" s="3">
        <f t="shared" si="356"/>
        <v>0</v>
      </c>
      <c r="DU402" s="3">
        <f t="shared" si="356"/>
        <v>0</v>
      </c>
      <c r="DV402" s="3">
        <f t="shared" si="356"/>
        <v>0</v>
      </c>
      <c r="DW402" s="3">
        <f t="shared" si="356"/>
        <v>0</v>
      </c>
      <c r="DX402" s="3">
        <f t="shared" si="356"/>
        <v>0</v>
      </c>
      <c r="DY402" s="3">
        <f t="shared" si="356"/>
        <v>0</v>
      </c>
      <c r="DZ402" s="3">
        <f t="shared" si="356"/>
        <v>0</v>
      </c>
      <c r="EA402" s="3">
        <f t="shared" si="356"/>
        <v>0</v>
      </c>
      <c r="EB402" s="3">
        <f t="shared" si="356"/>
        <v>0</v>
      </c>
      <c r="EC402" s="3">
        <f t="shared" si="356"/>
        <v>0</v>
      </c>
      <c r="ED402" s="3">
        <f t="shared" si="356"/>
        <v>0</v>
      </c>
      <c r="EE402" s="3">
        <f t="shared" si="356"/>
        <v>0</v>
      </c>
      <c r="EF402" s="3">
        <f t="shared" si="356"/>
        <v>0</v>
      </c>
      <c r="EG402" s="3">
        <f t="shared" si="356"/>
        <v>0</v>
      </c>
      <c r="EH402" s="3">
        <f t="shared" si="356"/>
        <v>0</v>
      </c>
      <c r="EI402" s="3">
        <f t="shared" si="356"/>
        <v>0</v>
      </c>
      <c r="EJ402" s="3">
        <f t="shared" si="356"/>
        <v>0</v>
      </c>
      <c r="EK402" s="3">
        <f t="shared" si="356"/>
        <v>0</v>
      </c>
      <c r="EL402" s="3">
        <f t="shared" si="356"/>
        <v>0</v>
      </c>
      <c r="EM402" s="3">
        <f t="shared" ref="EM402:FR402" si="357">EM409</f>
        <v>0</v>
      </c>
      <c r="EN402" s="3">
        <f t="shared" si="357"/>
        <v>0</v>
      </c>
      <c r="EO402" s="3">
        <f t="shared" si="357"/>
        <v>0</v>
      </c>
      <c r="EP402" s="3">
        <f t="shared" si="357"/>
        <v>0</v>
      </c>
      <c r="EQ402" s="3">
        <f t="shared" si="357"/>
        <v>0</v>
      </c>
      <c r="ER402" s="3">
        <f t="shared" si="357"/>
        <v>0</v>
      </c>
      <c r="ES402" s="3">
        <f t="shared" si="357"/>
        <v>0</v>
      </c>
      <c r="ET402" s="3">
        <f t="shared" si="357"/>
        <v>0</v>
      </c>
      <c r="EU402" s="3">
        <f t="shared" si="357"/>
        <v>0</v>
      </c>
      <c r="EV402" s="3">
        <f t="shared" si="357"/>
        <v>0</v>
      </c>
      <c r="EW402" s="3">
        <f t="shared" si="357"/>
        <v>0</v>
      </c>
      <c r="EX402" s="3">
        <f t="shared" si="357"/>
        <v>0</v>
      </c>
      <c r="EY402" s="3">
        <f t="shared" si="357"/>
        <v>0</v>
      </c>
      <c r="EZ402" s="3">
        <f t="shared" si="357"/>
        <v>0</v>
      </c>
      <c r="FA402" s="3">
        <f t="shared" si="357"/>
        <v>0</v>
      </c>
      <c r="FB402" s="3">
        <f t="shared" si="357"/>
        <v>0</v>
      </c>
      <c r="FC402" s="3">
        <f t="shared" si="357"/>
        <v>0</v>
      </c>
      <c r="FD402" s="3">
        <f t="shared" si="357"/>
        <v>0</v>
      </c>
      <c r="FE402" s="3">
        <f t="shared" si="357"/>
        <v>0</v>
      </c>
      <c r="FF402" s="3">
        <f t="shared" si="357"/>
        <v>0</v>
      </c>
      <c r="FG402" s="3">
        <f t="shared" si="357"/>
        <v>0</v>
      </c>
      <c r="FH402" s="3">
        <f t="shared" si="357"/>
        <v>0</v>
      </c>
      <c r="FI402" s="3">
        <f t="shared" si="357"/>
        <v>0</v>
      </c>
      <c r="FJ402" s="3">
        <f t="shared" si="357"/>
        <v>0</v>
      </c>
      <c r="FK402" s="3">
        <f t="shared" si="357"/>
        <v>0</v>
      </c>
      <c r="FL402" s="3">
        <f t="shared" si="357"/>
        <v>0</v>
      </c>
      <c r="FM402" s="3">
        <f t="shared" si="357"/>
        <v>0</v>
      </c>
      <c r="FN402" s="3">
        <f t="shared" si="357"/>
        <v>0</v>
      </c>
      <c r="FO402" s="3">
        <f t="shared" si="357"/>
        <v>0</v>
      </c>
      <c r="FP402" s="3">
        <f t="shared" si="357"/>
        <v>0</v>
      </c>
      <c r="FQ402" s="3">
        <f t="shared" si="357"/>
        <v>0</v>
      </c>
      <c r="FR402" s="3">
        <f t="shared" si="357"/>
        <v>0</v>
      </c>
      <c r="FS402" s="3">
        <f t="shared" ref="FS402:GX402" si="358">FS409</f>
        <v>0</v>
      </c>
      <c r="FT402" s="3">
        <f t="shared" si="358"/>
        <v>0</v>
      </c>
      <c r="FU402" s="3">
        <f t="shared" si="358"/>
        <v>0</v>
      </c>
      <c r="FV402" s="3">
        <f t="shared" si="358"/>
        <v>0</v>
      </c>
      <c r="FW402" s="3">
        <f t="shared" si="358"/>
        <v>0</v>
      </c>
      <c r="FX402" s="3">
        <f t="shared" si="358"/>
        <v>0</v>
      </c>
      <c r="FY402" s="3">
        <f t="shared" si="358"/>
        <v>0</v>
      </c>
      <c r="FZ402" s="3">
        <f t="shared" si="358"/>
        <v>0</v>
      </c>
      <c r="GA402" s="3">
        <f t="shared" si="358"/>
        <v>0</v>
      </c>
      <c r="GB402" s="3">
        <f t="shared" si="358"/>
        <v>0</v>
      </c>
      <c r="GC402" s="3">
        <f t="shared" si="358"/>
        <v>0</v>
      </c>
      <c r="GD402" s="3">
        <f t="shared" si="358"/>
        <v>0</v>
      </c>
      <c r="GE402" s="3">
        <f t="shared" si="358"/>
        <v>0</v>
      </c>
      <c r="GF402" s="3">
        <f t="shared" si="358"/>
        <v>0</v>
      </c>
      <c r="GG402" s="3">
        <f t="shared" si="358"/>
        <v>0</v>
      </c>
      <c r="GH402" s="3">
        <f t="shared" si="358"/>
        <v>0</v>
      </c>
      <c r="GI402" s="3">
        <f t="shared" si="358"/>
        <v>0</v>
      </c>
      <c r="GJ402" s="3">
        <f t="shared" si="358"/>
        <v>0</v>
      </c>
      <c r="GK402" s="3">
        <f t="shared" si="358"/>
        <v>0</v>
      </c>
      <c r="GL402" s="3">
        <f t="shared" si="358"/>
        <v>0</v>
      </c>
      <c r="GM402" s="3">
        <f t="shared" si="358"/>
        <v>0</v>
      </c>
      <c r="GN402" s="3">
        <f t="shared" si="358"/>
        <v>0</v>
      </c>
      <c r="GO402" s="3">
        <f t="shared" si="358"/>
        <v>0</v>
      </c>
      <c r="GP402" s="3">
        <f t="shared" si="358"/>
        <v>0</v>
      </c>
      <c r="GQ402" s="3">
        <f t="shared" si="358"/>
        <v>0</v>
      </c>
      <c r="GR402" s="3">
        <f t="shared" si="358"/>
        <v>0</v>
      </c>
      <c r="GS402" s="3">
        <f t="shared" si="358"/>
        <v>0</v>
      </c>
      <c r="GT402" s="3">
        <f t="shared" si="358"/>
        <v>0</v>
      </c>
      <c r="GU402" s="3">
        <f t="shared" si="358"/>
        <v>0</v>
      </c>
      <c r="GV402" s="3">
        <f t="shared" si="358"/>
        <v>0</v>
      </c>
      <c r="GW402" s="3">
        <f t="shared" si="358"/>
        <v>0</v>
      </c>
      <c r="GX402" s="3">
        <f t="shared" si="358"/>
        <v>0</v>
      </c>
    </row>
    <row r="404" spans="1:245" x14ac:dyDescent="0.2">
      <c r="A404">
        <v>17</v>
      </c>
      <c r="B404">
        <v>1</v>
      </c>
      <c r="C404">
        <f>ROW(SmtRes!A175)</f>
        <v>175</v>
      </c>
      <c r="D404">
        <f>ROW(EtalonRes!A270)</f>
        <v>270</v>
      </c>
      <c r="E404" t="s">
        <v>3</v>
      </c>
      <c r="F404" t="s">
        <v>328</v>
      </c>
      <c r="G404" t="s">
        <v>329</v>
      </c>
      <c r="H404" t="s">
        <v>19</v>
      </c>
      <c r="I404">
        <v>1</v>
      </c>
      <c r="J404">
        <v>0</v>
      </c>
      <c r="K404">
        <v>1</v>
      </c>
      <c r="O404">
        <f>ROUND(CP404,2)</f>
        <v>185.79</v>
      </c>
      <c r="P404">
        <f>ROUND(CQ404*I404,2)</f>
        <v>0.54</v>
      </c>
      <c r="Q404">
        <f>ROUND(CR404*I404,2)</f>
        <v>0</v>
      </c>
      <c r="R404">
        <f>ROUND(CS404*I404,2)</f>
        <v>0</v>
      </c>
      <c r="S404">
        <f>ROUND(CT404*I404,2)</f>
        <v>185.25</v>
      </c>
      <c r="T404">
        <f>ROUND(CU404*I404,2)</f>
        <v>0</v>
      </c>
      <c r="U404">
        <f>CV404*I404</f>
        <v>0.30000000000000004</v>
      </c>
      <c r="V404">
        <f>CW404*I404</f>
        <v>0</v>
      </c>
      <c r="W404">
        <f>ROUND(CX404*I404,2)</f>
        <v>0</v>
      </c>
      <c r="X404">
        <f t="shared" ref="X404:Y407" si="359">ROUND(CY404,2)</f>
        <v>129.68</v>
      </c>
      <c r="Y404">
        <f t="shared" si="359"/>
        <v>18.53</v>
      </c>
      <c r="AA404">
        <v>-1</v>
      </c>
      <c r="AB404">
        <f>ROUND((AC404+AD404+AF404),6)</f>
        <v>185.79</v>
      </c>
      <c r="AC404">
        <f>ROUND(((ES404*3)),6)</f>
        <v>0.54</v>
      </c>
      <c r="AD404">
        <f>ROUND(((((ET404*3))-((EU404*3)))+AE404),6)</f>
        <v>0</v>
      </c>
      <c r="AE404">
        <f>ROUND(((EU404*3)),6)</f>
        <v>0</v>
      </c>
      <c r="AF404">
        <f>ROUND(((EV404*3)),6)</f>
        <v>185.25</v>
      </c>
      <c r="AG404">
        <f>ROUND((AP404),6)</f>
        <v>0</v>
      </c>
      <c r="AH404">
        <f>((EW404*3))</f>
        <v>0.30000000000000004</v>
      </c>
      <c r="AI404">
        <f>((EX404*3))</f>
        <v>0</v>
      </c>
      <c r="AJ404">
        <f>(AS404)</f>
        <v>0</v>
      </c>
      <c r="AK404">
        <v>61.93</v>
      </c>
      <c r="AL404">
        <v>0.18</v>
      </c>
      <c r="AM404">
        <v>0</v>
      </c>
      <c r="AN404">
        <v>0</v>
      </c>
      <c r="AO404">
        <v>61.75</v>
      </c>
      <c r="AP404">
        <v>0</v>
      </c>
      <c r="AQ404">
        <v>0.1</v>
      </c>
      <c r="AR404">
        <v>0</v>
      </c>
      <c r="AS404">
        <v>0</v>
      </c>
      <c r="AT404">
        <v>70</v>
      </c>
      <c r="AU404">
        <v>10</v>
      </c>
      <c r="AV404">
        <v>1</v>
      </c>
      <c r="AW404">
        <v>1</v>
      </c>
      <c r="AZ404">
        <v>1</v>
      </c>
      <c r="BA404">
        <v>1</v>
      </c>
      <c r="BB404">
        <v>1</v>
      </c>
      <c r="BC404">
        <v>1</v>
      </c>
      <c r="BD404" t="s">
        <v>3</v>
      </c>
      <c r="BE404" t="s">
        <v>3</v>
      </c>
      <c r="BF404" t="s">
        <v>3</v>
      </c>
      <c r="BG404" t="s">
        <v>3</v>
      </c>
      <c r="BH404">
        <v>0</v>
      </c>
      <c r="BI404">
        <v>4</v>
      </c>
      <c r="BJ404" t="s">
        <v>330</v>
      </c>
      <c r="BM404">
        <v>0</v>
      </c>
      <c r="BN404">
        <v>0</v>
      </c>
      <c r="BO404" t="s">
        <v>3</v>
      </c>
      <c r="BP404">
        <v>0</v>
      </c>
      <c r="BQ404">
        <v>1</v>
      </c>
      <c r="BR404">
        <v>0</v>
      </c>
      <c r="BS404">
        <v>1</v>
      </c>
      <c r="BT404">
        <v>1</v>
      </c>
      <c r="BU404">
        <v>1</v>
      </c>
      <c r="BV404">
        <v>1</v>
      </c>
      <c r="BW404">
        <v>1</v>
      </c>
      <c r="BX404">
        <v>1</v>
      </c>
      <c r="BY404" t="s">
        <v>3</v>
      </c>
      <c r="BZ404">
        <v>70</v>
      </c>
      <c r="CA404">
        <v>10</v>
      </c>
      <c r="CB404" t="s">
        <v>3</v>
      </c>
      <c r="CE404">
        <v>0</v>
      </c>
      <c r="CF404">
        <v>0</v>
      </c>
      <c r="CG404">
        <v>0</v>
      </c>
      <c r="CM404">
        <v>0</v>
      </c>
      <c r="CN404" t="s">
        <v>3</v>
      </c>
      <c r="CO404">
        <v>0</v>
      </c>
      <c r="CP404">
        <f>(P404+Q404+S404)</f>
        <v>185.79</v>
      </c>
      <c r="CQ404">
        <f>(AC404*BC404*AW404)</f>
        <v>0.54</v>
      </c>
      <c r="CR404">
        <f>(((((ET404*3))*BB404-((EU404*3))*BS404)+AE404*BS404)*AV404)</f>
        <v>0</v>
      </c>
      <c r="CS404">
        <f>(AE404*BS404*AV404)</f>
        <v>0</v>
      </c>
      <c r="CT404">
        <f>(AF404*BA404*AV404)</f>
        <v>185.25</v>
      </c>
      <c r="CU404">
        <f>AG404</f>
        <v>0</v>
      </c>
      <c r="CV404">
        <f>(AH404*AV404)</f>
        <v>0.30000000000000004</v>
      </c>
      <c r="CW404">
        <f t="shared" ref="CW404:CX407" si="360">AI404</f>
        <v>0</v>
      </c>
      <c r="CX404">
        <f t="shared" si="360"/>
        <v>0</v>
      </c>
      <c r="CY404">
        <f>((S404*BZ404)/100)</f>
        <v>129.67500000000001</v>
      </c>
      <c r="CZ404">
        <f>((S404*CA404)/100)</f>
        <v>18.524999999999999</v>
      </c>
      <c r="DC404" t="s">
        <v>3</v>
      </c>
      <c r="DD404" t="s">
        <v>164</v>
      </c>
      <c r="DE404" t="s">
        <v>164</v>
      </c>
      <c r="DF404" t="s">
        <v>164</v>
      </c>
      <c r="DG404" t="s">
        <v>164</v>
      </c>
      <c r="DH404" t="s">
        <v>3</v>
      </c>
      <c r="DI404" t="s">
        <v>164</v>
      </c>
      <c r="DJ404" t="s">
        <v>164</v>
      </c>
      <c r="DK404" t="s">
        <v>3</v>
      </c>
      <c r="DL404" t="s">
        <v>3</v>
      </c>
      <c r="DM404" t="s">
        <v>3</v>
      </c>
      <c r="DN404">
        <v>0</v>
      </c>
      <c r="DO404">
        <v>0</v>
      </c>
      <c r="DP404">
        <v>1</v>
      </c>
      <c r="DQ404">
        <v>1</v>
      </c>
      <c r="DU404">
        <v>16987630</v>
      </c>
      <c r="DV404" t="s">
        <v>19</v>
      </c>
      <c r="DW404" t="s">
        <v>19</v>
      </c>
      <c r="DX404">
        <v>1</v>
      </c>
      <c r="DZ404" t="s">
        <v>3</v>
      </c>
      <c r="EA404" t="s">
        <v>3</v>
      </c>
      <c r="EB404" t="s">
        <v>3</v>
      </c>
      <c r="EC404" t="s">
        <v>3</v>
      </c>
      <c r="EE404">
        <v>1441815344</v>
      </c>
      <c r="EF404">
        <v>1</v>
      </c>
      <c r="EG404" t="s">
        <v>22</v>
      </c>
      <c r="EH404">
        <v>0</v>
      </c>
      <c r="EI404" t="s">
        <v>3</v>
      </c>
      <c r="EJ404">
        <v>4</v>
      </c>
      <c r="EK404">
        <v>0</v>
      </c>
      <c r="EL404" t="s">
        <v>23</v>
      </c>
      <c r="EM404" t="s">
        <v>24</v>
      </c>
      <c r="EO404" t="s">
        <v>3</v>
      </c>
      <c r="EQ404">
        <v>1024</v>
      </c>
      <c r="ER404">
        <v>61.93</v>
      </c>
      <c r="ES404">
        <v>0.18</v>
      </c>
      <c r="ET404">
        <v>0</v>
      </c>
      <c r="EU404">
        <v>0</v>
      </c>
      <c r="EV404">
        <v>61.75</v>
      </c>
      <c r="EW404">
        <v>0.1</v>
      </c>
      <c r="EX404">
        <v>0</v>
      </c>
      <c r="EY404">
        <v>0</v>
      </c>
      <c r="FQ404">
        <v>0</v>
      </c>
      <c r="FR404">
        <f>ROUND(IF(BI404=3,GM404,0),2)</f>
        <v>0</v>
      </c>
      <c r="FS404">
        <v>0</v>
      </c>
      <c r="FX404">
        <v>70</v>
      </c>
      <c r="FY404">
        <v>10</v>
      </c>
      <c r="GA404" t="s">
        <v>3</v>
      </c>
      <c r="GD404">
        <v>0</v>
      </c>
      <c r="GF404">
        <v>1879781281</v>
      </c>
      <c r="GG404">
        <v>2</v>
      </c>
      <c r="GH404">
        <v>1</v>
      </c>
      <c r="GI404">
        <v>-2</v>
      </c>
      <c r="GJ404">
        <v>0</v>
      </c>
      <c r="GK404">
        <f>ROUND(R404*(R12)/100,2)</f>
        <v>0</v>
      </c>
      <c r="GL404">
        <f>ROUND(IF(AND(BH404=3,BI404=3,FS404&lt;&gt;0),P404,0),2)</f>
        <v>0</v>
      </c>
      <c r="GM404">
        <f>ROUND(O404+X404+Y404+GK404,2)+GX404</f>
        <v>334</v>
      </c>
      <c r="GN404">
        <f>IF(OR(BI404=0,BI404=1),GM404-GX404,0)</f>
        <v>0</v>
      </c>
      <c r="GO404">
        <f>IF(BI404=2,GM404-GX404,0)</f>
        <v>0</v>
      </c>
      <c r="GP404">
        <f>IF(BI404=4,GM404-GX404,0)</f>
        <v>334</v>
      </c>
      <c r="GR404">
        <v>0</v>
      </c>
      <c r="GS404">
        <v>3</v>
      </c>
      <c r="GT404">
        <v>0</v>
      </c>
      <c r="GU404" t="s">
        <v>3</v>
      </c>
      <c r="GV404">
        <f>ROUND((GT404),6)</f>
        <v>0</v>
      </c>
      <c r="GW404">
        <v>1</v>
      </c>
      <c r="GX404">
        <f>ROUND(HC404*I404,2)</f>
        <v>0</v>
      </c>
      <c r="HA404">
        <v>0</v>
      </c>
      <c r="HB404">
        <v>0</v>
      </c>
      <c r="HC404">
        <f>GV404*GW404</f>
        <v>0</v>
      </c>
      <c r="HE404" t="s">
        <v>3</v>
      </c>
      <c r="HF404" t="s">
        <v>3</v>
      </c>
      <c r="HM404" t="s">
        <v>3</v>
      </c>
      <c r="HN404" t="s">
        <v>3</v>
      </c>
      <c r="HO404" t="s">
        <v>3</v>
      </c>
      <c r="HP404" t="s">
        <v>3</v>
      </c>
      <c r="HQ404" t="s">
        <v>3</v>
      </c>
      <c r="IK404">
        <v>0</v>
      </c>
    </row>
    <row r="405" spans="1:245" x14ac:dyDescent="0.2">
      <c r="A405">
        <v>17</v>
      </c>
      <c r="B405">
        <v>1</v>
      </c>
      <c r="C405">
        <f>ROW(SmtRes!A180)</f>
        <v>180</v>
      </c>
      <c r="D405">
        <f>ROW(EtalonRes!A275)</f>
        <v>275</v>
      </c>
      <c r="E405" t="s">
        <v>331</v>
      </c>
      <c r="F405" t="s">
        <v>332</v>
      </c>
      <c r="G405" t="s">
        <v>333</v>
      </c>
      <c r="H405" t="s">
        <v>19</v>
      </c>
      <c r="I405">
        <v>1</v>
      </c>
      <c r="J405">
        <v>0</v>
      </c>
      <c r="K405">
        <v>1</v>
      </c>
      <c r="O405">
        <f>ROUND(CP405,2)</f>
        <v>1878.16</v>
      </c>
      <c r="P405">
        <f>ROUND(CQ405*I405,2)</f>
        <v>25.69</v>
      </c>
      <c r="Q405">
        <f>ROUND(CR405*I405,2)</f>
        <v>0</v>
      </c>
      <c r="R405">
        <f>ROUND(CS405*I405,2)</f>
        <v>0</v>
      </c>
      <c r="S405">
        <f>ROUND(CT405*I405,2)</f>
        <v>1852.47</v>
      </c>
      <c r="T405">
        <f>ROUND(CU405*I405,2)</f>
        <v>0</v>
      </c>
      <c r="U405">
        <f>CV405*I405</f>
        <v>3</v>
      </c>
      <c r="V405">
        <f>CW405*I405</f>
        <v>0</v>
      </c>
      <c r="W405">
        <f>ROUND(CX405*I405,2)</f>
        <v>0</v>
      </c>
      <c r="X405">
        <f t="shared" si="359"/>
        <v>1296.73</v>
      </c>
      <c r="Y405">
        <f t="shared" si="359"/>
        <v>185.25</v>
      </c>
      <c r="AA405">
        <v>1472751627</v>
      </c>
      <c r="AB405">
        <f>ROUND((AC405+AD405+AF405),6)</f>
        <v>1878.16</v>
      </c>
      <c r="AC405">
        <f>ROUND((ES405),6)</f>
        <v>25.69</v>
      </c>
      <c r="AD405">
        <f>ROUND((((ET405)-(EU405))+AE405),6)</f>
        <v>0</v>
      </c>
      <c r="AE405">
        <f>ROUND((EU405),6)</f>
        <v>0</v>
      </c>
      <c r="AF405">
        <f>ROUND((EV405),6)</f>
        <v>1852.47</v>
      </c>
      <c r="AG405">
        <f>ROUND((AP405),6)</f>
        <v>0</v>
      </c>
      <c r="AH405">
        <f>(EW405)</f>
        <v>3</v>
      </c>
      <c r="AI405">
        <f>(EX405)</f>
        <v>0</v>
      </c>
      <c r="AJ405">
        <f>(AS405)</f>
        <v>0</v>
      </c>
      <c r="AK405">
        <v>1878.16</v>
      </c>
      <c r="AL405">
        <v>25.69</v>
      </c>
      <c r="AM405">
        <v>0</v>
      </c>
      <c r="AN405">
        <v>0</v>
      </c>
      <c r="AO405">
        <v>1852.47</v>
      </c>
      <c r="AP405">
        <v>0</v>
      </c>
      <c r="AQ405">
        <v>3</v>
      </c>
      <c r="AR405">
        <v>0</v>
      </c>
      <c r="AS405">
        <v>0</v>
      </c>
      <c r="AT405">
        <v>70</v>
      </c>
      <c r="AU405">
        <v>10</v>
      </c>
      <c r="AV405">
        <v>1</v>
      </c>
      <c r="AW405">
        <v>1</v>
      </c>
      <c r="AZ405">
        <v>1</v>
      </c>
      <c r="BA405">
        <v>1</v>
      </c>
      <c r="BB405">
        <v>1</v>
      </c>
      <c r="BC405">
        <v>1</v>
      </c>
      <c r="BD405" t="s">
        <v>3</v>
      </c>
      <c r="BE405" t="s">
        <v>3</v>
      </c>
      <c r="BF405" t="s">
        <v>3</v>
      </c>
      <c r="BG405" t="s">
        <v>3</v>
      </c>
      <c r="BH405">
        <v>0</v>
      </c>
      <c r="BI405">
        <v>4</v>
      </c>
      <c r="BJ405" t="s">
        <v>334</v>
      </c>
      <c r="BM405">
        <v>0</v>
      </c>
      <c r="BN405">
        <v>0</v>
      </c>
      <c r="BO405" t="s">
        <v>3</v>
      </c>
      <c r="BP405">
        <v>0</v>
      </c>
      <c r="BQ405">
        <v>1</v>
      </c>
      <c r="BR405">
        <v>0</v>
      </c>
      <c r="BS405">
        <v>1</v>
      </c>
      <c r="BT405">
        <v>1</v>
      </c>
      <c r="BU405">
        <v>1</v>
      </c>
      <c r="BV405">
        <v>1</v>
      </c>
      <c r="BW405">
        <v>1</v>
      </c>
      <c r="BX405">
        <v>1</v>
      </c>
      <c r="BY405" t="s">
        <v>3</v>
      </c>
      <c r="BZ405">
        <v>70</v>
      </c>
      <c r="CA405">
        <v>10</v>
      </c>
      <c r="CB405" t="s">
        <v>3</v>
      </c>
      <c r="CE405">
        <v>0</v>
      </c>
      <c r="CF405">
        <v>0</v>
      </c>
      <c r="CG405">
        <v>0</v>
      </c>
      <c r="CM405">
        <v>0</v>
      </c>
      <c r="CN405" t="s">
        <v>3</v>
      </c>
      <c r="CO405">
        <v>0</v>
      </c>
      <c r="CP405">
        <f>(P405+Q405+S405)</f>
        <v>1878.16</v>
      </c>
      <c r="CQ405">
        <f>(AC405*BC405*AW405)</f>
        <v>25.69</v>
      </c>
      <c r="CR405">
        <f>((((ET405)*BB405-(EU405)*BS405)+AE405*BS405)*AV405)</f>
        <v>0</v>
      </c>
      <c r="CS405">
        <f>(AE405*BS405*AV405)</f>
        <v>0</v>
      </c>
      <c r="CT405">
        <f>(AF405*BA405*AV405)</f>
        <v>1852.47</v>
      </c>
      <c r="CU405">
        <f>AG405</f>
        <v>0</v>
      </c>
      <c r="CV405">
        <f>(AH405*AV405)</f>
        <v>3</v>
      </c>
      <c r="CW405">
        <f t="shared" si="360"/>
        <v>0</v>
      </c>
      <c r="CX405">
        <f t="shared" si="360"/>
        <v>0</v>
      </c>
      <c r="CY405">
        <f>((S405*BZ405)/100)</f>
        <v>1296.729</v>
      </c>
      <c r="CZ405">
        <f>((S405*CA405)/100)</f>
        <v>185.24700000000001</v>
      </c>
      <c r="DC405" t="s">
        <v>3</v>
      </c>
      <c r="DD405" t="s">
        <v>3</v>
      </c>
      <c r="DE405" t="s">
        <v>3</v>
      </c>
      <c r="DF405" t="s">
        <v>3</v>
      </c>
      <c r="DG405" t="s">
        <v>3</v>
      </c>
      <c r="DH405" t="s">
        <v>3</v>
      </c>
      <c r="DI405" t="s">
        <v>3</v>
      </c>
      <c r="DJ405" t="s">
        <v>3</v>
      </c>
      <c r="DK405" t="s">
        <v>3</v>
      </c>
      <c r="DL405" t="s">
        <v>3</v>
      </c>
      <c r="DM405" t="s">
        <v>3</v>
      </c>
      <c r="DN405">
        <v>0</v>
      </c>
      <c r="DO405">
        <v>0</v>
      </c>
      <c r="DP405">
        <v>1</v>
      </c>
      <c r="DQ405">
        <v>1</v>
      </c>
      <c r="DU405">
        <v>16987630</v>
      </c>
      <c r="DV405" t="s">
        <v>19</v>
      </c>
      <c r="DW405" t="s">
        <v>19</v>
      </c>
      <c r="DX405">
        <v>1</v>
      </c>
      <c r="DZ405" t="s">
        <v>3</v>
      </c>
      <c r="EA405" t="s">
        <v>3</v>
      </c>
      <c r="EB405" t="s">
        <v>3</v>
      </c>
      <c r="EC405" t="s">
        <v>3</v>
      </c>
      <c r="EE405">
        <v>1441815344</v>
      </c>
      <c r="EF405">
        <v>1</v>
      </c>
      <c r="EG405" t="s">
        <v>22</v>
      </c>
      <c r="EH405">
        <v>0</v>
      </c>
      <c r="EI405" t="s">
        <v>3</v>
      </c>
      <c r="EJ405">
        <v>4</v>
      </c>
      <c r="EK405">
        <v>0</v>
      </c>
      <c r="EL405" t="s">
        <v>23</v>
      </c>
      <c r="EM405" t="s">
        <v>24</v>
      </c>
      <c r="EO405" t="s">
        <v>3</v>
      </c>
      <c r="EQ405">
        <v>0</v>
      </c>
      <c r="ER405">
        <v>1878.16</v>
      </c>
      <c r="ES405">
        <v>25.69</v>
      </c>
      <c r="ET405">
        <v>0</v>
      </c>
      <c r="EU405">
        <v>0</v>
      </c>
      <c r="EV405">
        <v>1852.47</v>
      </c>
      <c r="EW405">
        <v>3</v>
      </c>
      <c r="EX405">
        <v>0</v>
      </c>
      <c r="EY405">
        <v>0</v>
      </c>
      <c r="FQ405">
        <v>0</v>
      </c>
      <c r="FR405">
        <f>ROUND(IF(BI405=3,GM405,0),2)</f>
        <v>0</v>
      </c>
      <c r="FS405">
        <v>0</v>
      </c>
      <c r="FX405">
        <v>70</v>
      </c>
      <c r="FY405">
        <v>10</v>
      </c>
      <c r="GA405" t="s">
        <v>3</v>
      </c>
      <c r="GD405">
        <v>0</v>
      </c>
      <c r="GF405">
        <v>-18339376</v>
      </c>
      <c r="GG405">
        <v>2</v>
      </c>
      <c r="GH405">
        <v>1</v>
      </c>
      <c r="GI405">
        <v>-2</v>
      </c>
      <c r="GJ405">
        <v>0</v>
      </c>
      <c r="GK405">
        <f>ROUND(R405*(R12)/100,2)</f>
        <v>0</v>
      </c>
      <c r="GL405">
        <f>ROUND(IF(AND(BH405=3,BI405=3,FS405&lt;&gt;0),P405,0),2)</f>
        <v>0</v>
      </c>
      <c r="GM405">
        <f>ROUND(O405+X405+Y405+GK405,2)+GX405</f>
        <v>3360.14</v>
      </c>
      <c r="GN405">
        <f>IF(OR(BI405=0,BI405=1),GM405-GX405,0)</f>
        <v>0</v>
      </c>
      <c r="GO405">
        <f>IF(BI405=2,GM405-GX405,0)</f>
        <v>0</v>
      </c>
      <c r="GP405">
        <f>IF(BI405=4,GM405-GX405,0)</f>
        <v>3360.14</v>
      </c>
      <c r="GR405">
        <v>0</v>
      </c>
      <c r="GS405">
        <v>3</v>
      </c>
      <c r="GT405">
        <v>0</v>
      </c>
      <c r="GU405" t="s">
        <v>3</v>
      </c>
      <c r="GV405">
        <f>ROUND((GT405),6)</f>
        <v>0</v>
      </c>
      <c r="GW405">
        <v>1</v>
      </c>
      <c r="GX405">
        <f>ROUND(HC405*I405,2)</f>
        <v>0</v>
      </c>
      <c r="HA405">
        <v>0</v>
      </c>
      <c r="HB405">
        <v>0</v>
      </c>
      <c r="HC405">
        <f>GV405*GW405</f>
        <v>0</v>
      </c>
      <c r="HE405" t="s">
        <v>3</v>
      </c>
      <c r="HF405" t="s">
        <v>3</v>
      </c>
      <c r="HM405" t="s">
        <v>3</v>
      </c>
      <c r="HN405" t="s">
        <v>3</v>
      </c>
      <c r="HO405" t="s">
        <v>3</v>
      </c>
      <c r="HP405" t="s">
        <v>3</v>
      </c>
      <c r="HQ405" t="s">
        <v>3</v>
      </c>
      <c r="IK405">
        <v>0</v>
      </c>
    </row>
    <row r="406" spans="1:245" x14ac:dyDescent="0.2">
      <c r="A406">
        <v>17</v>
      </c>
      <c r="B406">
        <v>1</v>
      </c>
      <c r="C406">
        <f>ROW(SmtRes!A183)</f>
        <v>183</v>
      </c>
      <c r="D406">
        <f>ROW(EtalonRes!A278)</f>
        <v>278</v>
      </c>
      <c r="E406" t="s">
        <v>335</v>
      </c>
      <c r="F406" t="s">
        <v>336</v>
      </c>
      <c r="G406" t="s">
        <v>337</v>
      </c>
      <c r="H406" t="s">
        <v>19</v>
      </c>
      <c r="I406">
        <v>1</v>
      </c>
      <c r="J406">
        <v>0</v>
      </c>
      <c r="K406">
        <v>1</v>
      </c>
      <c r="O406">
        <f>ROUND(CP406,2)</f>
        <v>434.86</v>
      </c>
      <c r="P406">
        <f>ROUND(CQ406*I406,2)</f>
        <v>9.06</v>
      </c>
      <c r="Q406">
        <f>ROUND(CR406*I406,2)</f>
        <v>0</v>
      </c>
      <c r="R406">
        <f>ROUND(CS406*I406,2)</f>
        <v>0</v>
      </c>
      <c r="S406">
        <f>ROUND(CT406*I406,2)</f>
        <v>425.8</v>
      </c>
      <c r="T406">
        <f>ROUND(CU406*I406,2)</f>
        <v>0</v>
      </c>
      <c r="U406">
        <f>CV406*I406</f>
        <v>0.6</v>
      </c>
      <c r="V406">
        <f>CW406*I406</f>
        <v>0</v>
      </c>
      <c r="W406">
        <f>ROUND(CX406*I406,2)</f>
        <v>0</v>
      </c>
      <c r="X406">
        <f t="shared" si="359"/>
        <v>298.06</v>
      </c>
      <c r="Y406">
        <f t="shared" si="359"/>
        <v>42.58</v>
      </c>
      <c r="AA406">
        <v>1472751627</v>
      </c>
      <c r="AB406">
        <f>ROUND((AC406+AD406+AF406),6)</f>
        <v>434.86</v>
      </c>
      <c r="AC406">
        <f>ROUND(((ES406*2)),6)</f>
        <v>9.06</v>
      </c>
      <c r="AD406">
        <f>ROUND(((((ET406*2))-((EU406*2)))+AE406),6)</f>
        <v>0</v>
      </c>
      <c r="AE406">
        <f>ROUND(((EU406*2)),6)</f>
        <v>0</v>
      </c>
      <c r="AF406">
        <f>ROUND(((EV406*2)),6)</f>
        <v>425.8</v>
      </c>
      <c r="AG406">
        <f>ROUND((AP406),6)</f>
        <v>0</v>
      </c>
      <c r="AH406">
        <f>((EW406*2))</f>
        <v>0.6</v>
      </c>
      <c r="AI406">
        <f>((EX406*2))</f>
        <v>0</v>
      </c>
      <c r="AJ406">
        <f>(AS406)</f>
        <v>0</v>
      </c>
      <c r="AK406">
        <v>217.43</v>
      </c>
      <c r="AL406">
        <v>4.53</v>
      </c>
      <c r="AM406">
        <v>0</v>
      </c>
      <c r="AN406">
        <v>0</v>
      </c>
      <c r="AO406">
        <v>212.9</v>
      </c>
      <c r="AP406">
        <v>0</v>
      </c>
      <c r="AQ406">
        <v>0.3</v>
      </c>
      <c r="AR406">
        <v>0</v>
      </c>
      <c r="AS406">
        <v>0</v>
      </c>
      <c r="AT406">
        <v>70</v>
      </c>
      <c r="AU406">
        <v>10</v>
      </c>
      <c r="AV406">
        <v>1</v>
      </c>
      <c r="AW406">
        <v>1</v>
      </c>
      <c r="AZ406">
        <v>1</v>
      </c>
      <c r="BA406">
        <v>1</v>
      </c>
      <c r="BB406">
        <v>1</v>
      </c>
      <c r="BC406">
        <v>1</v>
      </c>
      <c r="BD406" t="s">
        <v>3</v>
      </c>
      <c r="BE406" t="s">
        <v>3</v>
      </c>
      <c r="BF406" t="s">
        <v>3</v>
      </c>
      <c r="BG406" t="s">
        <v>3</v>
      </c>
      <c r="BH406">
        <v>0</v>
      </c>
      <c r="BI406">
        <v>4</v>
      </c>
      <c r="BJ406" t="s">
        <v>338</v>
      </c>
      <c r="BM406">
        <v>0</v>
      </c>
      <c r="BN406">
        <v>0</v>
      </c>
      <c r="BO406" t="s">
        <v>3</v>
      </c>
      <c r="BP406">
        <v>0</v>
      </c>
      <c r="BQ406">
        <v>1</v>
      </c>
      <c r="BR406">
        <v>0</v>
      </c>
      <c r="BS406">
        <v>1</v>
      </c>
      <c r="BT406">
        <v>1</v>
      </c>
      <c r="BU406">
        <v>1</v>
      </c>
      <c r="BV406">
        <v>1</v>
      </c>
      <c r="BW406">
        <v>1</v>
      </c>
      <c r="BX406">
        <v>1</v>
      </c>
      <c r="BY406" t="s">
        <v>3</v>
      </c>
      <c r="BZ406">
        <v>70</v>
      </c>
      <c r="CA406">
        <v>10</v>
      </c>
      <c r="CB406" t="s">
        <v>3</v>
      </c>
      <c r="CE406">
        <v>0</v>
      </c>
      <c r="CF406">
        <v>0</v>
      </c>
      <c r="CG406">
        <v>0</v>
      </c>
      <c r="CM406">
        <v>0</v>
      </c>
      <c r="CN406" t="s">
        <v>3</v>
      </c>
      <c r="CO406">
        <v>0</v>
      </c>
      <c r="CP406">
        <f>(P406+Q406+S406)</f>
        <v>434.86</v>
      </c>
      <c r="CQ406">
        <f>(AC406*BC406*AW406)</f>
        <v>9.06</v>
      </c>
      <c r="CR406">
        <f>(((((ET406*2))*BB406-((EU406*2))*BS406)+AE406*BS406)*AV406)</f>
        <v>0</v>
      </c>
      <c r="CS406">
        <f>(AE406*BS406*AV406)</f>
        <v>0</v>
      </c>
      <c r="CT406">
        <f>(AF406*BA406*AV406)</f>
        <v>425.8</v>
      </c>
      <c r="CU406">
        <f>AG406</f>
        <v>0</v>
      </c>
      <c r="CV406">
        <f>(AH406*AV406)</f>
        <v>0.6</v>
      </c>
      <c r="CW406">
        <f t="shared" si="360"/>
        <v>0</v>
      </c>
      <c r="CX406">
        <f t="shared" si="360"/>
        <v>0</v>
      </c>
      <c r="CY406">
        <f>((S406*BZ406)/100)</f>
        <v>298.06</v>
      </c>
      <c r="CZ406">
        <f>((S406*CA406)/100)</f>
        <v>42.58</v>
      </c>
      <c r="DC406" t="s">
        <v>3</v>
      </c>
      <c r="DD406" t="s">
        <v>193</v>
      </c>
      <c r="DE406" t="s">
        <v>193</v>
      </c>
      <c r="DF406" t="s">
        <v>193</v>
      </c>
      <c r="DG406" t="s">
        <v>193</v>
      </c>
      <c r="DH406" t="s">
        <v>3</v>
      </c>
      <c r="DI406" t="s">
        <v>193</v>
      </c>
      <c r="DJ406" t="s">
        <v>193</v>
      </c>
      <c r="DK406" t="s">
        <v>3</v>
      </c>
      <c r="DL406" t="s">
        <v>3</v>
      </c>
      <c r="DM406" t="s">
        <v>3</v>
      </c>
      <c r="DN406">
        <v>0</v>
      </c>
      <c r="DO406">
        <v>0</v>
      </c>
      <c r="DP406">
        <v>1</v>
      </c>
      <c r="DQ406">
        <v>1</v>
      </c>
      <c r="DU406">
        <v>16987630</v>
      </c>
      <c r="DV406" t="s">
        <v>19</v>
      </c>
      <c r="DW406" t="s">
        <v>19</v>
      </c>
      <c r="DX406">
        <v>1</v>
      </c>
      <c r="DZ406" t="s">
        <v>3</v>
      </c>
      <c r="EA406" t="s">
        <v>3</v>
      </c>
      <c r="EB406" t="s">
        <v>3</v>
      </c>
      <c r="EC406" t="s">
        <v>3</v>
      </c>
      <c r="EE406">
        <v>1441815344</v>
      </c>
      <c r="EF406">
        <v>1</v>
      </c>
      <c r="EG406" t="s">
        <v>22</v>
      </c>
      <c r="EH406">
        <v>0</v>
      </c>
      <c r="EI406" t="s">
        <v>3</v>
      </c>
      <c r="EJ406">
        <v>4</v>
      </c>
      <c r="EK406">
        <v>0</v>
      </c>
      <c r="EL406" t="s">
        <v>23</v>
      </c>
      <c r="EM406" t="s">
        <v>24</v>
      </c>
      <c r="EO406" t="s">
        <v>3</v>
      </c>
      <c r="EQ406">
        <v>0</v>
      </c>
      <c r="ER406">
        <v>217.43</v>
      </c>
      <c r="ES406">
        <v>4.53</v>
      </c>
      <c r="ET406">
        <v>0</v>
      </c>
      <c r="EU406">
        <v>0</v>
      </c>
      <c r="EV406">
        <v>212.9</v>
      </c>
      <c r="EW406">
        <v>0.3</v>
      </c>
      <c r="EX406">
        <v>0</v>
      </c>
      <c r="EY406">
        <v>0</v>
      </c>
      <c r="FQ406">
        <v>0</v>
      </c>
      <c r="FR406">
        <f>ROUND(IF(BI406=3,GM406,0),2)</f>
        <v>0</v>
      </c>
      <c r="FS406">
        <v>0</v>
      </c>
      <c r="FX406">
        <v>70</v>
      </c>
      <c r="FY406">
        <v>10</v>
      </c>
      <c r="GA406" t="s">
        <v>3</v>
      </c>
      <c r="GD406">
        <v>0</v>
      </c>
      <c r="GF406">
        <v>1338640914</v>
      </c>
      <c r="GG406">
        <v>2</v>
      </c>
      <c r="GH406">
        <v>1</v>
      </c>
      <c r="GI406">
        <v>-2</v>
      </c>
      <c r="GJ406">
        <v>0</v>
      </c>
      <c r="GK406">
        <f>ROUND(R406*(R12)/100,2)</f>
        <v>0</v>
      </c>
      <c r="GL406">
        <f>ROUND(IF(AND(BH406=3,BI406=3,FS406&lt;&gt;0),P406,0),2)</f>
        <v>0</v>
      </c>
      <c r="GM406">
        <f>ROUND(O406+X406+Y406+GK406,2)+GX406</f>
        <v>775.5</v>
      </c>
      <c r="GN406">
        <f>IF(OR(BI406=0,BI406=1),GM406-GX406,0)</f>
        <v>0</v>
      </c>
      <c r="GO406">
        <f>IF(BI406=2,GM406-GX406,0)</f>
        <v>0</v>
      </c>
      <c r="GP406">
        <f>IF(BI406=4,GM406-GX406,0)</f>
        <v>775.5</v>
      </c>
      <c r="GR406">
        <v>0</v>
      </c>
      <c r="GS406">
        <v>3</v>
      </c>
      <c r="GT406">
        <v>0</v>
      </c>
      <c r="GU406" t="s">
        <v>3</v>
      </c>
      <c r="GV406">
        <f>ROUND((GT406),6)</f>
        <v>0</v>
      </c>
      <c r="GW406">
        <v>1</v>
      </c>
      <c r="GX406">
        <f>ROUND(HC406*I406,2)</f>
        <v>0</v>
      </c>
      <c r="HA406">
        <v>0</v>
      </c>
      <c r="HB406">
        <v>0</v>
      </c>
      <c r="HC406">
        <f>GV406*GW406</f>
        <v>0</v>
      </c>
      <c r="HE406" t="s">
        <v>3</v>
      </c>
      <c r="HF406" t="s">
        <v>3</v>
      </c>
      <c r="HM406" t="s">
        <v>3</v>
      </c>
      <c r="HN406" t="s">
        <v>3</v>
      </c>
      <c r="HO406" t="s">
        <v>3</v>
      </c>
      <c r="HP406" t="s">
        <v>3</v>
      </c>
      <c r="HQ406" t="s">
        <v>3</v>
      </c>
      <c r="IK406">
        <v>0</v>
      </c>
    </row>
    <row r="407" spans="1:245" x14ac:dyDescent="0.2">
      <c r="A407">
        <v>17</v>
      </c>
      <c r="B407">
        <v>1</v>
      </c>
      <c r="C407">
        <f>ROW(SmtRes!A184)</f>
        <v>184</v>
      </c>
      <c r="D407">
        <f>ROW(EtalonRes!A279)</f>
        <v>279</v>
      </c>
      <c r="E407" t="s">
        <v>339</v>
      </c>
      <c r="F407" t="s">
        <v>340</v>
      </c>
      <c r="G407" t="s">
        <v>341</v>
      </c>
      <c r="H407" t="s">
        <v>19</v>
      </c>
      <c r="I407">
        <v>1</v>
      </c>
      <c r="J407">
        <v>0</v>
      </c>
      <c r="K407">
        <v>1</v>
      </c>
      <c r="O407">
        <f>ROUND(CP407,2)</f>
        <v>192.6</v>
      </c>
      <c r="P407">
        <f>ROUND(CQ407*I407,2)</f>
        <v>0</v>
      </c>
      <c r="Q407">
        <f>ROUND(CR407*I407,2)</f>
        <v>0</v>
      </c>
      <c r="R407">
        <f>ROUND(CS407*I407,2)</f>
        <v>0</v>
      </c>
      <c r="S407">
        <f>ROUND(CT407*I407,2)</f>
        <v>192.6</v>
      </c>
      <c r="T407">
        <f>ROUND(CU407*I407,2)</f>
        <v>0</v>
      </c>
      <c r="U407">
        <f>CV407*I407</f>
        <v>0.38</v>
      </c>
      <c r="V407">
        <f>CW407*I407</f>
        <v>0</v>
      </c>
      <c r="W407">
        <f>ROUND(CX407*I407,2)</f>
        <v>0</v>
      </c>
      <c r="X407">
        <f t="shared" si="359"/>
        <v>134.82</v>
      </c>
      <c r="Y407">
        <f t="shared" si="359"/>
        <v>19.260000000000002</v>
      </c>
      <c r="AA407">
        <v>1472751627</v>
      </c>
      <c r="AB407">
        <f>ROUND((AC407+AD407+AF407),6)</f>
        <v>192.6</v>
      </c>
      <c r="AC407">
        <f>ROUND((ES407),6)</f>
        <v>0</v>
      </c>
      <c r="AD407">
        <f>ROUND((((ET407)-(EU407))+AE407),6)</f>
        <v>0</v>
      </c>
      <c r="AE407">
        <f>ROUND((EU407),6)</f>
        <v>0</v>
      </c>
      <c r="AF407">
        <f>ROUND((EV407),6)</f>
        <v>192.6</v>
      </c>
      <c r="AG407">
        <f>ROUND((AP407),6)</f>
        <v>0</v>
      </c>
      <c r="AH407">
        <f>(EW407)</f>
        <v>0.38</v>
      </c>
      <c r="AI407">
        <f>(EX407)</f>
        <v>0</v>
      </c>
      <c r="AJ407">
        <f>(AS407)</f>
        <v>0</v>
      </c>
      <c r="AK407">
        <v>192.6</v>
      </c>
      <c r="AL407">
        <v>0</v>
      </c>
      <c r="AM407">
        <v>0</v>
      </c>
      <c r="AN407">
        <v>0</v>
      </c>
      <c r="AO407">
        <v>192.6</v>
      </c>
      <c r="AP407">
        <v>0</v>
      </c>
      <c r="AQ407">
        <v>0.38</v>
      </c>
      <c r="AR407">
        <v>0</v>
      </c>
      <c r="AS407">
        <v>0</v>
      </c>
      <c r="AT407">
        <v>70</v>
      </c>
      <c r="AU407">
        <v>10</v>
      </c>
      <c r="AV407">
        <v>1</v>
      </c>
      <c r="AW407">
        <v>1</v>
      </c>
      <c r="AZ407">
        <v>1</v>
      </c>
      <c r="BA407">
        <v>1</v>
      </c>
      <c r="BB407">
        <v>1</v>
      </c>
      <c r="BC407">
        <v>1</v>
      </c>
      <c r="BD407" t="s">
        <v>3</v>
      </c>
      <c r="BE407" t="s">
        <v>3</v>
      </c>
      <c r="BF407" t="s">
        <v>3</v>
      </c>
      <c r="BG407" t="s">
        <v>3</v>
      </c>
      <c r="BH407">
        <v>0</v>
      </c>
      <c r="BI407">
        <v>4</v>
      </c>
      <c r="BJ407" t="s">
        <v>342</v>
      </c>
      <c r="BM407">
        <v>0</v>
      </c>
      <c r="BN407">
        <v>0</v>
      </c>
      <c r="BO407" t="s">
        <v>3</v>
      </c>
      <c r="BP407">
        <v>0</v>
      </c>
      <c r="BQ407">
        <v>1</v>
      </c>
      <c r="BR407">
        <v>0</v>
      </c>
      <c r="BS407">
        <v>1</v>
      </c>
      <c r="BT407">
        <v>1</v>
      </c>
      <c r="BU407">
        <v>1</v>
      </c>
      <c r="BV407">
        <v>1</v>
      </c>
      <c r="BW407">
        <v>1</v>
      </c>
      <c r="BX407">
        <v>1</v>
      </c>
      <c r="BY407" t="s">
        <v>3</v>
      </c>
      <c r="BZ407">
        <v>70</v>
      </c>
      <c r="CA407">
        <v>10</v>
      </c>
      <c r="CB407" t="s">
        <v>3</v>
      </c>
      <c r="CE407">
        <v>0</v>
      </c>
      <c r="CF407">
        <v>0</v>
      </c>
      <c r="CG407">
        <v>0</v>
      </c>
      <c r="CM407">
        <v>0</v>
      </c>
      <c r="CN407" t="s">
        <v>3</v>
      </c>
      <c r="CO407">
        <v>0</v>
      </c>
      <c r="CP407">
        <f>(P407+Q407+S407)</f>
        <v>192.6</v>
      </c>
      <c r="CQ407">
        <f>(AC407*BC407*AW407)</f>
        <v>0</v>
      </c>
      <c r="CR407">
        <f>((((ET407)*BB407-(EU407)*BS407)+AE407*BS407)*AV407)</f>
        <v>0</v>
      </c>
      <c r="CS407">
        <f>(AE407*BS407*AV407)</f>
        <v>0</v>
      </c>
      <c r="CT407">
        <f>(AF407*BA407*AV407)</f>
        <v>192.6</v>
      </c>
      <c r="CU407">
        <f>AG407</f>
        <v>0</v>
      </c>
      <c r="CV407">
        <f>(AH407*AV407)</f>
        <v>0.38</v>
      </c>
      <c r="CW407">
        <f t="shared" si="360"/>
        <v>0</v>
      </c>
      <c r="CX407">
        <f t="shared" si="360"/>
        <v>0</v>
      </c>
      <c r="CY407">
        <f>((S407*BZ407)/100)</f>
        <v>134.82</v>
      </c>
      <c r="CZ407">
        <f>((S407*CA407)/100)</f>
        <v>19.260000000000002</v>
      </c>
      <c r="DC407" t="s">
        <v>3</v>
      </c>
      <c r="DD407" t="s">
        <v>3</v>
      </c>
      <c r="DE407" t="s">
        <v>3</v>
      </c>
      <c r="DF407" t="s">
        <v>3</v>
      </c>
      <c r="DG407" t="s">
        <v>3</v>
      </c>
      <c r="DH407" t="s">
        <v>3</v>
      </c>
      <c r="DI407" t="s">
        <v>3</v>
      </c>
      <c r="DJ407" t="s">
        <v>3</v>
      </c>
      <c r="DK407" t="s">
        <v>3</v>
      </c>
      <c r="DL407" t="s">
        <v>3</v>
      </c>
      <c r="DM407" t="s">
        <v>3</v>
      </c>
      <c r="DN407">
        <v>0</v>
      </c>
      <c r="DO407">
        <v>0</v>
      </c>
      <c r="DP407">
        <v>1</v>
      </c>
      <c r="DQ407">
        <v>1</v>
      </c>
      <c r="DU407">
        <v>16987630</v>
      </c>
      <c r="DV407" t="s">
        <v>19</v>
      </c>
      <c r="DW407" t="s">
        <v>19</v>
      </c>
      <c r="DX407">
        <v>1</v>
      </c>
      <c r="DZ407" t="s">
        <v>3</v>
      </c>
      <c r="EA407" t="s">
        <v>3</v>
      </c>
      <c r="EB407" t="s">
        <v>3</v>
      </c>
      <c r="EC407" t="s">
        <v>3</v>
      </c>
      <c r="EE407">
        <v>1441815344</v>
      </c>
      <c r="EF407">
        <v>1</v>
      </c>
      <c r="EG407" t="s">
        <v>22</v>
      </c>
      <c r="EH407">
        <v>0</v>
      </c>
      <c r="EI407" t="s">
        <v>3</v>
      </c>
      <c r="EJ407">
        <v>4</v>
      </c>
      <c r="EK407">
        <v>0</v>
      </c>
      <c r="EL407" t="s">
        <v>23</v>
      </c>
      <c r="EM407" t="s">
        <v>24</v>
      </c>
      <c r="EO407" t="s">
        <v>3</v>
      </c>
      <c r="EQ407">
        <v>0</v>
      </c>
      <c r="ER407">
        <v>192.6</v>
      </c>
      <c r="ES407">
        <v>0</v>
      </c>
      <c r="ET407">
        <v>0</v>
      </c>
      <c r="EU407">
        <v>0</v>
      </c>
      <c r="EV407">
        <v>192.6</v>
      </c>
      <c r="EW407">
        <v>0.38</v>
      </c>
      <c r="EX407">
        <v>0</v>
      </c>
      <c r="EY407">
        <v>0</v>
      </c>
      <c r="FQ407">
        <v>0</v>
      </c>
      <c r="FR407">
        <f>ROUND(IF(BI407=3,GM407,0),2)</f>
        <v>0</v>
      </c>
      <c r="FS407">
        <v>0</v>
      </c>
      <c r="FX407">
        <v>70</v>
      </c>
      <c r="FY407">
        <v>10</v>
      </c>
      <c r="GA407" t="s">
        <v>3</v>
      </c>
      <c r="GD407">
        <v>0</v>
      </c>
      <c r="GF407">
        <v>-1240130304</v>
      </c>
      <c r="GG407">
        <v>2</v>
      </c>
      <c r="GH407">
        <v>1</v>
      </c>
      <c r="GI407">
        <v>-2</v>
      </c>
      <c r="GJ407">
        <v>0</v>
      </c>
      <c r="GK407">
        <f>ROUND(R407*(R12)/100,2)</f>
        <v>0</v>
      </c>
      <c r="GL407">
        <f>ROUND(IF(AND(BH407=3,BI407=3,FS407&lt;&gt;0),P407,0),2)</f>
        <v>0</v>
      </c>
      <c r="GM407">
        <f>ROUND(O407+X407+Y407+GK407,2)+GX407</f>
        <v>346.68</v>
      </c>
      <c r="GN407">
        <f>IF(OR(BI407=0,BI407=1),GM407-GX407,0)</f>
        <v>0</v>
      </c>
      <c r="GO407">
        <f>IF(BI407=2,GM407-GX407,0)</f>
        <v>0</v>
      </c>
      <c r="GP407">
        <f>IF(BI407=4,GM407-GX407,0)</f>
        <v>346.68</v>
      </c>
      <c r="GR407">
        <v>0</v>
      </c>
      <c r="GS407">
        <v>3</v>
      </c>
      <c r="GT407">
        <v>0</v>
      </c>
      <c r="GU407" t="s">
        <v>3</v>
      </c>
      <c r="GV407">
        <f>ROUND((GT407),6)</f>
        <v>0</v>
      </c>
      <c r="GW407">
        <v>1</v>
      </c>
      <c r="GX407">
        <f>ROUND(HC407*I407,2)</f>
        <v>0</v>
      </c>
      <c r="HA407">
        <v>0</v>
      </c>
      <c r="HB407">
        <v>0</v>
      </c>
      <c r="HC407">
        <f>GV407*GW407</f>
        <v>0</v>
      </c>
      <c r="HE407" t="s">
        <v>3</v>
      </c>
      <c r="HF407" t="s">
        <v>3</v>
      </c>
      <c r="HM407" t="s">
        <v>3</v>
      </c>
      <c r="HN407" t="s">
        <v>3</v>
      </c>
      <c r="HO407" t="s">
        <v>3</v>
      </c>
      <c r="HP407" t="s">
        <v>3</v>
      </c>
      <c r="HQ407" t="s">
        <v>3</v>
      </c>
      <c r="IK407">
        <v>0</v>
      </c>
    </row>
    <row r="409" spans="1:245" x14ac:dyDescent="0.2">
      <c r="A409" s="2">
        <v>51</v>
      </c>
      <c r="B409" s="2">
        <f>B400</f>
        <v>1</v>
      </c>
      <c r="C409" s="2">
        <f>A400</f>
        <v>5</v>
      </c>
      <c r="D409" s="2">
        <f>ROW(A400)</f>
        <v>400</v>
      </c>
      <c r="E409" s="2"/>
      <c r="F409" s="2" t="str">
        <f>IF(F400&lt;&gt;"",F400,"")</f>
        <v>Новый подраздел</v>
      </c>
      <c r="G409" s="2" t="str">
        <f>IF(G400&lt;&gt;"",G400,"")</f>
        <v>4.1 Щит аварийной сигнализации (вентиляция)</v>
      </c>
      <c r="H409" s="2">
        <v>0</v>
      </c>
      <c r="I409" s="2"/>
      <c r="J409" s="2"/>
      <c r="K409" s="2"/>
      <c r="L409" s="2"/>
      <c r="M409" s="2"/>
      <c r="N409" s="2"/>
      <c r="O409" s="2">
        <f t="shared" ref="O409:T409" si="361">ROUND(AB409,2)</f>
        <v>2505.62</v>
      </c>
      <c r="P409" s="2">
        <f t="shared" si="361"/>
        <v>34.75</v>
      </c>
      <c r="Q409" s="2">
        <f t="shared" si="361"/>
        <v>0</v>
      </c>
      <c r="R409" s="2">
        <f t="shared" si="361"/>
        <v>0</v>
      </c>
      <c r="S409" s="2">
        <f t="shared" si="361"/>
        <v>2470.87</v>
      </c>
      <c r="T409" s="2">
        <f t="shared" si="361"/>
        <v>0</v>
      </c>
      <c r="U409" s="2">
        <f>AH409</f>
        <v>3.98</v>
      </c>
      <c r="V409" s="2">
        <f>AI409</f>
        <v>0</v>
      </c>
      <c r="W409" s="2">
        <f>ROUND(AJ409,2)</f>
        <v>0</v>
      </c>
      <c r="X409" s="2">
        <f>ROUND(AK409,2)</f>
        <v>1729.61</v>
      </c>
      <c r="Y409" s="2">
        <f>ROUND(AL409,2)</f>
        <v>247.09</v>
      </c>
      <c r="Z409" s="2"/>
      <c r="AA409" s="2"/>
      <c r="AB409" s="2">
        <f>ROUND(SUMIF(AA404:AA407,"=1472751627",O404:O407),2)</f>
        <v>2505.62</v>
      </c>
      <c r="AC409" s="2">
        <f>ROUND(SUMIF(AA404:AA407,"=1472751627",P404:P407),2)</f>
        <v>34.75</v>
      </c>
      <c r="AD409" s="2">
        <f>ROUND(SUMIF(AA404:AA407,"=1472751627",Q404:Q407),2)</f>
        <v>0</v>
      </c>
      <c r="AE409" s="2">
        <f>ROUND(SUMIF(AA404:AA407,"=1472751627",R404:R407),2)</f>
        <v>0</v>
      </c>
      <c r="AF409" s="2">
        <f>ROUND(SUMIF(AA404:AA407,"=1472751627",S404:S407),2)</f>
        <v>2470.87</v>
      </c>
      <c r="AG409" s="2">
        <f>ROUND(SUMIF(AA404:AA407,"=1472751627",T404:T407),2)</f>
        <v>0</v>
      </c>
      <c r="AH409" s="2">
        <f>SUMIF(AA404:AA407,"=1472751627",U404:U407)</f>
        <v>3.98</v>
      </c>
      <c r="AI409" s="2">
        <f>SUMIF(AA404:AA407,"=1472751627",V404:V407)</f>
        <v>0</v>
      </c>
      <c r="AJ409" s="2">
        <f>ROUND(SUMIF(AA404:AA407,"=1472751627",W404:W407),2)</f>
        <v>0</v>
      </c>
      <c r="AK409" s="2">
        <f>ROUND(SUMIF(AA404:AA407,"=1472751627",X404:X407),2)</f>
        <v>1729.61</v>
      </c>
      <c r="AL409" s="2">
        <f>ROUND(SUMIF(AA404:AA407,"=1472751627",Y404:Y407),2)</f>
        <v>247.09</v>
      </c>
      <c r="AM409" s="2"/>
      <c r="AN409" s="2"/>
      <c r="AO409" s="2">
        <f t="shared" ref="AO409:BD409" si="362">ROUND(BX409,2)</f>
        <v>0</v>
      </c>
      <c r="AP409" s="2">
        <f t="shared" si="362"/>
        <v>0</v>
      </c>
      <c r="AQ409" s="2">
        <f t="shared" si="362"/>
        <v>0</v>
      </c>
      <c r="AR409" s="2">
        <f t="shared" si="362"/>
        <v>4482.32</v>
      </c>
      <c r="AS409" s="2">
        <f t="shared" si="362"/>
        <v>0</v>
      </c>
      <c r="AT409" s="2">
        <f t="shared" si="362"/>
        <v>0</v>
      </c>
      <c r="AU409" s="2">
        <f t="shared" si="362"/>
        <v>4482.32</v>
      </c>
      <c r="AV409" s="2">
        <f t="shared" si="362"/>
        <v>34.75</v>
      </c>
      <c r="AW409" s="2">
        <f t="shared" si="362"/>
        <v>34.75</v>
      </c>
      <c r="AX409" s="2">
        <f t="shared" si="362"/>
        <v>0</v>
      </c>
      <c r="AY409" s="2">
        <f t="shared" si="362"/>
        <v>34.75</v>
      </c>
      <c r="AZ409" s="2">
        <f t="shared" si="362"/>
        <v>0</v>
      </c>
      <c r="BA409" s="2">
        <f t="shared" si="362"/>
        <v>0</v>
      </c>
      <c r="BB409" s="2">
        <f t="shared" si="362"/>
        <v>0</v>
      </c>
      <c r="BC409" s="2">
        <f t="shared" si="362"/>
        <v>0</v>
      </c>
      <c r="BD409" s="2">
        <f t="shared" si="362"/>
        <v>0</v>
      </c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>
        <f>ROUND(SUMIF(AA404:AA407,"=1472751627",FQ404:FQ407),2)</f>
        <v>0</v>
      </c>
      <c r="BY409" s="2">
        <f>ROUND(SUMIF(AA404:AA407,"=1472751627",FR404:FR407),2)</f>
        <v>0</v>
      </c>
      <c r="BZ409" s="2">
        <f>ROUND(SUMIF(AA404:AA407,"=1472751627",GL404:GL407),2)</f>
        <v>0</v>
      </c>
      <c r="CA409" s="2">
        <f>ROUND(SUMIF(AA404:AA407,"=1472751627",GM404:GM407),2)</f>
        <v>4482.32</v>
      </c>
      <c r="CB409" s="2">
        <f>ROUND(SUMIF(AA404:AA407,"=1472751627",GN404:GN407),2)</f>
        <v>0</v>
      </c>
      <c r="CC409" s="2">
        <f>ROUND(SUMIF(AA404:AA407,"=1472751627",GO404:GO407),2)</f>
        <v>0</v>
      </c>
      <c r="CD409" s="2">
        <f>ROUND(SUMIF(AA404:AA407,"=1472751627",GP404:GP407),2)</f>
        <v>4482.32</v>
      </c>
      <c r="CE409" s="2">
        <f>AC409-BX409</f>
        <v>34.75</v>
      </c>
      <c r="CF409" s="2">
        <f>AC409-BY409</f>
        <v>34.75</v>
      </c>
      <c r="CG409" s="2">
        <f>BX409-BZ409</f>
        <v>0</v>
      </c>
      <c r="CH409" s="2">
        <f>AC409-BX409-BY409+BZ409</f>
        <v>34.75</v>
      </c>
      <c r="CI409" s="2">
        <f>BY409-BZ409</f>
        <v>0</v>
      </c>
      <c r="CJ409" s="2">
        <f>ROUND(SUMIF(AA404:AA407,"=1472751627",GX404:GX407),2)</f>
        <v>0</v>
      </c>
      <c r="CK409" s="2">
        <f>ROUND(SUMIF(AA404:AA407,"=1472751627",GY404:GY407),2)</f>
        <v>0</v>
      </c>
      <c r="CL409" s="2">
        <f>ROUND(SUMIF(AA404:AA407,"=1472751627",GZ404:GZ407),2)</f>
        <v>0</v>
      </c>
      <c r="CM409" s="2">
        <f>ROUND(SUMIF(AA404:AA407,"=1472751627",HD404:HD407),2)</f>
        <v>0</v>
      </c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  <c r="CZ409" s="2"/>
      <c r="DA409" s="2"/>
      <c r="DB409" s="2"/>
      <c r="DC409" s="2"/>
      <c r="DD409" s="2"/>
      <c r="DE409" s="2"/>
      <c r="DF409" s="2"/>
      <c r="DG409" s="3"/>
      <c r="DH409" s="3"/>
      <c r="DI409" s="3"/>
      <c r="DJ409" s="3"/>
      <c r="DK409" s="3"/>
      <c r="DL409" s="3"/>
      <c r="DM409" s="3"/>
      <c r="DN409" s="3"/>
      <c r="DO409" s="3"/>
      <c r="DP409" s="3"/>
      <c r="DQ409" s="3"/>
      <c r="DR409" s="3"/>
      <c r="DS409" s="3"/>
      <c r="DT409" s="3"/>
      <c r="DU409" s="3"/>
      <c r="DV409" s="3"/>
      <c r="DW409" s="3"/>
      <c r="DX409" s="3"/>
      <c r="DY409" s="3"/>
      <c r="DZ409" s="3"/>
      <c r="EA409" s="3"/>
      <c r="EB409" s="3"/>
      <c r="EC409" s="3"/>
      <c r="ED409" s="3"/>
      <c r="EE409" s="3"/>
      <c r="EF409" s="3"/>
      <c r="EG409" s="3"/>
      <c r="EH409" s="3"/>
      <c r="EI409" s="3"/>
      <c r="EJ409" s="3"/>
      <c r="EK409" s="3"/>
      <c r="EL409" s="3"/>
      <c r="EM409" s="3"/>
      <c r="EN409" s="3"/>
      <c r="EO409" s="3"/>
      <c r="EP409" s="3"/>
      <c r="EQ409" s="3"/>
      <c r="ER409" s="3"/>
      <c r="ES409" s="3"/>
      <c r="ET409" s="3"/>
      <c r="EU409" s="3"/>
      <c r="EV409" s="3"/>
      <c r="EW409" s="3"/>
      <c r="EX409" s="3"/>
      <c r="EY409" s="3"/>
      <c r="EZ409" s="3"/>
      <c r="FA409" s="3"/>
      <c r="FB409" s="3"/>
      <c r="FC409" s="3"/>
      <c r="FD409" s="3"/>
      <c r="FE409" s="3"/>
      <c r="FF409" s="3"/>
      <c r="FG409" s="3"/>
      <c r="FH409" s="3"/>
      <c r="FI409" s="3"/>
      <c r="FJ409" s="3"/>
      <c r="FK409" s="3"/>
      <c r="FL409" s="3"/>
      <c r="FM409" s="3"/>
      <c r="FN409" s="3"/>
      <c r="FO409" s="3"/>
      <c r="FP409" s="3"/>
      <c r="FQ409" s="3"/>
      <c r="FR409" s="3"/>
      <c r="FS409" s="3"/>
      <c r="FT409" s="3"/>
      <c r="FU409" s="3"/>
      <c r="FV409" s="3"/>
      <c r="FW409" s="3"/>
      <c r="FX409" s="3"/>
      <c r="FY409" s="3"/>
      <c r="FZ409" s="3"/>
      <c r="GA409" s="3"/>
      <c r="GB409" s="3"/>
      <c r="GC409" s="3"/>
      <c r="GD409" s="3"/>
      <c r="GE409" s="3"/>
      <c r="GF409" s="3"/>
      <c r="GG409" s="3"/>
      <c r="GH409" s="3"/>
      <c r="GI409" s="3"/>
      <c r="GJ409" s="3"/>
      <c r="GK409" s="3"/>
      <c r="GL409" s="3"/>
      <c r="GM409" s="3"/>
      <c r="GN409" s="3"/>
      <c r="GO409" s="3"/>
      <c r="GP409" s="3"/>
      <c r="GQ409" s="3"/>
      <c r="GR409" s="3"/>
      <c r="GS409" s="3"/>
      <c r="GT409" s="3"/>
      <c r="GU409" s="3"/>
      <c r="GV409" s="3"/>
      <c r="GW409" s="3"/>
      <c r="GX409" s="3">
        <v>0</v>
      </c>
    </row>
    <row r="411" spans="1:245" x14ac:dyDescent="0.2">
      <c r="A411" s="4">
        <v>50</v>
      </c>
      <c r="B411" s="4">
        <v>0</v>
      </c>
      <c r="C411" s="4">
        <v>0</v>
      </c>
      <c r="D411" s="4">
        <v>1</v>
      </c>
      <c r="E411" s="4">
        <v>201</v>
      </c>
      <c r="F411" s="4">
        <f>ROUND(Source!O409,O411)</f>
        <v>2505.62</v>
      </c>
      <c r="G411" s="4" t="s">
        <v>62</v>
      </c>
      <c r="H411" s="4" t="s">
        <v>63</v>
      </c>
      <c r="I411" s="4"/>
      <c r="J411" s="4"/>
      <c r="K411" s="4">
        <v>201</v>
      </c>
      <c r="L411" s="4">
        <v>1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2505.62</v>
      </c>
      <c r="X411" s="4">
        <v>1</v>
      </c>
      <c r="Y411" s="4">
        <v>2505.62</v>
      </c>
      <c r="Z411" s="4"/>
      <c r="AA411" s="4"/>
      <c r="AB411" s="4"/>
    </row>
    <row r="412" spans="1:245" x14ac:dyDescent="0.2">
      <c r="A412" s="4">
        <v>50</v>
      </c>
      <c r="B412" s="4">
        <v>0</v>
      </c>
      <c r="C412" s="4">
        <v>0</v>
      </c>
      <c r="D412" s="4">
        <v>1</v>
      </c>
      <c r="E412" s="4">
        <v>202</v>
      </c>
      <c r="F412" s="4">
        <f>ROUND(Source!P409,O412)</f>
        <v>34.75</v>
      </c>
      <c r="G412" s="4" t="s">
        <v>64</v>
      </c>
      <c r="H412" s="4" t="s">
        <v>65</v>
      </c>
      <c r="I412" s="4"/>
      <c r="J412" s="4"/>
      <c r="K412" s="4">
        <v>202</v>
      </c>
      <c r="L412" s="4">
        <v>2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34.75</v>
      </c>
      <c r="X412" s="4">
        <v>1</v>
      </c>
      <c r="Y412" s="4">
        <v>34.75</v>
      </c>
      <c r="Z412" s="4"/>
      <c r="AA412" s="4"/>
      <c r="AB412" s="4"/>
    </row>
    <row r="413" spans="1:245" x14ac:dyDescent="0.2">
      <c r="A413" s="4">
        <v>50</v>
      </c>
      <c r="B413" s="4">
        <v>0</v>
      </c>
      <c r="C413" s="4">
        <v>0</v>
      </c>
      <c r="D413" s="4">
        <v>1</v>
      </c>
      <c r="E413" s="4">
        <v>222</v>
      </c>
      <c r="F413" s="4">
        <f>ROUND(Source!AO409,O413)</f>
        <v>0</v>
      </c>
      <c r="G413" s="4" t="s">
        <v>66</v>
      </c>
      <c r="H413" s="4" t="s">
        <v>67</v>
      </c>
      <c r="I413" s="4"/>
      <c r="J413" s="4"/>
      <c r="K413" s="4">
        <v>222</v>
      </c>
      <c r="L413" s="4">
        <v>3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0</v>
      </c>
      <c r="X413" s="4">
        <v>1</v>
      </c>
      <c r="Y413" s="4">
        <v>0</v>
      </c>
      <c r="Z413" s="4"/>
      <c r="AA413" s="4"/>
      <c r="AB413" s="4"/>
    </row>
    <row r="414" spans="1:245" x14ac:dyDescent="0.2">
      <c r="A414" s="4">
        <v>50</v>
      </c>
      <c r="B414" s="4">
        <v>0</v>
      </c>
      <c r="C414" s="4">
        <v>0</v>
      </c>
      <c r="D414" s="4">
        <v>1</v>
      </c>
      <c r="E414" s="4">
        <v>225</v>
      </c>
      <c r="F414" s="4">
        <f>ROUND(Source!AV409,O414)</f>
        <v>34.75</v>
      </c>
      <c r="G414" s="4" t="s">
        <v>68</v>
      </c>
      <c r="H414" s="4" t="s">
        <v>69</v>
      </c>
      <c r="I414" s="4"/>
      <c r="J414" s="4"/>
      <c r="K414" s="4">
        <v>225</v>
      </c>
      <c r="L414" s="4">
        <v>4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34.75</v>
      </c>
      <c r="X414" s="4">
        <v>1</v>
      </c>
      <c r="Y414" s="4">
        <v>34.75</v>
      </c>
      <c r="Z414" s="4"/>
      <c r="AA414" s="4"/>
      <c r="AB414" s="4"/>
    </row>
    <row r="415" spans="1:245" x14ac:dyDescent="0.2">
      <c r="A415" s="4">
        <v>50</v>
      </c>
      <c r="B415" s="4">
        <v>0</v>
      </c>
      <c r="C415" s="4">
        <v>0</v>
      </c>
      <c r="D415" s="4">
        <v>1</v>
      </c>
      <c r="E415" s="4">
        <v>226</v>
      </c>
      <c r="F415" s="4">
        <f>ROUND(Source!AW409,O415)</f>
        <v>34.75</v>
      </c>
      <c r="G415" s="4" t="s">
        <v>70</v>
      </c>
      <c r="H415" s="4" t="s">
        <v>71</v>
      </c>
      <c r="I415" s="4"/>
      <c r="J415" s="4"/>
      <c r="K415" s="4">
        <v>226</v>
      </c>
      <c r="L415" s="4">
        <v>5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34.75</v>
      </c>
      <c r="X415" s="4">
        <v>1</v>
      </c>
      <c r="Y415" s="4">
        <v>34.75</v>
      </c>
      <c r="Z415" s="4"/>
      <c r="AA415" s="4"/>
      <c r="AB415" s="4"/>
    </row>
    <row r="416" spans="1:245" x14ac:dyDescent="0.2">
      <c r="A416" s="4">
        <v>50</v>
      </c>
      <c r="B416" s="4">
        <v>0</v>
      </c>
      <c r="C416" s="4">
        <v>0</v>
      </c>
      <c r="D416" s="4">
        <v>1</v>
      </c>
      <c r="E416" s="4">
        <v>227</v>
      </c>
      <c r="F416" s="4">
        <f>ROUND(Source!AX409,O416)</f>
        <v>0</v>
      </c>
      <c r="G416" s="4" t="s">
        <v>72</v>
      </c>
      <c r="H416" s="4" t="s">
        <v>73</v>
      </c>
      <c r="I416" s="4"/>
      <c r="J416" s="4"/>
      <c r="K416" s="4">
        <v>227</v>
      </c>
      <c r="L416" s="4">
        <v>6</v>
      </c>
      <c r="M416" s="4">
        <v>3</v>
      </c>
      <c r="N416" s="4" t="s">
        <v>3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8" x14ac:dyDescent="0.2">
      <c r="A417" s="4">
        <v>50</v>
      </c>
      <c r="B417" s="4">
        <v>0</v>
      </c>
      <c r="C417" s="4">
        <v>0</v>
      </c>
      <c r="D417" s="4">
        <v>1</v>
      </c>
      <c r="E417" s="4">
        <v>228</v>
      </c>
      <c r="F417" s="4">
        <f>ROUND(Source!AY409,O417)</f>
        <v>34.75</v>
      </c>
      <c r="G417" s="4" t="s">
        <v>74</v>
      </c>
      <c r="H417" s="4" t="s">
        <v>75</v>
      </c>
      <c r="I417" s="4"/>
      <c r="J417" s="4"/>
      <c r="K417" s="4">
        <v>228</v>
      </c>
      <c r="L417" s="4">
        <v>7</v>
      </c>
      <c r="M417" s="4">
        <v>3</v>
      </c>
      <c r="N417" s="4" t="s">
        <v>3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34.75</v>
      </c>
      <c r="X417" s="4">
        <v>1</v>
      </c>
      <c r="Y417" s="4">
        <v>34.75</v>
      </c>
      <c r="Z417" s="4"/>
      <c r="AA417" s="4"/>
      <c r="AB417" s="4"/>
    </row>
    <row r="418" spans="1:28" x14ac:dyDescent="0.2">
      <c r="A418" s="4">
        <v>50</v>
      </c>
      <c r="B418" s="4">
        <v>0</v>
      </c>
      <c r="C418" s="4">
        <v>0</v>
      </c>
      <c r="D418" s="4">
        <v>1</v>
      </c>
      <c r="E418" s="4">
        <v>216</v>
      </c>
      <c r="F418" s="4">
        <f>ROUND(Source!AP409,O418)</f>
        <v>0</v>
      </c>
      <c r="G418" s="4" t="s">
        <v>76</v>
      </c>
      <c r="H418" s="4" t="s">
        <v>77</v>
      </c>
      <c r="I418" s="4"/>
      <c r="J418" s="4"/>
      <c r="K418" s="4">
        <v>216</v>
      </c>
      <c r="L418" s="4">
        <v>8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8" x14ac:dyDescent="0.2">
      <c r="A419" s="4">
        <v>50</v>
      </c>
      <c r="B419" s="4">
        <v>0</v>
      </c>
      <c r="C419" s="4">
        <v>0</v>
      </c>
      <c r="D419" s="4">
        <v>1</v>
      </c>
      <c r="E419" s="4">
        <v>223</v>
      </c>
      <c r="F419" s="4">
        <f>ROUND(Source!AQ409,O419)</f>
        <v>0</v>
      </c>
      <c r="G419" s="4" t="s">
        <v>78</v>
      </c>
      <c r="H419" s="4" t="s">
        <v>79</v>
      </c>
      <c r="I419" s="4"/>
      <c r="J419" s="4"/>
      <c r="K419" s="4">
        <v>223</v>
      </c>
      <c r="L419" s="4">
        <v>9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0</v>
      </c>
      <c r="X419" s="4">
        <v>1</v>
      </c>
      <c r="Y419" s="4">
        <v>0</v>
      </c>
      <c r="Z419" s="4"/>
      <c r="AA419" s="4"/>
      <c r="AB419" s="4"/>
    </row>
    <row r="420" spans="1:28" x14ac:dyDescent="0.2">
      <c r="A420" s="4">
        <v>50</v>
      </c>
      <c r="B420" s="4">
        <v>0</v>
      </c>
      <c r="C420" s="4">
        <v>0</v>
      </c>
      <c r="D420" s="4">
        <v>1</v>
      </c>
      <c r="E420" s="4">
        <v>229</v>
      </c>
      <c r="F420" s="4">
        <f>ROUND(Source!AZ409,O420)</f>
        <v>0</v>
      </c>
      <c r="G420" s="4" t="s">
        <v>80</v>
      </c>
      <c r="H420" s="4" t="s">
        <v>81</v>
      </c>
      <c r="I420" s="4"/>
      <c r="J420" s="4"/>
      <c r="K420" s="4">
        <v>229</v>
      </c>
      <c r="L420" s="4">
        <v>10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0</v>
      </c>
      <c r="X420" s="4">
        <v>1</v>
      </c>
      <c r="Y420" s="4">
        <v>0</v>
      </c>
      <c r="Z420" s="4"/>
      <c r="AA420" s="4"/>
      <c r="AB420" s="4"/>
    </row>
    <row r="421" spans="1:28" x14ac:dyDescent="0.2">
      <c r="A421" s="4">
        <v>50</v>
      </c>
      <c r="B421" s="4">
        <v>0</v>
      </c>
      <c r="C421" s="4">
        <v>0</v>
      </c>
      <c r="D421" s="4">
        <v>1</v>
      </c>
      <c r="E421" s="4">
        <v>203</v>
      </c>
      <c r="F421" s="4">
        <f>ROUND(Source!Q409,O421)</f>
        <v>0</v>
      </c>
      <c r="G421" s="4" t="s">
        <v>82</v>
      </c>
      <c r="H421" s="4" t="s">
        <v>83</v>
      </c>
      <c r="I421" s="4"/>
      <c r="J421" s="4"/>
      <c r="K421" s="4">
        <v>203</v>
      </c>
      <c r="L421" s="4">
        <v>11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8" x14ac:dyDescent="0.2">
      <c r="A422" s="4">
        <v>50</v>
      </c>
      <c r="B422" s="4">
        <v>0</v>
      </c>
      <c r="C422" s="4">
        <v>0</v>
      </c>
      <c r="D422" s="4">
        <v>1</v>
      </c>
      <c r="E422" s="4">
        <v>231</v>
      </c>
      <c r="F422" s="4">
        <f>ROUND(Source!BB409,O422)</f>
        <v>0</v>
      </c>
      <c r="G422" s="4" t="s">
        <v>84</v>
      </c>
      <c r="H422" s="4" t="s">
        <v>85</v>
      </c>
      <c r="I422" s="4"/>
      <c r="J422" s="4"/>
      <c r="K422" s="4">
        <v>231</v>
      </c>
      <c r="L422" s="4">
        <v>12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0</v>
      </c>
      <c r="X422" s="4">
        <v>1</v>
      </c>
      <c r="Y422" s="4">
        <v>0</v>
      </c>
      <c r="Z422" s="4"/>
      <c r="AA422" s="4"/>
      <c r="AB422" s="4"/>
    </row>
    <row r="423" spans="1:28" x14ac:dyDescent="0.2">
      <c r="A423" s="4">
        <v>50</v>
      </c>
      <c r="B423" s="4">
        <v>0</v>
      </c>
      <c r="C423" s="4">
        <v>0</v>
      </c>
      <c r="D423" s="4">
        <v>1</v>
      </c>
      <c r="E423" s="4">
        <v>204</v>
      </c>
      <c r="F423" s="4">
        <f>ROUND(Source!R409,O423)</f>
        <v>0</v>
      </c>
      <c r="G423" s="4" t="s">
        <v>86</v>
      </c>
      <c r="H423" s="4" t="s">
        <v>87</v>
      </c>
      <c r="I423" s="4"/>
      <c r="J423" s="4"/>
      <c r="K423" s="4">
        <v>204</v>
      </c>
      <c r="L423" s="4">
        <v>13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0</v>
      </c>
      <c r="X423" s="4">
        <v>1</v>
      </c>
      <c r="Y423" s="4">
        <v>0</v>
      </c>
      <c r="Z423" s="4"/>
      <c r="AA423" s="4"/>
      <c r="AB423" s="4"/>
    </row>
    <row r="424" spans="1:28" x14ac:dyDescent="0.2">
      <c r="A424" s="4">
        <v>50</v>
      </c>
      <c r="B424" s="4">
        <v>0</v>
      </c>
      <c r="C424" s="4">
        <v>0</v>
      </c>
      <c r="D424" s="4">
        <v>1</v>
      </c>
      <c r="E424" s="4">
        <v>205</v>
      </c>
      <c r="F424" s="4">
        <f>ROUND(Source!S409,O424)</f>
        <v>2470.87</v>
      </c>
      <c r="G424" s="4" t="s">
        <v>88</v>
      </c>
      <c r="H424" s="4" t="s">
        <v>89</v>
      </c>
      <c r="I424" s="4"/>
      <c r="J424" s="4"/>
      <c r="K424" s="4">
        <v>205</v>
      </c>
      <c r="L424" s="4">
        <v>14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2470.87</v>
      </c>
      <c r="X424" s="4">
        <v>1</v>
      </c>
      <c r="Y424" s="4">
        <v>2470.87</v>
      </c>
      <c r="Z424" s="4"/>
      <c r="AA424" s="4"/>
      <c r="AB424" s="4"/>
    </row>
    <row r="425" spans="1:28" x14ac:dyDescent="0.2">
      <c r="A425" s="4">
        <v>50</v>
      </c>
      <c r="B425" s="4">
        <v>0</v>
      </c>
      <c r="C425" s="4">
        <v>0</v>
      </c>
      <c r="D425" s="4">
        <v>1</v>
      </c>
      <c r="E425" s="4">
        <v>232</v>
      </c>
      <c r="F425" s="4">
        <f>ROUND(Source!BC409,O425)</f>
        <v>0</v>
      </c>
      <c r="G425" s="4" t="s">
        <v>90</v>
      </c>
      <c r="H425" s="4" t="s">
        <v>91</v>
      </c>
      <c r="I425" s="4"/>
      <c r="J425" s="4"/>
      <c r="K425" s="4">
        <v>232</v>
      </c>
      <c r="L425" s="4">
        <v>15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0</v>
      </c>
      <c r="X425" s="4">
        <v>1</v>
      </c>
      <c r="Y425" s="4">
        <v>0</v>
      </c>
      <c r="Z425" s="4"/>
      <c r="AA425" s="4"/>
      <c r="AB425" s="4"/>
    </row>
    <row r="426" spans="1:28" x14ac:dyDescent="0.2">
      <c r="A426" s="4">
        <v>50</v>
      </c>
      <c r="B426" s="4">
        <v>0</v>
      </c>
      <c r="C426" s="4">
        <v>0</v>
      </c>
      <c r="D426" s="4">
        <v>1</v>
      </c>
      <c r="E426" s="4">
        <v>214</v>
      </c>
      <c r="F426" s="4">
        <f>ROUND(Source!AS409,O426)</f>
        <v>0</v>
      </c>
      <c r="G426" s="4" t="s">
        <v>92</v>
      </c>
      <c r="H426" s="4" t="s">
        <v>93</v>
      </c>
      <c r="I426" s="4"/>
      <c r="J426" s="4"/>
      <c r="K426" s="4">
        <v>214</v>
      </c>
      <c r="L426" s="4">
        <v>16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8" x14ac:dyDescent="0.2">
      <c r="A427" s="4">
        <v>50</v>
      </c>
      <c r="B427" s="4">
        <v>0</v>
      </c>
      <c r="C427" s="4">
        <v>0</v>
      </c>
      <c r="D427" s="4">
        <v>1</v>
      </c>
      <c r="E427" s="4">
        <v>215</v>
      </c>
      <c r="F427" s="4">
        <f>ROUND(Source!AT409,O427)</f>
        <v>0</v>
      </c>
      <c r="G427" s="4" t="s">
        <v>94</v>
      </c>
      <c r="H427" s="4" t="s">
        <v>95</v>
      </c>
      <c r="I427" s="4"/>
      <c r="J427" s="4"/>
      <c r="K427" s="4">
        <v>215</v>
      </c>
      <c r="L427" s="4">
        <v>17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0</v>
      </c>
      <c r="X427" s="4">
        <v>1</v>
      </c>
      <c r="Y427" s="4">
        <v>0</v>
      </c>
      <c r="Z427" s="4"/>
      <c r="AA427" s="4"/>
      <c r="AB427" s="4"/>
    </row>
    <row r="428" spans="1:28" x14ac:dyDescent="0.2">
      <c r="A428" s="4">
        <v>50</v>
      </c>
      <c r="B428" s="4">
        <v>0</v>
      </c>
      <c r="C428" s="4">
        <v>0</v>
      </c>
      <c r="D428" s="4">
        <v>1</v>
      </c>
      <c r="E428" s="4">
        <v>217</v>
      </c>
      <c r="F428" s="4">
        <f>ROUND(Source!AU409,O428)</f>
        <v>4482.32</v>
      </c>
      <c r="G428" s="4" t="s">
        <v>96</v>
      </c>
      <c r="H428" s="4" t="s">
        <v>97</v>
      </c>
      <c r="I428" s="4"/>
      <c r="J428" s="4"/>
      <c r="K428" s="4">
        <v>217</v>
      </c>
      <c r="L428" s="4">
        <v>18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4482.32</v>
      </c>
      <c r="X428" s="4">
        <v>1</v>
      </c>
      <c r="Y428" s="4">
        <v>4482.32</v>
      </c>
      <c r="Z428" s="4"/>
      <c r="AA428" s="4"/>
      <c r="AB428" s="4"/>
    </row>
    <row r="429" spans="1:28" x14ac:dyDescent="0.2">
      <c r="A429" s="4">
        <v>50</v>
      </c>
      <c r="B429" s="4">
        <v>0</v>
      </c>
      <c r="C429" s="4">
        <v>0</v>
      </c>
      <c r="D429" s="4">
        <v>1</v>
      </c>
      <c r="E429" s="4">
        <v>230</v>
      </c>
      <c r="F429" s="4">
        <f>ROUND(Source!BA409,O429)</f>
        <v>0</v>
      </c>
      <c r="G429" s="4" t="s">
        <v>98</v>
      </c>
      <c r="H429" s="4" t="s">
        <v>99</v>
      </c>
      <c r="I429" s="4"/>
      <c r="J429" s="4"/>
      <c r="K429" s="4">
        <v>230</v>
      </c>
      <c r="L429" s="4">
        <v>19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8" x14ac:dyDescent="0.2">
      <c r="A430" s="4">
        <v>50</v>
      </c>
      <c r="B430" s="4">
        <v>0</v>
      </c>
      <c r="C430" s="4">
        <v>0</v>
      </c>
      <c r="D430" s="4">
        <v>1</v>
      </c>
      <c r="E430" s="4">
        <v>206</v>
      </c>
      <c r="F430" s="4">
        <f>ROUND(Source!T409,O430)</f>
        <v>0</v>
      </c>
      <c r="G430" s="4" t="s">
        <v>100</v>
      </c>
      <c r="H430" s="4" t="s">
        <v>101</v>
      </c>
      <c r="I430" s="4"/>
      <c r="J430" s="4"/>
      <c r="K430" s="4">
        <v>206</v>
      </c>
      <c r="L430" s="4">
        <v>20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8" x14ac:dyDescent="0.2">
      <c r="A431" s="4">
        <v>50</v>
      </c>
      <c r="B431" s="4">
        <v>0</v>
      </c>
      <c r="C431" s="4">
        <v>0</v>
      </c>
      <c r="D431" s="4">
        <v>1</v>
      </c>
      <c r="E431" s="4">
        <v>207</v>
      </c>
      <c r="F431" s="4">
        <f>Source!U409</f>
        <v>3.98</v>
      </c>
      <c r="G431" s="4" t="s">
        <v>102</v>
      </c>
      <c r="H431" s="4" t="s">
        <v>103</v>
      </c>
      <c r="I431" s="4"/>
      <c r="J431" s="4"/>
      <c r="K431" s="4">
        <v>207</v>
      </c>
      <c r="L431" s="4">
        <v>21</v>
      </c>
      <c r="M431" s="4">
        <v>3</v>
      </c>
      <c r="N431" s="4" t="s">
        <v>3</v>
      </c>
      <c r="O431" s="4">
        <v>-1</v>
      </c>
      <c r="P431" s="4"/>
      <c r="Q431" s="4"/>
      <c r="R431" s="4"/>
      <c r="S431" s="4"/>
      <c r="T431" s="4"/>
      <c r="U431" s="4"/>
      <c r="V431" s="4"/>
      <c r="W431" s="4">
        <v>3.98</v>
      </c>
      <c r="X431" s="4">
        <v>1</v>
      </c>
      <c r="Y431" s="4">
        <v>3.98</v>
      </c>
      <c r="Z431" s="4"/>
      <c r="AA431" s="4"/>
      <c r="AB431" s="4"/>
    </row>
    <row r="432" spans="1:28" x14ac:dyDescent="0.2">
      <c r="A432" s="4">
        <v>50</v>
      </c>
      <c r="B432" s="4">
        <v>0</v>
      </c>
      <c r="C432" s="4">
        <v>0</v>
      </c>
      <c r="D432" s="4">
        <v>1</v>
      </c>
      <c r="E432" s="4">
        <v>208</v>
      </c>
      <c r="F432" s="4">
        <f>Source!V409</f>
        <v>0</v>
      </c>
      <c r="G432" s="4" t="s">
        <v>104</v>
      </c>
      <c r="H432" s="4" t="s">
        <v>105</v>
      </c>
      <c r="I432" s="4"/>
      <c r="J432" s="4"/>
      <c r="K432" s="4">
        <v>208</v>
      </c>
      <c r="L432" s="4">
        <v>22</v>
      </c>
      <c r="M432" s="4">
        <v>3</v>
      </c>
      <c r="N432" s="4" t="s">
        <v>3</v>
      </c>
      <c r="O432" s="4">
        <v>-1</v>
      </c>
      <c r="P432" s="4"/>
      <c r="Q432" s="4"/>
      <c r="R432" s="4"/>
      <c r="S432" s="4"/>
      <c r="T432" s="4"/>
      <c r="U432" s="4"/>
      <c r="V432" s="4"/>
      <c r="W432" s="4">
        <v>0</v>
      </c>
      <c r="X432" s="4">
        <v>1</v>
      </c>
      <c r="Y432" s="4">
        <v>0</v>
      </c>
      <c r="Z432" s="4"/>
      <c r="AA432" s="4"/>
      <c r="AB432" s="4"/>
    </row>
    <row r="433" spans="1:245" x14ac:dyDescent="0.2">
      <c r="A433" s="4">
        <v>50</v>
      </c>
      <c r="B433" s="4">
        <v>0</v>
      </c>
      <c r="C433" s="4">
        <v>0</v>
      </c>
      <c r="D433" s="4">
        <v>1</v>
      </c>
      <c r="E433" s="4">
        <v>209</v>
      </c>
      <c r="F433" s="4">
        <f>ROUND(Source!W409,O433)</f>
        <v>0</v>
      </c>
      <c r="G433" s="4" t="s">
        <v>106</v>
      </c>
      <c r="H433" s="4" t="s">
        <v>107</v>
      </c>
      <c r="I433" s="4"/>
      <c r="J433" s="4"/>
      <c r="K433" s="4">
        <v>209</v>
      </c>
      <c r="L433" s="4">
        <v>23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245" x14ac:dyDescent="0.2">
      <c r="A434" s="4">
        <v>50</v>
      </c>
      <c r="B434" s="4">
        <v>0</v>
      </c>
      <c r="C434" s="4">
        <v>0</v>
      </c>
      <c r="D434" s="4">
        <v>1</v>
      </c>
      <c r="E434" s="4">
        <v>233</v>
      </c>
      <c r="F434" s="4">
        <f>ROUND(Source!BD409,O434)</f>
        <v>0</v>
      </c>
      <c r="G434" s="4" t="s">
        <v>108</v>
      </c>
      <c r="H434" s="4" t="s">
        <v>109</v>
      </c>
      <c r="I434" s="4"/>
      <c r="J434" s="4"/>
      <c r="K434" s="4">
        <v>233</v>
      </c>
      <c r="L434" s="4">
        <v>24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45" x14ac:dyDescent="0.2">
      <c r="A435" s="4">
        <v>50</v>
      </c>
      <c r="B435" s="4">
        <v>0</v>
      </c>
      <c r="C435" s="4">
        <v>0</v>
      </c>
      <c r="D435" s="4">
        <v>1</v>
      </c>
      <c r="E435" s="4">
        <v>210</v>
      </c>
      <c r="F435" s="4">
        <f>ROUND(Source!X409,O435)</f>
        <v>1729.61</v>
      </c>
      <c r="G435" s="4" t="s">
        <v>110</v>
      </c>
      <c r="H435" s="4" t="s">
        <v>111</v>
      </c>
      <c r="I435" s="4"/>
      <c r="J435" s="4"/>
      <c r="K435" s="4">
        <v>210</v>
      </c>
      <c r="L435" s="4">
        <v>25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1729.61</v>
      </c>
      <c r="X435" s="4">
        <v>1</v>
      </c>
      <c r="Y435" s="4">
        <v>1729.61</v>
      </c>
      <c r="Z435" s="4"/>
      <c r="AA435" s="4"/>
      <c r="AB435" s="4"/>
    </row>
    <row r="436" spans="1:245" x14ac:dyDescent="0.2">
      <c r="A436" s="4">
        <v>50</v>
      </c>
      <c r="B436" s="4">
        <v>0</v>
      </c>
      <c r="C436" s="4">
        <v>0</v>
      </c>
      <c r="D436" s="4">
        <v>1</v>
      </c>
      <c r="E436" s="4">
        <v>211</v>
      </c>
      <c r="F436" s="4">
        <f>ROUND(Source!Y409,O436)</f>
        <v>247.09</v>
      </c>
      <c r="G436" s="4" t="s">
        <v>112</v>
      </c>
      <c r="H436" s="4" t="s">
        <v>113</v>
      </c>
      <c r="I436" s="4"/>
      <c r="J436" s="4"/>
      <c r="K436" s="4">
        <v>211</v>
      </c>
      <c r="L436" s="4">
        <v>26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247.09</v>
      </c>
      <c r="X436" s="4">
        <v>1</v>
      </c>
      <c r="Y436" s="4">
        <v>247.09</v>
      </c>
      <c r="Z436" s="4"/>
      <c r="AA436" s="4"/>
      <c r="AB436" s="4"/>
    </row>
    <row r="437" spans="1:245" x14ac:dyDescent="0.2">
      <c r="A437" s="4">
        <v>50</v>
      </c>
      <c r="B437" s="4">
        <v>0</v>
      </c>
      <c r="C437" s="4">
        <v>0</v>
      </c>
      <c r="D437" s="4">
        <v>1</v>
      </c>
      <c r="E437" s="4">
        <v>224</v>
      </c>
      <c r="F437" s="4">
        <f>ROUND(Source!AR409,O437)</f>
        <v>4482.32</v>
      </c>
      <c r="G437" s="4" t="s">
        <v>114</v>
      </c>
      <c r="H437" s="4" t="s">
        <v>115</v>
      </c>
      <c r="I437" s="4"/>
      <c r="J437" s="4"/>
      <c r="K437" s="4">
        <v>224</v>
      </c>
      <c r="L437" s="4">
        <v>27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4482.32</v>
      </c>
      <c r="X437" s="4">
        <v>1</v>
      </c>
      <c r="Y437" s="4">
        <v>4482.32</v>
      </c>
      <c r="Z437" s="4"/>
      <c r="AA437" s="4"/>
      <c r="AB437" s="4"/>
    </row>
    <row r="439" spans="1:245" x14ac:dyDescent="0.2">
      <c r="A439" s="1">
        <v>5</v>
      </c>
      <c r="B439" s="1">
        <v>1</v>
      </c>
      <c r="C439" s="1"/>
      <c r="D439" s="1">
        <f>ROW(A529)</f>
        <v>529</v>
      </c>
      <c r="E439" s="1"/>
      <c r="F439" s="1" t="s">
        <v>15</v>
      </c>
      <c r="G439" s="1" t="s">
        <v>343</v>
      </c>
      <c r="H439" s="1" t="s">
        <v>3</v>
      </c>
      <c r="I439" s="1">
        <v>0</v>
      </c>
      <c r="J439" s="1"/>
      <c r="K439" s="1">
        <v>0</v>
      </c>
      <c r="L439" s="1"/>
      <c r="M439" s="1" t="s">
        <v>3</v>
      </c>
      <c r="N439" s="1"/>
      <c r="O439" s="1"/>
      <c r="P439" s="1"/>
      <c r="Q439" s="1"/>
      <c r="R439" s="1"/>
      <c r="S439" s="1">
        <v>0</v>
      </c>
      <c r="T439" s="1"/>
      <c r="U439" s="1" t="s">
        <v>3</v>
      </c>
      <c r="V439" s="1">
        <v>0</v>
      </c>
      <c r="W439" s="1"/>
      <c r="X439" s="1"/>
      <c r="Y439" s="1"/>
      <c r="Z439" s="1"/>
      <c r="AA439" s="1"/>
      <c r="AB439" s="1" t="s">
        <v>3</v>
      </c>
      <c r="AC439" s="1" t="s">
        <v>3</v>
      </c>
      <c r="AD439" s="1" t="s">
        <v>3</v>
      </c>
      <c r="AE439" s="1" t="s">
        <v>3</v>
      </c>
      <c r="AF439" s="1" t="s">
        <v>3</v>
      </c>
      <c r="AG439" s="1" t="s">
        <v>3</v>
      </c>
      <c r="AH439" s="1"/>
      <c r="AI439" s="1"/>
      <c r="AJ439" s="1"/>
      <c r="AK439" s="1"/>
      <c r="AL439" s="1"/>
      <c r="AM439" s="1"/>
      <c r="AN439" s="1"/>
      <c r="AO439" s="1"/>
      <c r="AP439" s="1" t="s">
        <v>3</v>
      </c>
      <c r="AQ439" s="1" t="s">
        <v>3</v>
      </c>
      <c r="AR439" s="1" t="s">
        <v>3</v>
      </c>
      <c r="AS439" s="1"/>
      <c r="AT439" s="1"/>
      <c r="AU439" s="1"/>
      <c r="AV439" s="1"/>
      <c r="AW439" s="1"/>
      <c r="AX439" s="1"/>
      <c r="AY439" s="1"/>
      <c r="AZ439" s="1" t="s">
        <v>3</v>
      </c>
      <c r="BA439" s="1"/>
      <c r="BB439" s="1" t="s">
        <v>3</v>
      </c>
      <c r="BC439" s="1" t="s">
        <v>3</v>
      </c>
      <c r="BD439" s="1" t="s">
        <v>3</v>
      </c>
      <c r="BE439" s="1" t="s">
        <v>3</v>
      </c>
      <c r="BF439" s="1" t="s">
        <v>3</v>
      </c>
      <c r="BG439" s="1" t="s">
        <v>3</v>
      </c>
      <c r="BH439" s="1" t="s">
        <v>3</v>
      </c>
      <c r="BI439" s="1" t="s">
        <v>3</v>
      </c>
      <c r="BJ439" s="1" t="s">
        <v>3</v>
      </c>
      <c r="BK439" s="1" t="s">
        <v>3</v>
      </c>
      <c r="BL439" s="1" t="s">
        <v>3</v>
      </c>
      <c r="BM439" s="1" t="s">
        <v>3</v>
      </c>
      <c r="BN439" s="1" t="s">
        <v>3</v>
      </c>
      <c r="BO439" s="1" t="s">
        <v>3</v>
      </c>
      <c r="BP439" s="1" t="s">
        <v>3</v>
      </c>
      <c r="BQ439" s="1"/>
      <c r="BR439" s="1"/>
      <c r="BS439" s="1"/>
      <c r="BT439" s="1"/>
      <c r="BU439" s="1"/>
      <c r="BV439" s="1"/>
      <c r="BW439" s="1"/>
      <c r="BX439" s="1">
        <v>0</v>
      </c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>
        <v>0</v>
      </c>
    </row>
    <row r="441" spans="1:245" x14ac:dyDescent="0.2">
      <c r="A441" s="2">
        <v>52</v>
      </c>
      <c r="B441" s="2">
        <f t="shared" ref="B441:G441" si="363">B529</f>
        <v>1</v>
      </c>
      <c r="C441" s="2">
        <f t="shared" si="363"/>
        <v>5</v>
      </c>
      <c r="D441" s="2">
        <f t="shared" si="363"/>
        <v>439</v>
      </c>
      <c r="E441" s="2">
        <f t="shared" si="363"/>
        <v>0</v>
      </c>
      <c r="F441" s="2" t="str">
        <f t="shared" si="363"/>
        <v>Новый подраздел</v>
      </c>
      <c r="G441" s="2" t="str">
        <f t="shared" si="363"/>
        <v>4.2 Оборудование</v>
      </c>
      <c r="H441" s="2"/>
      <c r="I441" s="2"/>
      <c r="J441" s="2"/>
      <c r="K441" s="2"/>
      <c r="L441" s="2"/>
      <c r="M441" s="2"/>
      <c r="N441" s="2"/>
      <c r="O441" s="2">
        <f t="shared" ref="O441:AT441" si="364">O529</f>
        <v>104468.33</v>
      </c>
      <c r="P441" s="2">
        <f t="shared" si="364"/>
        <v>829.61</v>
      </c>
      <c r="Q441" s="2">
        <f t="shared" si="364"/>
        <v>208.48</v>
      </c>
      <c r="R441" s="2">
        <f t="shared" si="364"/>
        <v>132.19999999999999</v>
      </c>
      <c r="S441" s="2">
        <f t="shared" si="364"/>
        <v>103430.24</v>
      </c>
      <c r="T441" s="2">
        <f t="shared" si="364"/>
        <v>0</v>
      </c>
      <c r="U441" s="2">
        <f t="shared" si="364"/>
        <v>167.62000000000003</v>
      </c>
      <c r="V441" s="2">
        <f t="shared" si="364"/>
        <v>0</v>
      </c>
      <c r="W441" s="2">
        <f t="shared" si="364"/>
        <v>0</v>
      </c>
      <c r="X441" s="2">
        <f t="shared" si="364"/>
        <v>72401.2</v>
      </c>
      <c r="Y441" s="2">
        <f t="shared" si="364"/>
        <v>10343.040000000001</v>
      </c>
      <c r="Z441" s="2">
        <f t="shared" si="364"/>
        <v>0</v>
      </c>
      <c r="AA441" s="2">
        <f t="shared" si="364"/>
        <v>0</v>
      </c>
      <c r="AB441" s="2">
        <f t="shared" si="364"/>
        <v>104468.33</v>
      </c>
      <c r="AC441" s="2">
        <f t="shared" si="364"/>
        <v>829.61</v>
      </c>
      <c r="AD441" s="2">
        <f t="shared" si="364"/>
        <v>208.48</v>
      </c>
      <c r="AE441" s="2">
        <f t="shared" si="364"/>
        <v>132.19999999999999</v>
      </c>
      <c r="AF441" s="2">
        <f t="shared" si="364"/>
        <v>103430.24</v>
      </c>
      <c r="AG441" s="2">
        <f t="shared" si="364"/>
        <v>0</v>
      </c>
      <c r="AH441" s="2">
        <f t="shared" si="364"/>
        <v>167.62000000000003</v>
      </c>
      <c r="AI441" s="2">
        <f t="shared" si="364"/>
        <v>0</v>
      </c>
      <c r="AJ441" s="2">
        <f t="shared" si="364"/>
        <v>0</v>
      </c>
      <c r="AK441" s="2">
        <f t="shared" si="364"/>
        <v>72401.2</v>
      </c>
      <c r="AL441" s="2">
        <f t="shared" si="364"/>
        <v>10343.040000000001</v>
      </c>
      <c r="AM441" s="2">
        <f t="shared" si="364"/>
        <v>0</v>
      </c>
      <c r="AN441" s="2">
        <f t="shared" si="364"/>
        <v>0</v>
      </c>
      <c r="AO441" s="2">
        <f t="shared" si="364"/>
        <v>0</v>
      </c>
      <c r="AP441" s="2">
        <f t="shared" si="364"/>
        <v>0</v>
      </c>
      <c r="AQ441" s="2">
        <f t="shared" si="364"/>
        <v>0</v>
      </c>
      <c r="AR441" s="2">
        <f t="shared" si="364"/>
        <v>187355.35</v>
      </c>
      <c r="AS441" s="2">
        <f t="shared" si="364"/>
        <v>0</v>
      </c>
      <c r="AT441" s="2">
        <f t="shared" si="364"/>
        <v>0</v>
      </c>
      <c r="AU441" s="2">
        <f t="shared" ref="AU441:BZ441" si="365">AU529</f>
        <v>187355.35</v>
      </c>
      <c r="AV441" s="2">
        <f t="shared" si="365"/>
        <v>829.61</v>
      </c>
      <c r="AW441" s="2">
        <f t="shared" si="365"/>
        <v>829.61</v>
      </c>
      <c r="AX441" s="2">
        <f t="shared" si="365"/>
        <v>0</v>
      </c>
      <c r="AY441" s="2">
        <f t="shared" si="365"/>
        <v>829.61</v>
      </c>
      <c r="AZ441" s="2">
        <f t="shared" si="365"/>
        <v>0</v>
      </c>
      <c r="BA441" s="2">
        <f t="shared" si="365"/>
        <v>0</v>
      </c>
      <c r="BB441" s="2">
        <f t="shared" si="365"/>
        <v>0</v>
      </c>
      <c r="BC441" s="2">
        <f t="shared" si="365"/>
        <v>0</v>
      </c>
      <c r="BD441" s="2">
        <f t="shared" si="365"/>
        <v>0</v>
      </c>
      <c r="BE441" s="2">
        <f t="shared" si="365"/>
        <v>0</v>
      </c>
      <c r="BF441" s="2">
        <f t="shared" si="365"/>
        <v>0</v>
      </c>
      <c r="BG441" s="2">
        <f t="shared" si="365"/>
        <v>0</v>
      </c>
      <c r="BH441" s="2">
        <f t="shared" si="365"/>
        <v>0</v>
      </c>
      <c r="BI441" s="2">
        <f t="shared" si="365"/>
        <v>0</v>
      </c>
      <c r="BJ441" s="2">
        <f t="shared" si="365"/>
        <v>0</v>
      </c>
      <c r="BK441" s="2">
        <f t="shared" si="365"/>
        <v>0</v>
      </c>
      <c r="BL441" s="2">
        <f t="shared" si="365"/>
        <v>0</v>
      </c>
      <c r="BM441" s="2">
        <f t="shared" si="365"/>
        <v>0</v>
      </c>
      <c r="BN441" s="2">
        <f t="shared" si="365"/>
        <v>0</v>
      </c>
      <c r="BO441" s="2">
        <f t="shared" si="365"/>
        <v>0</v>
      </c>
      <c r="BP441" s="2">
        <f t="shared" si="365"/>
        <v>0</v>
      </c>
      <c r="BQ441" s="2">
        <f t="shared" si="365"/>
        <v>0</v>
      </c>
      <c r="BR441" s="2">
        <f t="shared" si="365"/>
        <v>0</v>
      </c>
      <c r="BS441" s="2">
        <f t="shared" si="365"/>
        <v>0</v>
      </c>
      <c r="BT441" s="2">
        <f t="shared" si="365"/>
        <v>0</v>
      </c>
      <c r="BU441" s="2">
        <f t="shared" si="365"/>
        <v>0</v>
      </c>
      <c r="BV441" s="2">
        <f t="shared" si="365"/>
        <v>0</v>
      </c>
      <c r="BW441" s="2">
        <f t="shared" si="365"/>
        <v>0</v>
      </c>
      <c r="BX441" s="2">
        <f t="shared" si="365"/>
        <v>0</v>
      </c>
      <c r="BY441" s="2">
        <f t="shared" si="365"/>
        <v>0</v>
      </c>
      <c r="BZ441" s="2">
        <f t="shared" si="365"/>
        <v>0</v>
      </c>
      <c r="CA441" s="2">
        <f t="shared" ref="CA441:DF441" si="366">CA529</f>
        <v>187355.35</v>
      </c>
      <c r="CB441" s="2">
        <f t="shared" si="366"/>
        <v>0</v>
      </c>
      <c r="CC441" s="2">
        <f t="shared" si="366"/>
        <v>0</v>
      </c>
      <c r="CD441" s="2">
        <f t="shared" si="366"/>
        <v>187355.35</v>
      </c>
      <c r="CE441" s="2">
        <f t="shared" si="366"/>
        <v>829.61</v>
      </c>
      <c r="CF441" s="2">
        <f t="shared" si="366"/>
        <v>829.61</v>
      </c>
      <c r="CG441" s="2">
        <f t="shared" si="366"/>
        <v>0</v>
      </c>
      <c r="CH441" s="2">
        <f t="shared" si="366"/>
        <v>829.61</v>
      </c>
      <c r="CI441" s="2">
        <f t="shared" si="366"/>
        <v>0</v>
      </c>
      <c r="CJ441" s="2">
        <f t="shared" si="366"/>
        <v>0</v>
      </c>
      <c r="CK441" s="2">
        <f t="shared" si="366"/>
        <v>0</v>
      </c>
      <c r="CL441" s="2">
        <f t="shared" si="366"/>
        <v>0</v>
      </c>
      <c r="CM441" s="2">
        <f t="shared" si="366"/>
        <v>0</v>
      </c>
      <c r="CN441" s="2">
        <f t="shared" si="366"/>
        <v>0</v>
      </c>
      <c r="CO441" s="2">
        <f t="shared" si="366"/>
        <v>0</v>
      </c>
      <c r="CP441" s="2">
        <f t="shared" si="366"/>
        <v>0</v>
      </c>
      <c r="CQ441" s="2">
        <f t="shared" si="366"/>
        <v>0</v>
      </c>
      <c r="CR441" s="2">
        <f t="shared" si="366"/>
        <v>0</v>
      </c>
      <c r="CS441" s="2">
        <f t="shared" si="366"/>
        <v>0</v>
      </c>
      <c r="CT441" s="2">
        <f t="shared" si="366"/>
        <v>0</v>
      </c>
      <c r="CU441" s="2">
        <f t="shared" si="366"/>
        <v>0</v>
      </c>
      <c r="CV441" s="2">
        <f t="shared" si="366"/>
        <v>0</v>
      </c>
      <c r="CW441" s="2">
        <f t="shared" si="366"/>
        <v>0</v>
      </c>
      <c r="CX441" s="2">
        <f t="shared" si="366"/>
        <v>0</v>
      </c>
      <c r="CY441" s="2">
        <f t="shared" si="366"/>
        <v>0</v>
      </c>
      <c r="CZ441" s="2">
        <f t="shared" si="366"/>
        <v>0</v>
      </c>
      <c r="DA441" s="2">
        <f t="shared" si="366"/>
        <v>0</v>
      </c>
      <c r="DB441" s="2">
        <f t="shared" si="366"/>
        <v>0</v>
      </c>
      <c r="DC441" s="2">
        <f t="shared" si="366"/>
        <v>0</v>
      </c>
      <c r="DD441" s="2">
        <f t="shared" si="366"/>
        <v>0</v>
      </c>
      <c r="DE441" s="2">
        <f t="shared" si="366"/>
        <v>0</v>
      </c>
      <c r="DF441" s="2">
        <f t="shared" si="366"/>
        <v>0</v>
      </c>
      <c r="DG441" s="3">
        <f t="shared" ref="DG441:EL441" si="367">DG529</f>
        <v>0</v>
      </c>
      <c r="DH441" s="3">
        <f t="shared" si="367"/>
        <v>0</v>
      </c>
      <c r="DI441" s="3">
        <f t="shared" si="367"/>
        <v>0</v>
      </c>
      <c r="DJ441" s="3">
        <f t="shared" si="367"/>
        <v>0</v>
      </c>
      <c r="DK441" s="3">
        <f t="shared" si="367"/>
        <v>0</v>
      </c>
      <c r="DL441" s="3">
        <f t="shared" si="367"/>
        <v>0</v>
      </c>
      <c r="DM441" s="3">
        <f t="shared" si="367"/>
        <v>0</v>
      </c>
      <c r="DN441" s="3">
        <f t="shared" si="367"/>
        <v>0</v>
      </c>
      <c r="DO441" s="3">
        <f t="shared" si="367"/>
        <v>0</v>
      </c>
      <c r="DP441" s="3">
        <f t="shared" si="367"/>
        <v>0</v>
      </c>
      <c r="DQ441" s="3">
        <f t="shared" si="367"/>
        <v>0</v>
      </c>
      <c r="DR441" s="3">
        <f t="shared" si="367"/>
        <v>0</v>
      </c>
      <c r="DS441" s="3">
        <f t="shared" si="367"/>
        <v>0</v>
      </c>
      <c r="DT441" s="3">
        <f t="shared" si="367"/>
        <v>0</v>
      </c>
      <c r="DU441" s="3">
        <f t="shared" si="367"/>
        <v>0</v>
      </c>
      <c r="DV441" s="3">
        <f t="shared" si="367"/>
        <v>0</v>
      </c>
      <c r="DW441" s="3">
        <f t="shared" si="367"/>
        <v>0</v>
      </c>
      <c r="DX441" s="3">
        <f t="shared" si="367"/>
        <v>0</v>
      </c>
      <c r="DY441" s="3">
        <f t="shared" si="367"/>
        <v>0</v>
      </c>
      <c r="DZ441" s="3">
        <f t="shared" si="367"/>
        <v>0</v>
      </c>
      <c r="EA441" s="3">
        <f t="shared" si="367"/>
        <v>0</v>
      </c>
      <c r="EB441" s="3">
        <f t="shared" si="367"/>
        <v>0</v>
      </c>
      <c r="EC441" s="3">
        <f t="shared" si="367"/>
        <v>0</v>
      </c>
      <c r="ED441" s="3">
        <f t="shared" si="367"/>
        <v>0</v>
      </c>
      <c r="EE441" s="3">
        <f t="shared" si="367"/>
        <v>0</v>
      </c>
      <c r="EF441" s="3">
        <f t="shared" si="367"/>
        <v>0</v>
      </c>
      <c r="EG441" s="3">
        <f t="shared" si="367"/>
        <v>0</v>
      </c>
      <c r="EH441" s="3">
        <f t="shared" si="367"/>
        <v>0</v>
      </c>
      <c r="EI441" s="3">
        <f t="shared" si="367"/>
        <v>0</v>
      </c>
      <c r="EJ441" s="3">
        <f t="shared" si="367"/>
        <v>0</v>
      </c>
      <c r="EK441" s="3">
        <f t="shared" si="367"/>
        <v>0</v>
      </c>
      <c r="EL441" s="3">
        <f t="shared" si="367"/>
        <v>0</v>
      </c>
      <c r="EM441" s="3">
        <f t="shared" ref="EM441:FR441" si="368">EM529</f>
        <v>0</v>
      </c>
      <c r="EN441" s="3">
        <f t="shared" si="368"/>
        <v>0</v>
      </c>
      <c r="EO441" s="3">
        <f t="shared" si="368"/>
        <v>0</v>
      </c>
      <c r="EP441" s="3">
        <f t="shared" si="368"/>
        <v>0</v>
      </c>
      <c r="EQ441" s="3">
        <f t="shared" si="368"/>
        <v>0</v>
      </c>
      <c r="ER441" s="3">
        <f t="shared" si="368"/>
        <v>0</v>
      </c>
      <c r="ES441" s="3">
        <f t="shared" si="368"/>
        <v>0</v>
      </c>
      <c r="ET441" s="3">
        <f t="shared" si="368"/>
        <v>0</v>
      </c>
      <c r="EU441" s="3">
        <f t="shared" si="368"/>
        <v>0</v>
      </c>
      <c r="EV441" s="3">
        <f t="shared" si="368"/>
        <v>0</v>
      </c>
      <c r="EW441" s="3">
        <f t="shared" si="368"/>
        <v>0</v>
      </c>
      <c r="EX441" s="3">
        <f t="shared" si="368"/>
        <v>0</v>
      </c>
      <c r="EY441" s="3">
        <f t="shared" si="368"/>
        <v>0</v>
      </c>
      <c r="EZ441" s="3">
        <f t="shared" si="368"/>
        <v>0</v>
      </c>
      <c r="FA441" s="3">
        <f t="shared" si="368"/>
        <v>0</v>
      </c>
      <c r="FB441" s="3">
        <f t="shared" si="368"/>
        <v>0</v>
      </c>
      <c r="FC441" s="3">
        <f t="shared" si="368"/>
        <v>0</v>
      </c>
      <c r="FD441" s="3">
        <f t="shared" si="368"/>
        <v>0</v>
      </c>
      <c r="FE441" s="3">
        <f t="shared" si="368"/>
        <v>0</v>
      </c>
      <c r="FF441" s="3">
        <f t="shared" si="368"/>
        <v>0</v>
      </c>
      <c r="FG441" s="3">
        <f t="shared" si="368"/>
        <v>0</v>
      </c>
      <c r="FH441" s="3">
        <f t="shared" si="368"/>
        <v>0</v>
      </c>
      <c r="FI441" s="3">
        <f t="shared" si="368"/>
        <v>0</v>
      </c>
      <c r="FJ441" s="3">
        <f t="shared" si="368"/>
        <v>0</v>
      </c>
      <c r="FK441" s="3">
        <f t="shared" si="368"/>
        <v>0</v>
      </c>
      <c r="FL441" s="3">
        <f t="shared" si="368"/>
        <v>0</v>
      </c>
      <c r="FM441" s="3">
        <f t="shared" si="368"/>
        <v>0</v>
      </c>
      <c r="FN441" s="3">
        <f t="shared" si="368"/>
        <v>0</v>
      </c>
      <c r="FO441" s="3">
        <f t="shared" si="368"/>
        <v>0</v>
      </c>
      <c r="FP441" s="3">
        <f t="shared" si="368"/>
        <v>0</v>
      </c>
      <c r="FQ441" s="3">
        <f t="shared" si="368"/>
        <v>0</v>
      </c>
      <c r="FR441" s="3">
        <f t="shared" si="368"/>
        <v>0</v>
      </c>
      <c r="FS441" s="3">
        <f t="shared" ref="FS441:GX441" si="369">FS529</f>
        <v>0</v>
      </c>
      <c r="FT441" s="3">
        <f t="shared" si="369"/>
        <v>0</v>
      </c>
      <c r="FU441" s="3">
        <f t="shared" si="369"/>
        <v>0</v>
      </c>
      <c r="FV441" s="3">
        <f t="shared" si="369"/>
        <v>0</v>
      </c>
      <c r="FW441" s="3">
        <f t="shared" si="369"/>
        <v>0</v>
      </c>
      <c r="FX441" s="3">
        <f t="shared" si="369"/>
        <v>0</v>
      </c>
      <c r="FY441" s="3">
        <f t="shared" si="369"/>
        <v>0</v>
      </c>
      <c r="FZ441" s="3">
        <f t="shared" si="369"/>
        <v>0</v>
      </c>
      <c r="GA441" s="3">
        <f t="shared" si="369"/>
        <v>0</v>
      </c>
      <c r="GB441" s="3">
        <f t="shared" si="369"/>
        <v>0</v>
      </c>
      <c r="GC441" s="3">
        <f t="shared" si="369"/>
        <v>0</v>
      </c>
      <c r="GD441" s="3">
        <f t="shared" si="369"/>
        <v>0</v>
      </c>
      <c r="GE441" s="3">
        <f t="shared" si="369"/>
        <v>0</v>
      </c>
      <c r="GF441" s="3">
        <f t="shared" si="369"/>
        <v>0</v>
      </c>
      <c r="GG441" s="3">
        <f t="shared" si="369"/>
        <v>0</v>
      </c>
      <c r="GH441" s="3">
        <f t="shared" si="369"/>
        <v>0</v>
      </c>
      <c r="GI441" s="3">
        <f t="shared" si="369"/>
        <v>0</v>
      </c>
      <c r="GJ441" s="3">
        <f t="shared" si="369"/>
        <v>0</v>
      </c>
      <c r="GK441" s="3">
        <f t="shared" si="369"/>
        <v>0</v>
      </c>
      <c r="GL441" s="3">
        <f t="shared" si="369"/>
        <v>0</v>
      </c>
      <c r="GM441" s="3">
        <f t="shared" si="369"/>
        <v>0</v>
      </c>
      <c r="GN441" s="3">
        <f t="shared" si="369"/>
        <v>0</v>
      </c>
      <c r="GO441" s="3">
        <f t="shared" si="369"/>
        <v>0</v>
      </c>
      <c r="GP441" s="3">
        <f t="shared" si="369"/>
        <v>0</v>
      </c>
      <c r="GQ441" s="3">
        <f t="shared" si="369"/>
        <v>0</v>
      </c>
      <c r="GR441" s="3">
        <f t="shared" si="369"/>
        <v>0</v>
      </c>
      <c r="GS441" s="3">
        <f t="shared" si="369"/>
        <v>0</v>
      </c>
      <c r="GT441" s="3">
        <f t="shared" si="369"/>
        <v>0</v>
      </c>
      <c r="GU441" s="3">
        <f t="shared" si="369"/>
        <v>0</v>
      </c>
      <c r="GV441" s="3">
        <f t="shared" si="369"/>
        <v>0</v>
      </c>
      <c r="GW441" s="3">
        <f t="shared" si="369"/>
        <v>0</v>
      </c>
      <c r="GX441" s="3">
        <f t="shared" si="369"/>
        <v>0</v>
      </c>
    </row>
    <row r="443" spans="1:245" x14ac:dyDescent="0.2">
      <c r="A443">
        <v>17</v>
      </c>
      <c r="B443">
        <v>1</v>
      </c>
      <c r="C443">
        <f>ROW(SmtRes!A185)</f>
        <v>185</v>
      </c>
      <c r="D443">
        <f>ROW(EtalonRes!A280)</f>
        <v>280</v>
      </c>
      <c r="E443" t="s">
        <v>3</v>
      </c>
      <c r="F443" t="s">
        <v>344</v>
      </c>
      <c r="G443" t="s">
        <v>345</v>
      </c>
      <c r="H443" t="s">
        <v>19</v>
      </c>
      <c r="I443">
        <v>1</v>
      </c>
      <c r="J443">
        <v>0</v>
      </c>
      <c r="K443">
        <v>1</v>
      </c>
      <c r="O443">
        <f t="shared" ref="O443:O474" si="370">ROUND(CP443,2)</f>
        <v>4371.8999999999996</v>
      </c>
      <c r="P443">
        <f t="shared" ref="P443:P474" si="371">ROUND(CQ443*I443,2)</f>
        <v>0</v>
      </c>
      <c r="Q443">
        <f t="shared" ref="Q443:Q474" si="372">ROUND(CR443*I443,2)</f>
        <v>0</v>
      </c>
      <c r="R443">
        <f t="shared" ref="R443:R474" si="373">ROUND(CS443*I443,2)</f>
        <v>0</v>
      </c>
      <c r="S443">
        <f t="shared" ref="S443:S474" si="374">ROUND(CT443*I443,2)</f>
        <v>4371.8999999999996</v>
      </c>
      <c r="T443">
        <f t="shared" ref="T443:T474" si="375">ROUND(CU443*I443,2)</f>
        <v>0</v>
      </c>
      <c r="U443">
        <f t="shared" ref="U443:U474" si="376">CV443*I443</f>
        <v>7.08</v>
      </c>
      <c r="V443">
        <f t="shared" ref="V443:V474" si="377">CW443*I443</f>
        <v>0</v>
      </c>
      <c r="W443">
        <f t="shared" ref="W443:W474" si="378">ROUND(CX443*I443,2)</f>
        <v>0</v>
      </c>
      <c r="X443">
        <f t="shared" ref="X443:X474" si="379">ROUND(CY443,2)</f>
        <v>3060.33</v>
      </c>
      <c r="Y443">
        <f t="shared" ref="Y443:Y474" si="380">ROUND(CZ443,2)</f>
        <v>437.19</v>
      </c>
      <c r="AA443">
        <v>-1</v>
      </c>
      <c r="AB443">
        <f t="shared" ref="AB443:AB474" si="381">ROUND((AC443+AD443+AF443),6)</f>
        <v>4371.8999999999996</v>
      </c>
      <c r="AC443">
        <f>ROUND(((ES443*118)),6)</f>
        <v>0</v>
      </c>
      <c r="AD443">
        <f>ROUND(((((ET443*118))-((EU443*118)))+AE443),6)</f>
        <v>0</v>
      </c>
      <c r="AE443">
        <f>ROUND(((EU443*118)),6)</f>
        <v>0</v>
      </c>
      <c r="AF443">
        <f>ROUND(((EV443*118)),6)</f>
        <v>4371.8999999999996</v>
      </c>
      <c r="AG443">
        <f t="shared" ref="AG443:AG474" si="382">ROUND((AP443),6)</f>
        <v>0</v>
      </c>
      <c r="AH443">
        <f>((EW443*118))</f>
        <v>7.08</v>
      </c>
      <c r="AI443">
        <f>((EX443*118))</f>
        <v>0</v>
      </c>
      <c r="AJ443">
        <f t="shared" ref="AJ443:AJ474" si="383">(AS443)</f>
        <v>0</v>
      </c>
      <c r="AK443">
        <v>37.049999999999997</v>
      </c>
      <c r="AL443">
        <v>0</v>
      </c>
      <c r="AM443">
        <v>0</v>
      </c>
      <c r="AN443">
        <v>0</v>
      </c>
      <c r="AO443">
        <v>37.049999999999997</v>
      </c>
      <c r="AP443">
        <v>0</v>
      </c>
      <c r="AQ443">
        <v>0.06</v>
      </c>
      <c r="AR443">
        <v>0</v>
      </c>
      <c r="AS443">
        <v>0</v>
      </c>
      <c r="AT443">
        <v>70</v>
      </c>
      <c r="AU443">
        <v>10</v>
      </c>
      <c r="AV443">
        <v>1</v>
      </c>
      <c r="AW443">
        <v>1</v>
      </c>
      <c r="AZ443">
        <v>1</v>
      </c>
      <c r="BA443">
        <v>1</v>
      </c>
      <c r="BB443">
        <v>1</v>
      </c>
      <c r="BC443">
        <v>1</v>
      </c>
      <c r="BD443" t="s">
        <v>3</v>
      </c>
      <c r="BE443" t="s">
        <v>3</v>
      </c>
      <c r="BF443" t="s">
        <v>3</v>
      </c>
      <c r="BG443" t="s">
        <v>3</v>
      </c>
      <c r="BH443">
        <v>0</v>
      </c>
      <c r="BI443">
        <v>4</v>
      </c>
      <c r="BJ443" t="s">
        <v>346</v>
      </c>
      <c r="BM443">
        <v>0</v>
      </c>
      <c r="BN443">
        <v>0</v>
      </c>
      <c r="BO443" t="s">
        <v>3</v>
      </c>
      <c r="BP443">
        <v>0</v>
      </c>
      <c r="BQ443">
        <v>1</v>
      </c>
      <c r="BR443">
        <v>0</v>
      </c>
      <c r="BS443">
        <v>1</v>
      </c>
      <c r="BT443">
        <v>1</v>
      </c>
      <c r="BU443">
        <v>1</v>
      </c>
      <c r="BV443">
        <v>1</v>
      </c>
      <c r="BW443">
        <v>1</v>
      </c>
      <c r="BX443">
        <v>1</v>
      </c>
      <c r="BY443" t="s">
        <v>3</v>
      </c>
      <c r="BZ443">
        <v>70</v>
      </c>
      <c r="CA443">
        <v>10</v>
      </c>
      <c r="CB443" t="s">
        <v>3</v>
      </c>
      <c r="CE443">
        <v>0</v>
      </c>
      <c r="CF443">
        <v>0</v>
      </c>
      <c r="CG443">
        <v>0</v>
      </c>
      <c r="CM443">
        <v>0</v>
      </c>
      <c r="CN443" t="s">
        <v>3</v>
      </c>
      <c r="CO443">
        <v>0</v>
      </c>
      <c r="CP443">
        <f t="shared" ref="CP443:CP474" si="384">(P443+Q443+S443)</f>
        <v>4371.8999999999996</v>
      </c>
      <c r="CQ443">
        <f t="shared" ref="CQ443:CQ474" si="385">(AC443*BC443*AW443)</f>
        <v>0</v>
      </c>
      <c r="CR443">
        <f>(((((ET443*118))*BB443-((EU443*118))*BS443)+AE443*BS443)*AV443)</f>
        <v>0</v>
      </c>
      <c r="CS443">
        <f t="shared" ref="CS443:CS474" si="386">(AE443*BS443*AV443)</f>
        <v>0</v>
      </c>
      <c r="CT443">
        <f t="shared" ref="CT443:CT474" si="387">(AF443*BA443*AV443)</f>
        <v>4371.8999999999996</v>
      </c>
      <c r="CU443">
        <f t="shared" ref="CU443:CU474" si="388">AG443</f>
        <v>0</v>
      </c>
      <c r="CV443">
        <f t="shared" ref="CV443:CV474" si="389">(AH443*AV443)</f>
        <v>7.08</v>
      </c>
      <c r="CW443">
        <f t="shared" ref="CW443:CW474" si="390">AI443</f>
        <v>0</v>
      </c>
      <c r="CX443">
        <f t="shared" ref="CX443:CX474" si="391">AJ443</f>
        <v>0</v>
      </c>
      <c r="CY443">
        <f t="shared" ref="CY443:CY474" si="392">((S443*BZ443)/100)</f>
        <v>3060.33</v>
      </c>
      <c r="CZ443">
        <f t="shared" ref="CZ443:CZ474" si="393">((S443*CA443)/100)</f>
        <v>437.19</v>
      </c>
      <c r="DC443" t="s">
        <v>3</v>
      </c>
      <c r="DD443" t="s">
        <v>347</v>
      </c>
      <c r="DE443" t="s">
        <v>347</v>
      </c>
      <c r="DF443" t="s">
        <v>347</v>
      </c>
      <c r="DG443" t="s">
        <v>347</v>
      </c>
      <c r="DH443" t="s">
        <v>3</v>
      </c>
      <c r="DI443" t="s">
        <v>347</v>
      </c>
      <c r="DJ443" t="s">
        <v>347</v>
      </c>
      <c r="DK443" t="s">
        <v>3</v>
      </c>
      <c r="DL443" t="s">
        <v>3</v>
      </c>
      <c r="DM443" t="s">
        <v>3</v>
      </c>
      <c r="DN443">
        <v>0</v>
      </c>
      <c r="DO443">
        <v>0</v>
      </c>
      <c r="DP443">
        <v>1</v>
      </c>
      <c r="DQ443">
        <v>1</v>
      </c>
      <c r="DU443">
        <v>16987630</v>
      </c>
      <c r="DV443" t="s">
        <v>19</v>
      </c>
      <c r="DW443" t="s">
        <v>19</v>
      </c>
      <c r="DX443">
        <v>1</v>
      </c>
      <c r="DZ443" t="s">
        <v>3</v>
      </c>
      <c r="EA443" t="s">
        <v>3</v>
      </c>
      <c r="EB443" t="s">
        <v>3</v>
      </c>
      <c r="EC443" t="s">
        <v>3</v>
      </c>
      <c r="EE443">
        <v>1441815344</v>
      </c>
      <c r="EF443">
        <v>1</v>
      </c>
      <c r="EG443" t="s">
        <v>22</v>
      </c>
      <c r="EH443">
        <v>0</v>
      </c>
      <c r="EI443" t="s">
        <v>3</v>
      </c>
      <c r="EJ443">
        <v>4</v>
      </c>
      <c r="EK443">
        <v>0</v>
      </c>
      <c r="EL443" t="s">
        <v>23</v>
      </c>
      <c r="EM443" t="s">
        <v>24</v>
      </c>
      <c r="EO443" t="s">
        <v>3</v>
      </c>
      <c r="EQ443">
        <v>1024</v>
      </c>
      <c r="ER443">
        <v>37.049999999999997</v>
      </c>
      <c r="ES443">
        <v>0</v>
      </c>
      <c r="ET443">
        <v>0</v>
      </c>
      <c r="EU443">
        <v>0</v>
      </c>
      <c r="EV443">
        <v>37.049999999999997</v>
      </c>
      <c r="EW443">
        <v>0.06</v>
      </c>
      <c r="EX443">
        <v>0</v>
      </c>
      <c r="EY443">
        <v>0</v>
      </c>
      <c r="FQ443">
        <v>0</v>
      </c>
      <c r="FR443">
        <f t="shared" ref="FR443:FR474" si="394">ROUND(IF(BI443=3,GM443,0),2)</f>
        <v>0</v>
      </c>
      <c r="FS443">
        <v>0</v>
      </c>
      <c r="FX443">
        <v>70</v>
      </c>
      <c r="FY443">
        <v>10</v>
      </c>
      <c r="GA443" t="s">
        <v>3</v>
      </c>
      <c r="GD443">
        <v>0</v>
      </c>
      <c r="GF443">
        <v>-1004125188</v>
      </c>
      <c r="GG443">
        <v>2</v>
      </c>
      <c r="GH443">
        <v>1</v>
      </c>
      <c r="GI443">
        <v>-2</v>
      </c>
      <c r="GJ443">
        <v>0</v>
      </c>
      <c r="GK443">
        <f>ROUND(R443*(R12)/100,2)</f>
        <v>0</v>
      </c>
      <c r="GL443">
        <f t="shared" ref="GL443:GL474" si="395">ROUND(IF(AND(BH443=3,BI443=3,FS443&lt;&gt;0),P443,0),2)</f>
        <v>0</v>
      </c>
      <c r="GM443">
        <f t="shared" ref="GM443:GM474" si="396">ROUND(O443+X443+Y443+GK443,2)+GX443</f>
        <v>7869.42</v>
      </c>
      <c r="GN443">
        <f t="shared" ref="GN443:GN474" si="397">IF(OR(BI443=0,BI443=1),GM443-GX443,0)</f>
        <v>0</v>
      </c>
      <c r="GO443">
        <f t="shared" ref="GO443:GO474" si="398">IF(BI443=2,GM443-GX443,0)</f>
        <v>0</v>
      </c>
      <c r="GP443">
        <f t="shared" ref="GP443:GP474" si="399">IF(BI443=4,GM443-GX443,0)</f>
        <v>7869.42</v>
      </c>
      <c r="GR443">
        <v>0</v>
      </c>
      <c r="GS443">
        <v>3</v>
      </c>
      <c r="GT443">
        <v>0</v>
      </c>
      <c r="GU443" t="s">
        <v>3</v>
      </c>
      <c r="GV443">
        <f t="shared" ref="GV443:GV474" si="400">ROUND((GT443),6)</f>
        <v>0</v>
      </c>
      <c r="GW443">
        <v>1</v>
      </c>
      <c r="GX443">
        <f t="shared" ref="GX443:GX474" si="401">ROUND(HC443*I443,2)</f>
        <v>0</v>
      </c>
      <c r="HA443">
        <v>0</v>
      </c>
      <c r="HB443">
        <v>0</v>
      </c>
      <c r="HC443">
        <f t="shared" ref="HC443:HC474" si="402">GV443*GW443</f>
        <v>0</v>
      </c>
      <c r="HE443" t="s">
        <v>3</v>
      </c>
      <c r="HF443" t="s">
        <v>3</v>
      </c>
      <c r="HM443" t="s">
        <v>3</v>
      </c>
      <c r="HN443" t="s">
        <v>3</v>
      </c>
      <c r="HO443" t="s">
        <v>3</v>
      </c>
      <c r="HP443" t="s">
        <v>3</v>
      </c>
      <c r="HQ443" t="s">
        <v>3</v>
      </c>
      <c r="IK443">
        <v>0</v>
      </c>
    </row>
    <row r="444" spans="1:245" x14ac:dyDescent="0.2">
      <c r="A444">
        <v>17</v>
      </c>
      <c r="B444">
        <v>1</v>
      </c>
      <c r="C444">
        <f>ROW(SmtRes!A187)</f>
        <v>187</v>
      </c>
      <c r="D444">
        <f>ROW(EtalonRes!A282)</f>
        <v>282</v>
      </c>
      <c r="E444" t="s">
        <v>3</v>
      </c>
      <c r="F444" t="s">
        <v>348</v>
      </c>
      <c r="G444" t="s">
        <v>349</v>
      </c>
      <c r="H444" t="s">
        <v>19</v>
      </c>
      <c r="I444">
        <v>1</v>
      </c>
      <c r="J444">
        <v>0</v>
      </c>
      <c r="K444">
        <v>1</v>
      </c>
      <c r="O444">
        <f t="shared" si="370"/>
        <v>500.28</v>
      </c>
      <c r="P444">
        <f t="shared" si="371"/>
        <v>6.28</v>
      </c>
      <c r="Q444">
        <f t="shared" si="372"/>
        <v>0</v>
      </c>
      <c r="R444">
        <f t="shared" si="373"/>
        <v>0</v>
      </c>
      <c r="S444">
        <f t="shared" si="374"/>
        <v>494</v>
      </c>
      <c r="T444">
        <f t="shared" si="375"/>
        <v>0</v>
      </c>
      <c r="U444">
        <f t="shared" si="376"/>
        <v>0.8</v>
      </c>
      <c r="V444">
        <f t="shared" si="377"/>
        <v>0</v>
      </c>
      <c r="W444">
        <f t="shared" si="378"/>
        <v>0</v>
      </c>
      <c r="X444">
        <f t="shared" si="379"/>
        <v>345.8</v>
      </c>
      <c r="Y444">
        <f t="shared" si="380"/>
        <v>49.4</v>
      </c>
      <c r="AA444">
        <v>-1</v>
      </c>
      <c r="AB444">
        <f t="shared" si="381"/>
        <v>500.28</v>
      </c>
      <c r="AC444">
        <f>ROUND(((ES444*4)),6)</f>
        <v>6.28</v>
      </c>
      <c r="AD444">
        <f>ROUND(((((ET444*4))-((EU444*4)))+AE444),6)</f>
        <v>0</v>
      </c>
      <c r="AE444">
        <f>ROUND(((EU444*4)),6)</f>
        <v>0</v>
      </c>
      <c r="AF444">
        <f>ROUND(((EV444*4)),6)</f>
        <v>494</v>
      </c>
      <c r="AG444">
        <f t="shared" si="382"/>
        <v>0</v>
      </c>
      <c r="AH444">
        <f>((EW444*4))</f>
        <v>0.8</v>
      </c>
      <c r="AI444">
        <f>((EX444*4))</f>
        <v>0</v>
      </c>
      <c r="AJ444">
        <f t="shared" si="383"/>
        <v>0</v>
      </c>
      <c r="AK444">
        <v>125.07</v>
      </c>
      <c r="AL444">
        <v>1.57</v>
      </c>
      <c r="AM444">
        <v>0</v>
      </c>
      <c r="AN444">
        <v>0</v>
      </c>
      <c r="AO444">
        <v>123.5</v>
      </c>
      <c r="AP444">
        <v>0</v>
      </c>
      <c r="AQ444">
        <v>0.2</v>
      </c>
      <c r="AR444">
        <v>0</v>
      </c>
      <c r="AS444">
        <v>0</v>
      </c>
      <c r="AT444">
        <v>70</v>
      </c>
      <c r="AU444">
        <v>10</v>
      </c>
      <c r="AV444">
        <v>1</v>
      </c>
      <c r="AW444">
        <v>1</v>
      </c>
      <c r="AZ444">
        <v>1</v>
      </c>
      <c r="BA444">
        <v>1</v>
      </c>
      <c r="BB444">
        <v>1</v>
      </c>
      <c r="BC444">
        <v>1</v>
      </c>
      <c r="BD444" t="s">
        <v>3</v>
      </c>
      <c r="BE444" t="s">
        <v>3</v>
      </c>
      <c r="BF444" t="s">
        <v>3</v>
      </c>
      <c r="BG444" t="s">
        <v>3</v>
      </c>
      <c r="BH444">
        <v>0</v>
      </c>
      <c r="BI444">
        <v>4</v>
      </c>
      <c r="BJ444" t="s">
        <v>350</v>
      </c>
      <c r="BM444">
        <v>0</v>
      </c>
      <c r="BN444">
        <v>0</v>
      </c>
      <c r="BO444" t="s">
        <v>3</v>
      </c>
      <c r="BP444">
        <v>0</v>
      </c>
      <c r="BQ444">
        <v>1</v>
      </c>
      <c r="BR444">
        <v>0</v>
      </c>
      <c r="BS444">
        <v>1</v>
      </c>
      <c r="BT444">
        <v>1</v>
      </c>
      <c r="BU444">
        <v>1</v>
      </c>
      <c r="BV444">
        <v>1</v>
      </c>
      <c r="BW444">
        <v>1</v>
      </c>
      <c r="BX444">
        <v>1</v>
      </c>
      <c r="BY444" t="s">
        <v>3</v>
      </c>
      <c r="BZ444">
        <v>70</v>
      </c>
      <c r="CA444">
        <v>10</v>
      </c>
      <c r="CB444" t="s">
        <v>3</v>
      </c>
      <c r="CE444">
        <v>0</v>
      </c>
      <c r="CF444">
        <v>0</v>
      </c>
      <c r="CG444">
        <v>0</v>
      </c>
      <c r="CM444">
        <v>0</v>
      </c>
      <c r="CN444" t="s">
        <v>3</v>
      </c>
      <c r="CO444">
        <v>0</v>
      </c>
      <c r="CP444">
        <f t="shared" si="384"/>
        <v>500.28</v>
      </c>
      <c r="CQ444">
        <f t="shared" si="385"/>
        <v>6.28</v>
      </c>
      <c r="CR444">
        <f>(((((ET444*4))*BB444-((EU444*4))*BS444)+AE444*BS444)*AV444)</f>
        <v>0</v>
      </c>
      <c r="CS444">
        <f t="shared" si="386"/>
        <v>0</v>
      </c>
      <c r="CT444">
        <f t="shared" si="387"/>
        <v>494</v>
      </c>
      <c r="CU444">
        <f t="shared" si="388"/>
        <v>0</v>
      </c>
      <c r="CV444">
        <f t="shared" si="389"/>
        <v>0.8</v>
      </c>
      <c r="CW444">
        <f t="shared" si="390"/>
        <v>0</v>
      </c>
      <c r="CX444">
        <f t="shared" si="391"/>
        <v>0</v>
      </c>
      <c r="CY444">
        <f t="shared" si="392"/>
        <v>345.8</v>
      </c>
      <c r="CZ444">
        <f t="shared" si="393"/>
        <v>49.4</v>
      </c>
      <c r="DC444" t="s">
        <v>3</v>
      </c>
      <c r="DD444" t="s">
        <v>32</v>
      </c>
      <c r="DE444" t="s">
        <v>32</v>
      </c>
      <c r="DF444" t="s">
        <v>32</v>
      </c>
      <c r="DG444" t="s">
        <v>32</v>
      </c>
      <c r="DH444" t="s">
        <v>3</v>
      </c>
      <c r="DI444" t="s">
        <v>32</v>
      </c>
      <c r="DJ444" t="s">
        <v>32</v>
      </c>
      <c r="DK444" t="s">
        <v>3</v>
      </c>
      <c r="DL444" t="s">
        <v>3</v>
      </c>
      <c r="DM444" t="s">
        <v>3</v>
      </c>
      <c r="DN444">
        <v>0</v>
      </c>
      <c r="DO444">
        <v>0</v>
      </c>
      <c r="DP444">
        <v>1</v>
      </c>
      <c r="DQ444">
        <v>1</v>
      </c>
      <c r="DU444">
        <v>16987630</v>
      </c>
      <c r="DV444" t="s">
        <v>19</v>
      </c>
      <c r="DW444" t="s">
        <v>19</v>
      </c>
      <c r="DX444">
        <v>1</v>
      </c>
      <c r="DZ444" t="s">
        <v>3</v>
      </c>
      <c r="EA444" t="s">
        <v>3</v>
      </c>
      <c r="EB444" t="s">
        <v>3</v>
      </c>
      <c r="EC444" t="s">
        <v>3</v>
      </c>
      <c r="EE444">
        <v>1441815344</v>
      </c>
      <c r="EF444">
        <v>1</v>
      </c>
      <c r="EG444" t="s">
        <v>22</v>
      </c>
      <c r="EH444">
        <v>0</v>
      </c>
      <c r="EI444" t="s">
        <v>3</v>
      </c>
      <c r="EJ444">
        <v>4</v>
      </c>
      <c r="EK444">
        <v>0</v>
      </c>
      <c r="EL444" t="s">
        <v>23</v>
      </c>
      <c r="EM444" t="s">
        <v>24</v>
      </c>
      <c r="EO444" t="s">
        <v>3</v>
      </c>
      <c r="EQ444">
        <v>1024</v>
      </c>
      <c r="ER444">
        <v>125.07</v>
      </c>
      <c r="ES444">
        <v>1.57</v>
      </c>
      <c r="ET444">
        <v>0</v>
      </c>
      <c r="EU444">
        <v>0</v>
      </c>
      <c r="EV444">
        <v>123.5</v>
      </c>
      <c r="EW444">
        <v>0.2</v>
      </c>
      <c r="EX444">
        <v>0</v>
      </c>
      <c r="EY444">
        <v>0</v>
      </c>
      <c r="FQ444">
        <v>0</v>
      </c>
      <c r="FR444">
        <f t="shared" si="394"/>
        <v>0</v>
      </c>
      <c r="FS444">
        <v>0</v>
      </c>
      <c r="FX444">
        <v>70</v>
      </c>
      <c r="FY444">
        <v>10</v>
      </c>
      <c r="GA444" t="s">
        <v>3</v>
      </c>
      <c r="GD444">
        <v>0</v>
      </c>
      <c r="GF444">
        <v>-1059917839</v>
      </c>
      <c r="GG444">
        <v>2</v>
      </c>
      <c r="GH444">
        <v>1</v>
      </c>
      <c r="GI444">
        <v>-2</v>
      </c>
      <c r="GJ444">
        <v>0</v>
      </c>
      <c r="GK444">
        <f>ROUND(R444*(R12)/100,2)</f>
        <v>0</v>
      </c>
      <c r="GL444">
        <f t="shared" si="395"/>
        <v>0</v>
      </c>
      <c r="GM444">
        <f t="shared" si="396"/>
        <v>895.48</v>
      </c>
      <c r="GN444">
        <f t="shared" si="397"/>
        <v>0</v>
      </c>
      <c r="GO444">
        <f t="shared" si="398"/>
        <v>0</v>
      </c>
      <c r="GP444">
        <f t="shared" si="399"/>
        <v>895.48</v>
      </c>
      <c r="GR444">
        <v>0</v>
      </c>
      <c r="GS444">
        <v>3</v>
      </c>
      <c r="GT444">
        <v>0</v>
      </c>
      <c r="GU444" t="s">
        <v>3</v>
      </c>
      <c r="GV444">
        <f t="shared" si="400"/>
        <v>0</v>
      </c>
      <c r="GW444">
        <v>1</v>
      </c>
      <c r="GX444">
        <f t="shared" si="401"/>
        <v>0</v>
      </c>
      <c r="HA444">
        <v>0</v>
      </c>
      <c r="HB444">
        <v>0</v>
      </c>
      <c r="HC444">
        <f t="shared" si="402"/>
        <v>0</v>
      </c>
      <c r="HE444" t="s">
        <v>3</v>
      </c>
      <c r="HF444" t="s">
        <v>3</v>
      </c>
      <c r="HM444" t="s">
        <v>3</v>
      </c>
      <c r="HN444" t="s">
        <v>3</v>
      </c>
      <c r="HO444" t="s">
        <v>3</v>
      </c>
      <c r="HP444" t="s">
        <v>3</v>
      </c>
      <c r="HQ444" t="s">
        <v>3</v>
      </c>
      <c r="IK444">
        <v>0</v>
      </c>
    </row>
    <row r="445" spans="1:245" x14ac:dyDescent="0.2">
      <c r="A445">
        <v>17</v>
      </c>
      <c r="B445">
        <v>1</v>
      </c>
      <c r="D445">
        <f>ROW(EtalonRes!A284)</f>
        <v>284</v>
      </c>
      <c r="E445" t="s">
        <v>3</v>
      </c>
      <c r="F445" t="s">
        <v>351</v>
      </c>
      <c r="G445" t="s">
        <v>352</v>
      </c>
      <c r="H445" t="s">
        <v>19</v>
      </c>
      <c r="I445">
        <v>1</v>
      </c>
      <c r="J445">
        <v>0</v>
      </c>
      <c r="K445">
        <v>1</v>
      </c>
      <c r="O445">
        <f t="shared" si="370"/>
        <v>74.13</v>
      </c>
      <c r="P445">
        <f t="shared" si="371"/>
        <v>0.03</v>
      </c>
      <c r="Q445">
        <f t="shared" si="372"/>
        <v>0</v>
      </c>
      <c r="R445">
        <f t="shared" si="373"/>
        <v>0</v>
      </c>
      <c r="S445">
        <f t="shared" si="374"/>
        <v>74.099999999999994</v>
      </c>
      <c r="T445">
        <f t="shared" si="375"/>
        <v>0</v>
      </c>
      <c r="U445">
        <f t="shared" si="376"/>
        <v>0.12</v>
      </c>
      <c r="V445">
        <f t="shared" si="377"/>
        <v>0</v>
      </c>
      <c r="W445">
        <f t="shared" si="378"/>
        <v>0</v>
      </c>
      <c r="X445">
        <f t="shared" si="379"/>
        <v>51.87</v>
      </c>
      <c r="Y445">
        <f t="shared" si="380"/>
        <v>7.41</v>
      </c>
      <c r="AA445">
        <v>-1</v>
      </c>
      <c r="AB445">
        <f t="shared" si="381"/>
        <v>74.13</v>
      </c>
      <c r="AC445">
        <f>ROUND(((ES445*3)),6)</f>
        <v>0.03</v>
      </c>
      <c r="AD445">
        <f>ROUND(((((ET445*3))-((EU445*3)))+AE445),6)</f>
        <v>0</v>
      </c>
      <c r="AE445">
        <f>ROUND(((EU445*3)),6)</f>
        <v>0</v>
      </c>
      <c r="AF445">
        <f>ROUND(((EV445*3)),6)</f>
        <v>74.099999999999994</v>
      </c>
      <c r="AG445">
        <f t="shared" si="382"/>
        <v>0</v>
      </c>
      <c r="AH445">
        <f>((EW445*3))</f>
        <v>0.12</v>
      </c>
      <c r="AI445">
        <f>((EX445*3))</f>
        <v>0</v>
      </c>
      <c r="AJ445">
        <f t="shared" si="383"/>
        <v>0</v>
      </c>
      <c r="AK445">
        <v>24.71</v>
      </c>
      <c r="AL445">
        <v>0.01</v>
      </c>
      <c r="AM445">
        <v>0</v>
      </c>
      <c r="AN445">
        <v>0</v>
      </c>
      <c r="AO445">
        <v>24.7</v>
      </c>
      <c r="AP445">
        <v>0</v>
      </c>
      <c r="AQ445">
        <v>0.04</v>
      </c>
      <c r="AR445">
        <v>0</v>
      </c>
      <c r="AS445">
        <v>0</v>
      </c>
      <c r="AT445">
        <v>70</v>
      </c>
      <c r="AU445">
        <v>10</v>
      </c>
      <c r="AV445">
        <v>1</v>
      </c>
      <c r="AW445">
        <v>1</v>
      </c>
      <c r="AZ445">
        <v>1</v>
      </c>
      <c r="BA445">
        <v>1</v>
      </c>
      <c r="BB445">
        <v>1</v>
      </c>
      <c r="BC445">
        <v>1</v>
      </c>
      <c r="BD445" t="s">
        <v>3</v>
      </c>
      <c r="BE445" t="s">
        <v>3</v>
      </c>
      <c r="BF445" t="s">
        <v>3</v>
      </c>
      <c r="BG445" t="s">
        <v>3</v>
      </c>
      <c r="BH445">
        <v>0</v>
      </c>
      <c r="BI445">
        <v>4</v>
      </c>
      <c r="BJ445" t="s">
        <v>353</v>
      </c>
      <c r="BM445">
        <v>0</v>
      </c>
      <c r="BN445">
        <v>0</v>
      </c>
      <c r="BO445" t="s">
        <v>3</v>
      </c>
      <c r="BP445">
        <v>0</v>
      </c>
      <c r="BQ445">
        <v>1</v>
      </c>
      <c r="BR445">
        <v>0</v>
      </c>
      <c r="BS445">
        <v>1</v>
      </c>
      <c r="BT445">
        <v>1</v>
      </c>
      <c r="BU445">
        <v>1</v>
      </c>
      <c r="BV445">
        <v>1</v>
      </c>
      <c r="BW445">
        <v>1</v>
      </c>
      <c r="BX445">
        <v>1</v>
      </c>
      <c r="BY445" t="s">
        <v>3</v>
      </c>
      <c r="BZ445">
        <v>70</v>
      </c>
      <c r="CA445">
        <v>10</v>
      </c>
      <c r="CB445" t="s">
        <v>3</v>
      </c>
      <c r="CE445">
        <v>0</v>
      </c>
      <c r="CF445">
        <v>0</v>
      </c>
      <c r="CG445">
        <v>0</v>
      </c>
      <c r="CM445">
        <v>0</v>
      </c>
      <c r="CN445" t="s">
        <v>3</v>
      </c>
      <c r="CO445">
        <v>0</v>
      </c>
      <c r="CP445">
        <f t="shared" si="384"/>
        <v>74.13</v>
      </c>
      <c r="CQ445">
        <f t="shared" si="385"/>
        <v>0.03</v>
      </c>
      <c r="CR445">
        <f>(((((ET445*3))*BB445-((EU445*3))*BS445)+AE445*BS445)*AV445)</f>
        <v>0</v>
      </c>
      <c r="CS445">
        <f t="shared" si="386"/>
        <v>0</v>
      </c>
      <c r="CT445">
        <f t="shared" si="387"/>
        <v>74.099999999999994</v>
      </c>
      <c r="CU445">
        <f t="shared" si="388"/>
        <v>0</v>
      </c>
      <c r="CV445">
        <f t="shared" si="389"/>
        <v>0.12</v>
      </c>
      <c r="CW445">
        <f t="shared" si="390"/>
        <v>0</v>
      </c>
      <c r="CX445">
        <f t="shared" si="391"/>
        <v>0</v>
      </c>
      <c r="CY445">
        <f t="shared" si="392"/>
        <v>51.87</v>
      </c>
      <c r="CZ445">
        <f t="shared" si="393"/>
        <v>7.41</v>
      </c>
      <c r="DC445" t="s">
        <v>3</v>
      </c>
      <c r="DD445" t="s">
        <v>164</v>
      </c>
      <c r="DE445" t="s">
        <v>164</v>
      </c>
      <c r="DF445" t="s">
        <v>164</v>
      </c>
      <c r="DG445" t="s">
        <v>164</v>
      </c>
      <c r="DH445" t="s">
        <v>3</v>
      </c>
      <c r="DI445" t="s">
        <v>164</v>
      </c>
      <c r="DJ445" t="s">
        <v>164</v>
      </c>
      <c r="DK445" t="s">
        <v>3</v>
      </c>
      <c r="DL445" t="s">
        <v>3</v>
      </c>
      <c r="DM445" t="s">
        <v>3</v>
      </c>
      <c r="DN445">
        <v>0</v>
      </c>
      <c r="DO445">
        <v>0</v>
      </c>
      <c r="DP445">
        <v>1</v>
      </c>
      <c r="DQ445">
        <v>1</v>
      </c>
      <c r="DU445">
        <v>16987630</v>
      </c>
      <c r="DV445" t="s">
        <v>19</v>
      </c>
      <c r="DW445" t="s">
        <v>19</v>
      </c>
      <c r="DX445">
        <v>1</v>
      </c>
      <c r="DZ445" t="s">
        <v>3</v>
      </c>
      <c r="EA445" t="s">
        <v>3</v>
      </c>
      <c r="EB445" t="s">
        <v>3</v>
      </c>
      <c r="EC445" t="s">
        <v>3</v>
      </c>
      <c r="EE445">
        <v>1441815344</v>
      </c>
      <c r="EF445">
        <v>1</v>
      </c>
      <c r="EG445" t="s">
        <v>22</v>
      </c>
      <c r="EH445">
        <v>0</v>
      </c>
      <c r="EI445" t="s">
        <v>3</v>
      </c>
      <c r="EJ445">
        <v>4</v>
      </c>
      <c r="EK445">
        <v>0</v>
      </c>
      <c r="EL445" t="s">
        <v>23</v>
      </c>
      <c r="EM445" t="s">
        <v>24</v>
      </c>
      <c r="EO445" t="s">
        <v>3</v>
      </c>
      <c r="EQ445">
        <v>1024</v>
      </c>
      <c r="ER445">
        <v>24.71</v>
      </c>
      <c r="ES445">
        <v>0.01</v>
      </c>
      <c r="ET445">
        <v>0</v>
      </c>
      <c r="EU445">
        <v>0</v>
      </c>
      <c r="EV445">
        <v>24.7</v>
      </c>
      <c r="EW445">
        <v>0.04</v>
      </c>
      <c r="EX445">
        <v>0</v>
      </c>
      <c r="EY445">
        <v>0</v>
      </c>
      <c r="FQ445">
        <v>0</v>
      </c>
      <c r="FR445">
        <f t="shared" si="394"/>
        <v>0</v>
      </c>
      <c r="FS445">
        <v>0</v>
      </c>
      <c r="FX445">
        <v>70</v>
      </c>
      <c r="FY445">
        <v>10</v>
      </c>
      <c r="GA445" t="s">
        <v>3</v>
      </c>
      <c r="GD445">
        <v>0</v>
      </c>
      <c r="GF445">
        <v>322852978</v>
      </c>
      <c r="GG445">
        <v>2</v>
      </c>
      <c r="GH445">
        <v>1</v>
      </c>
      <c r="GI445">
        <v>-2</v>
      </c>
      <c r="GJ445">
        <v>0</v>
      </c>
      <c r="GK445">
        <f>ROUND(R445*(R12)/100,2)</f>
        <v>0</v>
      </c>
      <c r="GL445">
        <f t="shared" si="395"/>
        <v>0</v>
      </c>
      <c r="GM445">
        <f t="shared" si="396"/>
        <v>133.41</v>
      </c>
      <c r="GN445">
        <f t="shared" si="397"/>
        <v>0</v>
      </c>
      <c r="GO445">
        <f t="shared" si="398"/>
        <v>0</v>
      </c>
      <c r="GP445">
        <f t="shared" si="399"/>
        <v>133.41</v>
      </c>
      <c r="GR445">
        <v>0</v>
      </c>
      <c r="GS445">
        <v>3</v>
      </c>
      <c r="GT445">
        <v>0</v>
      </c>
      <c r="GU445" t="s">
        <v>3</v>
      </c>
      <c r="GV445">
        <f t="shared" si="400"/>
        <v>0</v>
      </c>
      <c r="GW445">
        <v>1</v>
      </c>
      <c r="GX445">
        <f t="shared" si="401"/>
        <v>0</v>
      </c>
      <c r="HA445">
        <v>0</v>
      </c>
      <c r="HB445">
        <v>0</v>
      </c>
      <c r="HC445">
        <f t="shared" si="402"/>
        <v>0</v>
      </c>
      <c r="HE445" t="s">
        <v>3</v>
      </c>
      <c r="HF445" t="s">
        <v>3</v>
      </c>
      <c r="HM445" t="s">
        <v>3</v>
      </c>
      <c r="HN445" t="s">
        <v>3</v>
      </c>
      <c r="HO445" t="s">
        <v>3</v>
      </c>
      <c r="HP445" t="s">
        <v>3</v>
      </c>
      <c r="HQ445" t="s">
        <v>3</v>
      </c>
      <c r="IK445">
        <v>0</v>
      </c>
    </row>
    <row r="446" spans="1:245" x14ac:dyDescent="0.2">
      <c r="A446">
        <v>17</v>
      </c>
      <c r="B446">
        <v>1</v>
      </c>
      <c r="D446">
        <f>ROW(EtalonRes!A287)</f>
        <v>287</v>
      </c>
      <c r="E446" t="s">
        <v>354</v>
      </c>
      <c r="F446" t="s">
        <v>355</v>
      </c>
      <c r="G446" t="s">
        <v>356</v>
      </c>
      <c r="H446" t="s">
        <v>19</v>
      </c>
      <c r="I446">
        <v>1</v>
      </c>
      <c r="J446">
        <v>0</v>
      </c>
      <c r="K446">
        <v>1</v>
      </c>
      <c r="O446">
        <f t="shared" si="370"/>
        <v>742.69</v>
      </c>
      <c r="P446">
        <f t="shared" si="371"/>
        <v>1.7</v>
      </c>
      <c r="Q446">
        <f t="shared" si="372"/>
        <v>0</v>
      </c>
      <c r="R446">
        <f t="shared" si="373"/>
        <v>0</v>
      </c>
      <c r="S446">
        <f t="shared" si="374"/>
        <v>740.99</v>
      </c>
      <c r="T446">
        <f t="shared" si="375"/>
        <v>0</v>
      </c>
      <c r="U446">
        <f t="shared" si="376"/>
        <v>1.2</v>
      </c>
      <c r="V446">
        <f t="shared" si="377"/>
        <v>0</v>
      </c>
      <c r="W446">
        <f t="shared" si="378"/>
        <v>0</v>
      </c>
      <c r="X446">
        <f t="shared" si="379"/>
        <v>518.69000000000005</v>
      </c>
      <c r="Y446">
        <f t="shared" si="380"/>
        <v>74.099999999999994</v>
      </c>
      <c r="AA446">
        <v>1472751627</v>
      </c>
      <c r="AB446">
        <f t="shared" si="381"/>
        <v>742.69</v>
      </c>
      <c r="AC446">
        <f>ROUND((ES446),6)</f>
        <v>1.7</v>
      </c>
      <c r="AD446">
        <f>ROUND((((ET446)-(EU446))+AE446),6)</f>
        <v>0</v>
      </c>
      <c r="AE446">
        <f>ROUND((EU446),6)</f>
        <v>0</v>
      </c>
      <c r="AF446">
        <f>ROUND((EV446),6)</f>
        <v>740.99</v>
      </c>
      <c r="AG446">
        <f t="shared" si="382"/>
        <v>0</v>
      </c>
      <c r="AH446">
        <f>(EW446)</f>
        <v>1.2</v>
      </c>
      <c r="AI446">
        <f>(EX446)</f>
        <v>0</v>
      </c>
      <c r="AJ446">
        <f t="shared" si="383"/>
        <v>0</v>
      </c>
      <c r="AK446">
        <v>742.69</v>
      </c>
      <c r="AL446">
        <v>1.7</v>
      </c>
      <c r="AM446">
        <v>0</v>
      </c>
      <c r="AN446">
        <v>0</v>
      </c>
      <c r="AO446">
        <v>740.99</v>
      </c>
      <c r="AP446">
        <v>0</v>
      </c>
      <c r="AQ446">
        <v>1.2</v>
      </c>
      <c r="AR446">
        <v>0</v>
      </c>
      <c r="AS446">
        <v>0</v>
      </c>
      <c r="AT446">
        <v>70</v>
      </c>
      <c r="AU446">
        <v>10</v>
      </c>
      <c r="AV446">
        <v>1</v>
      </c>
      <c r="AW446">
        <v>1</v>
      </c>
      <c r="AZ446">
        <v>1</v>
      </c>
      <c r="BA446">
        <v>1</v>
      </c>
      <c r="BB446">
        <v>1</v>
      </c>
      <c r="BC446">
        <v>1</v>
      </c>
      <c r="BD446" t="s">
        <v>3</v>
      </c>
      <c r="BE446" t="s">
        <v>3</v>
      </c>
      <c r="BF446" t="s">
        <v>3</v>
      </c>
      <c r="BG446" t="s">
        <v>3</v>
      </c>
      <c r="BH446">
        <v>0</v>
      </c>
      <c r="BI446">
        <v>4</v>
      </c>
      <c r="BJ446" t="s">
        <v>357</v>
      </c>
      <c r="BM446">
        <v>0</v>
      </c>
      <c r="BN446">
        <v>0</v>
      </c>
      <c r="BO446" t="s">
        <v>3</v>
      </c>
      <c r="BP446">
        <v>0</v>
      </c>
      <c r="BQ446">
        <v>1</v>
      </c>
      <c r="BR446">
        <v>0</v>
      </c>
      <c r="BS446">
        <v>1</v>
      </c>
      <c r="BT446">
        <v>1</v>
      </c>
      <c r="BU446">
        <v>1</v>
      </c>
      <c r="BV446">
        <v>1</v>
      </c>
      <c r="BW446">
        <v>1</v>
      </c>
      <c r="BX446">
        <v>1</v>
      </c>
      <c r="BY446" t="s">
        <v>3</v>
      </c>
      <c r="BZ446">
        <v>70</v>
      </c>
      <c r="CA446">
        <v>10</v>
      </c>
      <c r="CB446" t="s">
        <v>3</v>
      </c>
      <c r="CE446">
        <v>0</v>
      </c>
      <c r="CF446">
        <v>0</v>
      </c>
      <c r="CG446">
        <v>0</v>
      </c>
      <c r="CM446">
        <v>0</v>
      </c>
      <c r="CN446" t="s">
        <v>3</v>
      </c>
      <c r="CO446">
        <v>0</v>
      </c>
      <c r="CP446">
        <f t="shared" si="384"/>
        <v>742.69</v>
      </c>
      <c r="CQ446">
        <f t="shared" si="385"/>
        <v>1.7</v>
      </c>
      <c r="CR446">
        <f>((((ET446)*BB446-(EU446)*BS446)+AE446*BS446)*AV446)</f>
        <v>0</v>
      </c>
      <c r="CS446">
        <f t="shared" si="386"/>
        <v>0</v>
      </c>
      <c r="CT446">
        <f t="shared" si="387"/>
        <v>740.99</v>
      </c>
      <c r="CU446">
        <f t="shared" si="388"/>
        <v>0</v>
      </c>
      <c r="CV446">
        <f t="shared" si="389"/>
        <v>1.2</v>
      </c>
      <c r="CW446">
        <f t="shared" si="390"/>
        <v>0</v>
      </c>
      <c r="CX446">
        <f t="shared" si="391"/>
        <v>0</v>
      </c>
      <c r="CY446">
        <f t="shared" si="392"/>
        <v>518.69299999999998</v>
      </c>
      <c r="CZ446">
        <f t="shared" si="393"/>
        <v>74.09899999999999</v>
      </c>
      <c r="DC446" t="s">
        <v>3</v>
      </c>
      <c r="DD446" t="s">
        <v>3</v>
      </c>
      <c r="DE446" t="s">
        <v>3</v>
      </c>
      <c r="DF446" t="s">
        <v>3</v>
      </c>
      <c r="DG446" t="s">
        <v>3</v>
      </c>
      <c r="DH446" t="s">
        <v>3</v>
      </c>
      <c r="DI446" t="s">
        <v>3</v>
      </c>
      <c r="DJ446" t="s">
        <v>3</v>
      </c>
      <c r="DK446" t="s">
        <v>3</v>
      </c>
      <c r="DL446" t="s">
        <v>3</v>
      </c>
      <c r="DM446" t="s">
        <v>3</v>
      </c>
      <c r="DN446">
        <v>0</v>
      </c>
      <c r="DO446">
        <v>0</v>
      </c>
      <c r="DP446">
        <v>1</v>
      </c>
      <c r="DQ446">
        <v>1</v>
      </c>
      <c r="DU446">
        <v>16987630</v>
      </c>
      <c r="DV446" t="s">
        <v>19</v>
      </c>
      <c r="DW446" t="s">
        <v>19</v>
      </c>
      <c r="DX446">
        <v>1</v>
      </c>
      <c r="DZ446" t="s">
        <v>3</v>
      </c>
      <c r="EA446" t="s">
        <v>3</v>
      </c>
      <c r="EB446" t="s">
        <v>3</v>
      </c>
      <c r="EC446" t="s">
        <v>3</v>
      </c>
      <c r="EE446">
        <v>1441815344</v>
      </c>
      <c r="EF446">
        <v>1</v>
      </c>
      <c r="EG446" t="s">
        <v>22</v>
      </c>
      <c r="EH446">
        <v>0</v>
      </c>
      <c r="EI446" t="s">
        <v>3</v>
      </c>
      <c r="EJ446">
        <v>4</v>
      </c>
      <c r="EK446">
        <v>0</v>
      </c>
      <c r="EL446" t="s">
        <v>23</v>
      </c>
      <c r="EM446" t="s">
        <v>24</v>
      </c>
      <c r="EO446" t="s">
        <v>3</v>
      </c>
      <c r="EQ446">
        <v>0</v>
      </c>
      <c r="ER446">
        <v>742.69</v>
      </c>
      <c r="ES446">
        <v>1.7</v>
      </c>
      <c r="ET446">
        <v>0</v>
      </c>
      <c r="EU446">
        <v>0</v>
      </c>
      <c r="EV446">
        <v>740.99</v>
      </c>
      <c r="EW446">
        <v>1.2</v>
      </c>
      <c r="EX446">
        <v>0</v>
      </c>
      <c r="EY446">
        <v>0</v>
      </c>
      <c r="FQ446">
        <v>0</v>
      </c>
      <c r="FR446">
        <f t="shared" si="394"/>
        <v>0</v>
      </c>
      <c r="FS446">
        <v>0</v>
      </c>
      <c r="FX446">
        <v>70</v>
      </c>
      <c r="FY446">
        <v>10</v>
      </c>
      <c r="GA446" t="s">
        <v>3</v>
      </c>
      <c r="GD446">
        <v>0</v>
      </c>
      <c r="GF446">
        <v>-773177281</v>
      </c>
      <c r="GG446">
        <v>2</v>
      </c>
      <c r="GH446">
        <v>1</v>
      </c>
      <c r="GI446">
        <v>-2</v>
      </c>
      <c r="GJ446">
        <v>0</v>
      </c>
      <c r="GK446">
        <f>ROUND(R446*(R12)/100,2)</f>
        <v>0</v>
      </c>
      <c r="GL446">
        <f t="shared" si="395"/>
        <v>0</v>
      </c>
      <c r="GM446">
        <f t="shared" si="396"/>
        <v>1335.48</v>
      </c>
      <c r="GN446">
        <f t="shared" si="397"/>
        <v>0</v>
      </c>
      <c r="GO446">
        <f t="shared" si="398"/>
        <v>0</v>
      </c>
      <c r="GP446">
        <f t="shared" si="399"/>
        <v>1335.48</v>
      </c>
      <c r="GR446">
        <v>0</v>
      </c>
      <c r="GS446">
        <v>3</v>
      </c>
      <c r="GT446">
        <v>0</v>
      </c>
      <c r="GU446" t="s">
        <v>3</v>
      </c>
      <c r="GV446">
        <f t="shared" si="400"/>
        <v>0</v>
      </c>
      <c r="GW446">
        <v>1</v>
      </c>
      <c r="GX446">
        <f t="shared" si="401"/>
        <v>0</v>
      </c>
      <c r="HA446">
        <v>0</v>
      </c>
      <c r="HB446">
        <v>0</v>
      </c>
      <c r="HC446">
        <f t="shared" si="402"/>
        <v>0</v>
      </c>
      <c r="HE446" t="s">
        <v>3</v>
      </c>
      <c r="HF446" t="s">
        <v>3</v>
      </c>
      <c r="HM446" t="s">
        <v>3</v>
      </c>
      <c r="HN446" t="s">
        <v>3</v>
      </c>
      <c r="HO446" t="s">
        <v>3</v>
      </c>
      <c r="HP446" t="s">
        <v>3</v>
      </c>
      <c r="HQ446" t="s">
        <v>3</v>
      </c>
      <c r="IK446">
        <v>0</v>
      </c>
    </row>
    <row r="447" spans="1:245" x14ac:dyDescent="0.2">
      <c r="A447">
        <v>17</v>
      </c>
      <c r="B447">
        <v>1</v>
      </c>
      <c r="D447">
        <f>ROW(EtalonRes!A290)</f>
        <v>290</v>
      </c>
      <c r="E447" t="s">
        <v>358</v>
      </c>
      <c r="F447" t="s">
        <v>359</v>
      </c>
      <c r="G447" t="s">
        <v>360</v>
      </c>
      <c r="H447" t="s">
        <v>36</v>
      </c>
      <c r="I447">
        <f>ROUND((1)/10,9)</f>
        <v>0.1</v>
      </c>
      <c r="J447">
        <v>0</v>
      </c>
      <c r="K447">
        <f>ROUND((1)/10,9)</f>
        <v>0.1</v>
      </c>
      <c r="O447">
        <f t="shared" si="370"/>
        <v>178.39</v>
      </c>
      <c r="P447">
        <f t="shared" si="371"/>
        <v>8.07</v>
      </c>
      <c r="Q447">
        <f t="shared" si="372"/>
        <v>0</v>
      </c>
      <c r="R447">
        <f t="shared" si="373"/>
        <v>0</v>
      </c>
      <c r="S447">
        <f t="shared" si="374"/>
        <v>170.32</v>
      </c>
      <c r="T447">
        <f t="shared" si="375"/>
        <v>0</v>
      </c>
      <c r="U447">
        <f t="shared" si="376"/>
        <v>0.24</v>
      </c>
      <c r="V447">
        <f t="shared" si="377"/>
        <v>0</v>
      </c>
      <c r="W447">
        <f t="shared" si="378"/>
        <v>0</v>
      </c>
      <c r="X447">
        <f t="shared" si="379"/>
        <v>119.22</v>
      </c>
      <c r="Y447">
        <f t="shared" si="380"/>
        <v>17.03</v>
      </c>
      <c r="AA447">
        <v>1472751627</v>
      </c>
      <c r="AB447">
        <f t="shared" si="381"/>
        <v>1783.85</v>
      </c>
      <c r="AC447">
        <f>ROUND((ES447),6)</f>
        <v>80.67</v>
      </c>
      <c r="AD447">
        <f>ROUND((((ET447)-(EU447))+AE447),6)</f>
        <v>0</v>
      </c>
      <c r="AE447">
        <f>ROUND((EU447),6)</f>
        <v>0</v>
      </c>
      <c r="AF447">
        <f>ROUND((EV447),6)</f>
        <v>1703.18</v>
      </c>
      <c r="AG447">
        <f t="shared" si="382"/>
        <v>0</v>
      </c>
      <c r="AH447">
        <f>(EW447)</f>
        <v>2.4</v>
      </c>
      <c r="AI447">
        <f>(EX447)</f>
        <v>0</v>
      </c>
      <c r="AJ447">
        <f t="shared" si="383"/>
        <v>0</v>
      </c>
      <c r="AK447">
        <v>1783.85</v>
      </c>
      <c r="AL447">
        <v>80.67</v>
      </c>
      <c r="AM447">
        <v>0</v>
      </c>
      <c r="AN447">
        <v>0</v>
      </c>
      <c r="AO447">
        <v>1703.18</v>
      </c>
      <c r="AP447">
        <v>0</v>
      </c>
      <c r="AQ447">
        <v>2.4</v>
      </c>
      <c r="AR447">
        <v>0</v>
      </c>
      <c r="AS447">
        <v>0</v>
      </c>
      <c r="AT447">
        <v>70</v>
      </c>
      <c r="AU447">
        <v>10</v>
      </c>
      <c r="AV447">
        <v>1</v>
      </c>
      <c r="AW447">
        <v>1</v>
      </c>
      <c r="AZ447">
        <v>1</v>
      </c>
      <c r="BA447">
        <v>1</v>
      </c>
      <c r="BB447">
        <v>1</v>
      </c>
      <c r="BC447">
        <v>1</v>
      </c>
      <c r="BD447" t="s">
        <v>3</v>
      </c>
      <c r="BE447" t="s">
        <v>3</v>
      </c>
      <c r="BF447" t="s">
        <v>3</v>
      </c>
      <c r="BG447" t="s">
        <v>3</v>
      </c>
      <c r="BH447">
        <v>0</v>
      </c>
      <c r="BI447">
        <v>4</v>
      </c>
      <c r="BJ447" t="s">
        <v>361</v>
      </c>
      <c r="BM447">
        <v>0</v>
      </c>
      <c r="BN447">
        <v>0</v>
      </c>
      <c r="BO447" t="s">
        <v>3</v>
      </c>
      <c r="BP447">
        <v>0</v>
      </c>
      <c r="BQ447">
        <v>1</v>
      </c>
      <c r="BR447">
        <v>0</v>
      </c>
      <c r="BS447">
        <v>1</v>
      </c>
      <c r="BT447">
        <v>1</v>
      </c>
      <c r="BU447">
        <v>1</v>
      </c>
      <c r="BV447">
        <v>1</v>
      </c>
      <c r="BW447">
        <v>1</v>
      </c>
      <c r="BX447">
        <v>1</v>
      </c>
      <c r="BY447" t="s">
        <v>3</v>
      </c>
      <c r="BZ447">
        <v>70</v>
      </c>
      <c r="CA447">
        <v>10</v>
      </c>
      <c r="CB447" t="s">
        <v>3</v>
      </c>
      <c r="CE447">
        <v>0</v>
      </c>
      <c r="CF447">
        <v>0</v>
      </c>
      <c r="CG447">
        <v>0</v>
      </c>
      <c r="CM447">
        <v>0</v>
      </c>
      <c r="CN447" t="s">
        <v>3</v>
      </c>
      <c r="CO447">
        <v>0</v>
      </c>
      <c r="CP447">
        <f t="shared" si="384"/>
        <v>178.39</v>
      </c>
      <c r="CQ447">
        <f t="shared" si="385"/>
        <v>80.67</v>
      </c>
      <c r="CR447">
        <f>((((ET447)*BB447-(EU447)*BS447)+AE447*BS447)*AV447)</f>
        <v>0</v>
      </c>
      <c r="CS447">
        <f t="shared" si="386"/>
        <v>0</v>
      </c>
      <c r="CT447">
        <f t="shared" si="387"/>
        <v>1703.18</v>
      </c>
      <c r="CU447">
        <f t="shared" si="388"/>
        <v>0</v>
      </c>
      <c r="CV447">
        <f t="shared" si="389"/>
        <v>2.4</v>
      </c>
      <c r="CW447">
        <f t="shared" si="390"/>
        <v>0</v>
      </c>
      <c r="CX447">
        <f t="shared" si="391"/>
        <v>0</v>
      </c>
      <c r="CY447">
        <f t="shared" si="392"/>
        <v>119.22399999999999</v>
      </c>
      <c r="CZ447">
        <f t="shared" si="393"/>
        <v>17.031999999999996</v>
      </c>
      <c r="DC447" t="s">
        <v>3</v>
      </c>
      <c r="DD447" t="s">
        <v>3</v>
      </c>
      <c r="DE447" t="s">
        <v>3</v>
      </c>
      <c r="DF447" t="s">
        <v>3</v>
      </c>
      <c r="DG447" t="s">
        <v>3</v>
      </c>
      <c r="DH447" t="s">
        <v>3</v>
      </c>
      <c r="DI447" t="s">
        <v>3</v>
      </c>
      <c r="DJ447" t="s">
        <v>3</v>
      </c>
      <c r="DK447" t="s">
        <v>3</v>
      </c>
      <c r="DL447" t="s">
        <v>3</v>
      </c>
      <c r="DM447" t="s">
        <v>3</v>
      </c>
      <c r="DN447">
        <v>0</v>
      </c>
      <c r="DO447">
        <v>0</v>
      </c>
      <c r="DP447">
        <v>1</v>
      </c>
      <c r="DQ447">
        <v>1</v>
      </c>
      <c r="DU447">
        <v>16987630</v>
      </c>
      <c r="DV447" t="s">
        <v>36</v>
      </c>
      <c r="DW447" t="s">
        <v>36</v>
      </c>
      <c r="DX447">
        <v>10</v>
      </c>
      <c r="DZ447" t="s">
        <v>3</v>
      </c>
      <c r="EA447" t="s">
        <v>3</v>
      </c>
      <c r="EB447" t="s">
        <v>3</v>
      </c>
      <c r="EC447" t="s">
        <v>3</v>
      </c>
      <c r="EE447">
        <v>1441815344</v>
      </c>
      <c r="EF447">
        <v>1</v>
      </c>
      <c r="EG447" t="s">
        <v>22</v>
      </c>
      <c r="EH447">
        <v>0</v>
      </c>
      <c r="EI447" t="s">
        <v>3</v>
      </c>
      <c r="EJ447">
        <v>4</v>
      </c>
      <c r="EK447">
        <v>0</v>
      </c>
      <c r="EL447" t="s">
        <v>23</v>
      </c>
      <c r="EM447" t="s">
        <v>24</v>
      </c>
      <c r="EO447" t="s">
        <v>3</v>
      </c>
      <c r="EQ447">
        <v>0</v>
      </c>
      <c r="ER447">
        <v>1783.85</v>
      </c>
      <c r="ES447">
        <v>80.67</v>
      </c>
      <c r="ET447">
        <v>0</v>
      </c>
      <c r="EU447">
        <v>0</v>
      </c>
      <c r="EV447">
        <v>1703.18</v>
      </c>
      <c r="EW447">
        <v>2.4</v>
      </c>
      <c r="EX447">
        <v>0</v>
      </c>
      <c r="EY447">
        <v>0</v>
      </c>
      <c r="FQ447">
        <v>0</v>
      </c>
      <c r="FR447">
        <f t="shared" si="394"/>
        <v>0</v>
      </c>
      <c r="FS447">
        <v>0</v>
      </c>
      <c r="FX447">
        <v>70</v>
      </c>
      <c r="FY447">
        <v>10</v>
      </c>
      <c r="GA447" t="s">
        <v>3</v>
      </c>
      <c r="GD447">
        <v>0</v>
      </c>
      <c r="GF447">
        <v>275629574</v>
      </c>
      <c r="GG447">
        <v>2</v>
      </c>
      <c r="GH447">
        <v>1</v>
      </c>
      <c r="GI447">
        <v>-2</v>
      </c>
      <c r="GJ447">
        <v>0</v>
      </c>
      <c r="GK447">
        <f>ROUND(R447*(R12)/100,2)</f>
        <v>0</v>
      </c>
      <c r="GL447">
        <f t="shared" si="395"/>
        <v>0</v>
      </c>
      <c r="GM447">
        <f t="shared" si="396"/>
        <v>314.64</v>
      </c>
      <c r="GN447">
        <f t="shared" si="397"/>
        <v>0</v>
      </c>
      <c r="GO447">
        <f t="shared" si="398"/>
        <v>0</v>
      </c>
      <c r="GP447">
        <f t="shared" si="399"/>
        <v>314.64</v>
      </c>
      <c r="GR447">
        <v>0</v>
      </c>
      <c r="GS447">
        <v>3</v>
      </c>
      <c r="GT447">
        <v>0</v>
      </c>
      <c r="GU447" t="s">
        <v>3</v>
      </c>
      <c r="GV447">
        <f t="shared" si="400"/>
        <v>0</v>
      </c>
      <c r="GW447">
        <v>1</v>
      </c>
      <c r="GX447">
        <f t="shared" si="401"/>
        <v>0</v>
      </c>
      <c r="HA447">
        <v>0</v>
      </c>
      <c r="HB447">
        <v>0</v>
      </c>
      <c r="HC447">
        <f t="shared" si="402"/>
        <v>0</v>
      </c>
      <c r="HE447" t="s">
        <v>3</v>
      </c>
      <c r="HF447" t="s">
        <v>3</v>
      </c>
      <c r="HM447" t="s">
        <v>3</v>
      </c>
      <c r="HN447" t="s">
        <v>3</v>
      </c>
      <c r="HO447" t="s">
        <v>3</v>
      </c>
      <c r="HP447" t="s">
        <v>3</v>
      </c>
      <c r="HQ447" t="s">
        <v>3</v>
      </c>
      <c r="IK447">
        <v>0</v>
      </c>
    </row>
    <row r="448" spans="1:245" x14ac:dyDescent="0.2">
      <c r="A448">
        <v>17</v>
      </c>
      <c r="B448">
        <v>1</v>
      </c>
      <c r="D448">
        <f>ROW(EtalonRes!A293)</f>
        <v>293</v>
      </c>
      <c r="E448" t="s">
        <v>3</v>
      </c>
      <c r="F448" t="s">
        <v>362</v>
      </c>
      <c r="G448" t="s">
        <v>363</v>
      </c>
      <c r="H448" t="s">
        <v>19</v>
      </c>
      <c r="I448">
        <v>1</v>
      </c>
      <c r="J448">
        <v>0</v>
      </c>
      <c r="K448">
        <v>1</v>
      </c>
      <c r="O448">
        <f t="shared" si="370"/>
        <v>57.84</v>
      </c>
      <c r="P448">
        <f t="shared" si="371"/>
        <v>2.2799999999999998</v>
      </c>
      <c r="Q448">
        <f t="shared" si="372"/>
        <v>0</v>
      </c>
      <c r="R448">
        <f t="shared" si="373"/>
        <v>0</v>
      </c>
      <c r="S448">
        <f t="shared" si="374"/>
        <v>55.56</v>
      </c>
      <c r="T448">
        <f t="shared" si="375"/>
        <v>0</v>
      </c>
      <c r="U448">
        <f t="shared" si="376"/>
        <v>0.09</v>
      </c>
      <c r="V448">
        <f t="shared" si="377"/>
        <v>0</v>
      </c>
      <c r="W448">
        <f t="shared" si="378"/>
        <v>0</v>
      </c>
      <c r="X448">
        <f t="shared" si="379"/>
        <v>38.89</v>
      </c>
      <c r="Y448">
        <f t="shared" si="380"/>
        <v>5.56</v>
      </c>
      <c r="AA448">
        <v>-1</v>
      </c>
      <c r="AB448">
        <f t="shared" si="381"/>
        <v>57.84</v>
      </c>
      <c r="AC448">
        <f>ROUND(((ES448*3)),6)</f>
        <v>2.2799999999999998</v>
      </c>
      <c r="AD448">
        <f>ROUND(((((ET448*3))-((EU448*3)))+AE448),6)</f>
        <v>0</v>
      </c>
      <c r="AE448">
        <f>ROUND(((EU448*3)),6)</f>
        <v>0</v>
      </c>
      <c r="AF448">
        <f>ROUND(((EV448*3)),6)</f>
        <v>55.56</v>
      </c>
      <c r="AG448">
        <f t="shared" si="382"/>
        <v>0</v>
      </c>
      <c r="AH448">
        <f>((EW448*3))</f>
        <v>0.09</v>
      </c>
      <c r="AI448">
        <f>((EX448*3))</f>
        <v>0</v>
      </c>
      <c r="AJ448">
        <f t="shared" si="383"/>
        <v>0</v>
      </c>
      <c r="AK448">
        <v>19.28</v>
      </c>
      <c r="AL448">
        <v>0.76</v>
      </c>
      <c r="AM448">
        <v>0</v>
      </c>
      <c r="AN448">
        <v>0</v>
      </c>
      <c r="AO448">
        <v>18.52</v>
      </c>
      <c r="AP448">
        <v>0</v>
      </c>
      <c r="AQ448">
        <v>0.03</v>
      </c>
      <c r="AR448">
        <v>0</v>
      </c>
      <c r="AS448">
        <v>0</v>
      </c>
      <c r="AT448">
        <v>70</v>
      </c>
      <c r="AU448">
        <v>10</v>
      </c>
      <c r="AV448">
        <v>1</v>
      </c>
      <c r="AW448">
        <v>1</v>
      </c>
      <c r="AZ448">
        <v>1</v>
      </c>
      <c r="BA448">
        <v>1</v>
      </c>
      <c r="BB448">
        <v>1</v>
      </c>
      <c r="BC448">
        <v>1</v>
      </c>
      <c r="BD448" t="s">
        <v>3</v>
      </c>
      <c r="BE448" t="s">
        <v>3</v>
      </c>
      <c r="BF448" t="s">
        <v>3</v>
      </c>
      <c r="BG448" t="s">
        <v>3</v>
      </c>
      <c r="BH448">
        <v>0</v>
      </c>
      <c r="BI448">
        <v>4</v>
      </c>
      <c r="BJ448" t="s">
        <v>364</v>
      </c>
      <c r="BM448">
        <v>0</v>
      </c>
      <c r="BN448">
        <v>0</v>
      </c>
      <c r="BO448" t="s">
        <v>3</v>
      </c>
      <c r="BP448">
        <v>0</v>
      </c>
      <c r="BQ448">
        <v>1</v>
      </c>
      <c r="BR448">
        <v>0</v>
      </c>
      <c r="BS448">
        <v>1</v>
      </c>
      <c r="BT448">
        <v>1</v>
      </c>
      <c r="BU448">
        <v>1</v>
      </c>
      <c r="BV448">
        <v>1</v>
      </c>
      <c r="BW448">
        <v>1</v>
      </c>
      <c r="BX448">
        <v>1</v>
      </c>
      <c r="BY448" t="s">
        <v>3</v>
      </c>
      <c r="BZ448">
        <v>70</v>
      </c>
      <c r="CA448">
        <v>10</v>
      </c>
      <c r="CB448" t="s">
        <v>3</v>
      </c>
      <c r="CE448">
        <v>0</v>
      </c>
      <c r="CF448">
        <v>0</v>
      </c>
      <c r="CG448">
        <v>0</v>
      </c>
      <c r="CM448">
        <v>0</v>
      </c>
      <c r="CN448" t="s">
        <v>3</v>
      </c>
      <c r="CO448">
        <v>0</v>
      </c>
      <c r="CP448">
        <f t="shared" si="384"/>
        <v>57.84</v>
      </c>
      <c r="CQ448">
        <f t="shared" si="385"/>
        <v>2.2799999999999998</v>
      </c>
      <c r="CR448">
        <f>(((((ET448*3))*BB448-((EU448*3))*BS448)+AE448*BS448)*AV448)</f>
        <v>0</v>
      </c>
      <c r="CS448">
        <f t="shared" si="386"/>
        <v>0</v>
      </c>
      <c r="CT448">
        <f t="shared" si="387"/>
        <v>55.56</v>
      </c>
      <c r="CU448">
        <f t="shared" si="388"/>
        <v>0</v>
      </c>
      <c r="CV448">
        <f t="shared" si="389"/>
        <v>0.09</v>
      </c>
      <c r="CW448">
        <f t="shared" si="390"/>
        <v>0</v>
      </c>
      <c r="CX448">
        <f t="shared" si="391"/>
        <v>0</v>
      </c>
      <c r="CY448">
        <f t="shared" si="392"/>
        <v>38.892000000000003</v>
      </c>
      <c r="CZ448">
        <f t="shared" si="393"/>
        <v>5.556</v>
      </c>
      <c r="DC448" t="s">
        <v>3</v>
      </c>
      <c r="DD448" t="s">
        <v>164</v>
      </c>
      <c r="DE448" t="s">
        <v>164</v>
      </c>
      <c r="DF448" t="s">
        <v>164</v>
      </c>
      <c r="DG448" t="s">
        <v>164</v>
      </c>
      <c r="DH448" t="s">
        <v>3</v>
      </c>
      <c r="DI448" t="s">
        <v>164</v>
      </c>
      <c r="DJ448" t="s">
        <v>164</v>
      </c>
      <c r="DK448" t="s">
        <v>3</v>
      </c>
      <c r="DL448" t="s">
        <v>3</v>
      </c>
      <c r="DM448" t="s">
        <v>3</v>
      </c>
      <c r="DN448">
        <v>0</v>
      </c>
      <c r="DO448">
        <v>0</v>
      </c>
      <c r="DP448">
        <v>1</v>
      </c>
      <c r="DQ448">
        <v>1</v>
      </c>
      <c r="DU448">
        <v>16987630</v>
      </c>
      <c r="DV448" t="s">
        <v>19</v>
      </c>
      <c r="DW448" t="s">
        <v>19</v>
      </c>
      <c r="DX448">
        <v>1</v>
      </c>
      <c r="DZ448" t="s">
        <v>3</v>
      </c>
      <c r="EA448" t="s">
        <v>3</v>
      </c>
      <c r="EB448" t="s">
        <v>3</v>
      </c>
      <c r="EC448" t="s">
        <v>3</v>
      </c>
      <c r="EE448">
        <v>1441815344</v>
      </c>
      <c r="EF448">
        <v>1</v>
      </c>
      <c r="EG448" t="s">
        <v>22</v>
      </c>
      <c r="EH448">
        <v>0</v>
      </c>
      <c r="EI448" t="s">
        <v>3</v>
      </c>
      <c r="EJ448">
        <v>4</v>
      </c>
      <c r="EK448">
        <v>0</v>
      </c>
      <c r="EL448" t="s">
        <v>23</v>
      </c>
      <c r="EM448" t="s">
        <v>24</v>
      </c>
      <c r="EO448" t="s">
        <v>3</v>
      </c>
      <c r="EQ448">
        <v>1024</v>
      </c>
      <c r="ER448">
        <v>19.28</v>
      </c>
      <c r="ES448">
        <v>0.76</v>
      </c>
      <c r="ET448">
        <v>0</v>
      </c>
      <c r="EU448">
        <v>0</v>
      </c>
      <c r="EV448">
        <v>18.52</v>
      </c>
      <c r="EW448">
        <v>0.03</v>
      </c>
      <c r="EX448">
        <v>0</v>
      </c>
      <c r="EY448">
        <v>0</v>
      </c>
      <c r="FQ448">
        <v>0</v>
      </c>
      <c r="FR448">
        <f t="shared" si="394"/>
        <v>0</v>
      </c>
      <c r="FS448">
        <v>0</v>
      </c>
      <c r="FX448">
        <v>70</v>
      </c>
      <c r="FY448">
        <v>10</v>
      </c>
      <c r="GA448" t="s">
        <v>3</v>
      </c>
      <c r="GD448">
        <v>0</v>
      </c>
      <c r="GF448">
        <v>-1676040349</v>
      </c>
      <c r="GG448">
        <v>2</v>
      </c>
      <c r="GH448">
        <v>1</v>
      </c>
      <c r="GI448">
        <v>-2</v>
      </c>
      <c r="GJ448">
        <v>0</v>
      </c>
      <c r="GK448">
        <f>ROUND(R448*(R12)/100,2)</f>
        <v>0</v>
      </c>
      <c r="GL448">
        <f t="shared" si="395"/>
        <v>0</v>
      </c>
      <c r="GM448">
        <f t="shared" si="396"/>
        <v>102.29</v>
      </c>
      <c r="GN448">
        <f t="shared" si="397"/>
        <v>0</v>
      </c>
      <c r="GO448">
        <f t="shared" si="398"/>
        <v>0</v>
      </c>
      <c r="GP448">
        <f t="shared" si="399"/>
        <v>102.29</v>
      </c>
      <c r="GR448">
        <v>0</v>
      </c>
      <c r="GS448">
        <v>3</v>
      </c>
      <c r="GT448">
        <v>0</v>
      </c>
      <c r="GU448" t="s">
        <v>3</v>
      </c>
      <c r="GV448">
        <f t="shared" si="400"/>
        <v>0</v>
      </c>
      <c r="GW448">
        <v>1</v>
      </c>
      <c r="GX448">
        <f t="shared" si="401"/>
        <v>0</v>
      </c>
      <c r="HA448">
        <v>0</v>
      </c>
      <c r="HB448">
        <v>0</v>
      </c>
      <c r="HC448">
        <f t="shared" si="402"/>
        <v>0</v>
      </c>
      <c r="HE448" t="s">
        <v>3</v>
      </c>
      <c r="HF448" t="s">
        <v>3</v>
      </c>
      <c r="HM448" t="s">
        <v>3</v>
      </c>
      <c r="HN448" t="s">
        <v>3</v>
      </c>
      <c r="HO448" t="s">
        <v>3</v>
      </c>
      <c r="HP448" t="s">
        <v>3</v>
      </c>
      <c r="HQ448" t="s">
        <v>3</v>
      </c>
      <c r="IK448">
        <v>0</v>
      </c>
    </row>
    <row r="449" spans="1:245" x14ac:dyDescent="0.2">
      <c r="A449">
        <v>17</v>
      </c>
      <c r="B449">
        <v>1</v>
      </c>
      <c r="D449">
        <f>ROW(EtalonRes!A299)</f>
        <v>299</v>
      </c>
      <c r="E449" t="s">
        <v>365</v>
      </c>
      <c r="F449" t="s">
        <v>366</v>
      </c>
      <c r="G449" t="s">
        <v>367</v>
      </c>
      <c r="H449" t="s">
        <v>19</v>
      </c>
      <c r="I449">
        <v>1</v>
      </c>
      <c r="J449">
        <v>0</v>
      </c>
      <c r="K449">
        <v>1</v>
      </c>
      <c r="O449">
        <f t="shared" si="370"/>
        <v>565.04999999999995</v>
      </c>
      <c r="P449">
        <f t="shared" si="371"/>
        <v>9.31</v>
      </c>
      <c r="Q449">
        <f t="shared" si="372"/>
        <v>0</v>
      </c>
      <c r="R449">
        <f t="shared" si="373"/>
        <v>0</v>
      </c>
      <c r="S449">
        <f t="shared" si="374"/>
        <v>555.74</v>
      </c>
      <c r="T449">
        <f t="shared" si="375"/>
        <v>0</v>
      </c>
      <c r="U449">
        <f t="shared" si="376"/>
        <v>0.9</v>
      </c>
      <c r="V449">
        <f t="shared" si="377"/>
        <v>0</v>
      </c>
      <c r="W449">
        <f t="shared" si="378"/>
        <v>0</v>
      </c>
      <c r="X449">
        <f t="shared" si="379"/>
        <v>389.02</v>
      </c>
      <c r="Y449">
        <f t="shared" si="380"/>
        <v>55.57</v>
      </c>
      <c r="AA449">
        <v>1472751627</v>
      </c>
      <c r="AB449">
        <f t="shared" si="381"/>
        <v>565.04999999999995</v>
      </c>
      <c r="AC449">
        <f>ROUND((ES449),6)</f>
        <v>9.31</v>
      </c>
      <c r="AD449">
        <f>ROUND((((ET449)-(EU449))+AE449),6)</f>
        <v>0</v>
      </c>
      <c r="AE449">
        <f>ROUND((EU449),6)</f>
        <v>0</v>
      </c>
      <c r="AF449">
        <f>ROUND((EV449),6)</f>
        <v>555.74</v>
      </c>
      <c r="AG449">
        <f t="shared" si="382"/>
        <v>0</v>
      </c>
      <c r="AH449">
        <f>(EW449)</f>
        <v>0.9</v>
      </c>
      <c r="AI449">
        <f>(EX449)</f>
        <v>0</v>
      </c>
      <c r="AJ449">
        <f t="shared" si="383"/>
        <v>0</v>
      </c>
      <c r="AK449">
        <v>565.04999999999995</v>
      </c>
      <c r="AL449">
        <v>9.31</v>
      </c>
      <c r="AM449">
        <v>0</v>
      </c>
      <c r="AN449">
        <v>0</v>
      </c>
      <c r="AO449">
        <v>555.74</v>
      </c>
      <c r="AP449">
        <v>0</v>
      </c>
      <c r="AQ449">
        <v>0.9</v>
      </c>
      <c r="AR449">
        <v>0</v>
      </c>
      <c r="AS449">
        <v>0</v>
      </c>
      <c r="AT449">
        <v>70</v>
      </c>
      <c r="AU449">
        <v>10</v>
      </c>
      <c r="AV449">
        <v>1</v>
      </c>
      <c r="AW449">
        <v>1</v>
      </c>
      <c r="AZ449">
        <v>1</v>
      </c>
      <c r="BA449">
        <v>1</v>
      </c>
      <c r="BB449">
        <v>1</v>
      </c>
      <c r="BC449">
        <v>1</v>
      </c>
      <c r="BD449" t="s">
        <v>3</v>
      </c>
      <c r="BE449" t="s">
        <v>3</v>
      </c>
      <c r="BF449" t="s">
        <v>3</v>
      </c>
      <c r="BG449" t="s">
        <v>3</v>
      </c>
      <c r="BH449">
        <v>0</v>
      </c>
      <c r="BI449">
        <v>4</v>
      </c>
      <c r="BJ449" t="s">
        <v>368</v>
      </c>
      <c r="BM449">
        <v>0</v>
      </c>
      <c r="BN449">
        <v>0</v>
      </c>
      <c r="BO449" t="s">
        <v>3</v>
      </c>
      <c r="BP449">
        <v>0</v>
      </c>
      <c r="BQ449">
        <v>1</v>
      </c>
      <c r="BR449">
        <v>0</v>
      </c>
      <c r="BS449">
        <v>1</v>
      </c>
      <c r="BT449">
        <v>1</v>
      </c>
      <c r="BU449">
        <v>1</v>
      </c>
      <c r="BV449">
        <v>1</v>
      </c>
      <c r="BW449">
        <v>1</v>
      </c>
      <c r="BX449">
        <v>1</v>
      </c>
      <c r="BY449" t="s">
        <v>3</v>
      </c>
      <c r="BZ449">
        <v>70</v>
      </c>
      <c r="CA449">
        <v>10</v>
      </c>
      <c r="CB449" t="s">
        <v>3</v>
      </c>
      <c r="CE449">
        <v>0</v>
      </c>
      <c r="CF449">
        <v>0</v>
      </c>
      <c r="CG449">
        <v>0</v>
      </c>
      <c r="CM449">
        <v>0</v>
      </c>
      <c r="CN449" t="s">
        <v>3</v>
      </c>
      <c r="CO449">
        <v>0</v>
      </c>
      <c r="CP449">
        <f t="shared" si="384"/>
        <v>565.04999999999995</v>
      </c>
      <c r="CQ449">
        <f t="shared" si="385"/>
        <v>9.31</v>
      </c>
      <c r="CR449">
        <f>((((ET449)*BB449-(EU449)*BS449)+AE449*BS449)*AV449)</f>
        <v>0</v>
      </c>
      <c r="CS449">
        <f t="shared" si="386"/>
        <v>0</v>
      </c>
      <c r="CT449">
        <f t="shared" si="387"/>
        <v>555.74</v>
      </c>
      <c r="CU449">
        <f t="shared" si="388"/>
        <v>0</v>
      </c>
      <c r="CV449">
        <f t="shared" si="389"/>
        <v>0.9</v>
      </c>
      <c r="CW449">
        <f t="shared" si="390"/>
        <v>0</v>
      </c>
      <c r="CX449">
        <f t="shared" si="391"/>
        <v>0</v>
      </c>
      <c r="CY449">
        <f t="shared" si="392"/>
        <v>389.01800000000003</v>
      </c>
      <c r="CZ449">
        <f t="shared" si="393"/>
        <v>55.573999999999998</v>
      </c>
      <c r="DC449" t="s">
        <v>3</v>
      </c>
      <c r="DD449" t="s">
        <v>3</v>
      </c>
      <c r="DE449" t="s">
        <v>3</v>
      </c>
      <c r="DF449" t="s">
        <v>3</v>
      </c>
      <c r="DG449" t="s">
        <v>3</v>
      </c>
      <c r="DH449" t="s">
        <v>3</v>
      </c>
      <c r="DI449" t="s">
        <v>3</v>
      </c>
      <c r="DJ449" t="s">
        <v>3</v>
      </c>
      <c r="DK449" t="s">
        <v>3</v>
      </c>
      <c r="DL449" t="s">
        <v>3</v>
      </c>
      <c r="DM449" t="s">
        <v>3</v>
      </c>
      <c r="DN449">
        <v>0</v>
      </c>
      <c r="DO449">
        <v>0</v>
      </c>
      <c r="DP449">
        <v>1</v>
      </c>
      <c r="DQ449">
        <v>1</v>
      </c>
      <c r="DU449">
        <v>16987630</v>
      </c>
      <c r="DV449" t="s">
        <v>19</v>
      </c>
      <c r="DW449" t="s">
        <v>19</v>
      </c>
      <c r="DX449">
        <v>1</v>
      </c>
      <c r="DZ449" t="s">
        <v>3</v>
      </c>
      <c r="EA449" t="s">
        <v>3</v>
      </c>
      <c r="EB449" t="s">
        <v>3</v>
      </c>
      <c r="EC449" t="s">
        <v>3</v>
      </c>
      <c r="EE449">
        <v>1441815344</v>
      </c>
      <c r="EF449">
        <v>1</v>
      </c>
      <c r="EG449" t="s">
        <v>22</v>
      </c>
      <c r="EH449">
        <v>0</v>
      </c>
      <c r="EI449" t="s">
        <v>3</v>
      </c>
      <c r="EJ449">
        <v>4</v>
      </c>
      <c r="EK449">
        <v>0</v>
      </c>
      <c r="EL449" t="s">
        <v>23</v>
      </c>
      <c r="EM449" t="s">
        <v>24</v>
      </c>
      <c r="EO449" t="s">
        <v>3</v>
      </c>
      <c r="EQ449">
        <v>0</v>
      </c>
      <c r="ER449">
        <v>565.04999999999995</v>
      </c>
      <c r="ES449">
        <v>9.31</v>
      </c>
      <c r="ET449">
        <v>0</v>
      </c>
      <c r="EU449">
        <v>0</v>
      </c>
      <c r="EV449">
        <v>555.74</v>
      </c>
      <c r="EW449">
        <v>0.9</v>
      </c>
      <c r="EX449">
        <v>0</v>
      </c>
      <c r="EY449">
        <v>0</v>
      </c>
      <c r="FQ449">
        <v>0</v>
      </c>
      <c r="FR449">
        <f t="shared" si="394"/>
        <v>0</v>
      </c>
      <c r="FS449">
        <v>0</v>
      </c>
      <c r="FX449">
        <v>70</v>
      </c>
      <c r="FY449">
        <v>10</v>
      </c>
      <c r="GA449" t="s">
        <v>3</v>
      </c>
      <c r="GD449">
        <v>0</v>
      </c>
      <c r="GF449">
        <v>-1010978929</v>
      </c>
      <c r="GG449">
        <v>2</v>
      </c>
      <c r="GH449">
        <v>1</v>
      </c>
      <c r="GI449">
        <v>-2</v>
      </c>
      <c r="GJ449">
        <v>0</v>
      </c>
      <c r="GK449">
        <f>ROUND(R449*(R12)/100,2)</f>
        <v>0</v>
      </c>
      <c r="GL449">
        <f t="shared" si="395"/>
        <v>0</v>
      </c>
      <c r="GM449">
        <f t="shared" si="396"/>
        <v>1009.64</v>
      </c>
      <c r="GN449">
        <f t="shared" si="397"/>
        <v>0</v>
      </c>
      <c r="GO449">
        <f t="shared" si="398"/>
        <v>0</v>
      </c>
      <c r="GP449">
        <f t="shared" si="399"/>
        <v>1009.64</v>
      </c>
      <c r="GR449">
        <v>0</v>
      </c>
      <c r="GS449">
        <v>3</v>
      </c>
      <c r="GT449">
        <v>0</v>
      </c>
      <c r="GU449" t="s">
        <v>3</v>
      </c>
      <c r="GV449">
        <f t="shared" si="400"/>
        <v>0</v>
      </c>
      <c r="GW449">
        <v>1</v>
      </c>
      <c r="GX449">
        <f t="shared" si="401"/>
        <v>0</v>
      </c>
      <c r="HA449">
        <v>0</v>
      </c>
      <c r="HB449">
        <v>0</v>
      </c>
      <c r="HC449">
        <f t="shared" si="402"/>
        <v>0</v>
      </c>
      <c r="HE449" t="s">
        <v>3</v>
      </c>
      <c r="HF449" t="s">
        <v>3</v>
      </c>
      <c r="HM449" t="s">
        <v>3</v>
      </c>
      <c r="HN449" t="s">
        <v>3</v>
      </c>
      <c r="HO449" t="s">
        <v>3</v>
      </c>
      <c r="HP449" t="s">
        <v>3</v>
      </c>
      <c r="HQ449" t="s">
        <v>3</v>
      </c>
      <c r="IK449">
        <v>0</v>
      </c>
    </row>
    <row r="450" spans="1:245" x14ac:dyDescent="0.2">
      <c r="A450">
        <v>17</v>
      </c>
      <c r="B450">
        <v>1</v>
      </c>
      <c r="D450">
        <f>ROW(EtalonRes!A303)</f>
        <v>303</v>
      </c>
      <c r="E450" t="s">
        <v>3</v>
      </c>
      <c r="F450" t="s">
        <v>369</v>
      </c>
      <c r="G450" t="s">
        <v>370</v>
      </c>
      <c r="H450" t="s">
        <v>19</v>
      </c>
      <c r="I450">
        <f>ROUND(3+3,9)</f>
        <v>6</v>
      </c>
      <c r="J450">
        <v>0</v>
      </c>
      <c r="K450">
        <f>ROUND(3+3,9)</f>
        <v>6</v>
      </c>
      <c r="O450">
        <f t="shared" si="370"/>
        <v>5490.72</v>
      </c>
      <c r="P450">
        <f t="shared" si="371"/>
        <v>235.32</v>
      </c>
      <c r="Q450">
        <f t="shared" si="372"/>
        <v>0</v>
      </c>
      <c r="R450">
        <f t="shared" si="373"/>
        <v>0</v>
      </c>
      <c r="S450">
        <f t="shared" si="374"/>
        <v>5255.4</v>
      </c>
      <c r="T450">
        <f t="shared" si="375"/>
        <v>0</v>
      </c>
      <c r="U450">
        <f t="shared" si="376"/>
        <v>8.64</v>
      </c>
      <c r="V450">
        <f t="shared" si="377"/>
        <v>0</v>
      </c>
      <c r="W450">
        <f t="shared" si="378"/>
        <v>0</v>
      </c>
      <c r="X450">
        <f t="shared" si="379"/>
        <v>3678.78</v>
      </c>
      <c r="Y450">
        <f t="shared" si="380"/>
        <v>525.54</v>
      </c>
      <c r="AA450">
        <v>-1</v>
      </c>
      <c r="AB450">
        <f t="shared" si="381"/>
        <v>915.12</v>
      </c>
      <c r="AC450">
        <f>ROUND(((ES450*2)),6)</f>
        <v>39.22</v>
      </c>
      <c r="AD450">
        <f>ROUND(((((ET450*2))-((EU450*2)))+AE450),6)</f>
        <v>0</v>
      </c>
      <c r="AE450">
        <f>ROUND(((EU450*2)),6)</f>
        <v>0</v>
      </c>
      <c r="AF450">
        <f>ROUND(((EV450*2)),6)</f>
        <v>875.9</v>
      </c>
      <c r="AG450">
        <f t="shared" si="382"/>
        <v>0</v>
      </c>
      <c r="AH450">
        <f>((EW450*2))</f>
        <v>1.44</v>
      </c>
      <c r="AI450">
        <f>((EX450*2))</f>
        <v>0</v>
      </c>
      <c r="AJ450">
        <f t="shared" si="383"/>
        <v>0</v>
      </c>
      <c r="AK450">
        <v>457.56</v>
      </c>
      <c r="AL450">
        <v>19.61</v>
      </c>
      <c r="AM450">
        <v>0</v>
      </c>
      <c r="AN450">
        <v>0</v>
      </c>
      <c r="AO450">
        <v>437.95</v>
      </c>
      <c r="AP450">
        <v>0</v>
      </c>
      <c r="AQ450">
        <v>0.72</v>
      </c>
      <c r="AR450">
        <v>0</v>
      </c>
      <c r="AS450">
        <v>0</v>
      </c>
      <c r="AT450">
        <v>70</v>
      </c>
      <c r="AU450">
        <v>10</v>
      </c>
      <c r="AV450">
        <v>1</v>
      </c>
      <c r="AW450">
        <v>1</v>
      </c>
      <c r="AZ450">
        <v>1</v>
      </c>
      <c r="BA450">
        <v>1</v>
      </c>
      <c r="BB450">
        <v>1</v>
      </c>
      <c r="BC450">
        <v>1</v>
      </c>
      <c r="BD450" t="s">
        <v>3</v>
      </c>
      <c r="BE450" t="s">
        <v>3</v>
      </c>
      <c r="BF450" t="s">
        <v>3</v>
      </c>
      <c r="BG450" t="s">
        <v>3</v>
      </c>
      <c r="BH450">
        <v>0</v>
      </c>
      <c r="BI450">
        <v>4</v>
      </c>
      <c r="BJ450" t="s">
        <v>371</v>
      </c>
      <c r="BM450">
        <v>0</v>
      </c>
      <c r="BN450">
        <v>0</v>
      </c>
      <c r="BO450" t="s">
        <v>3</v>
      </c>
      <c r="BP450">
        <v>0</v>
      </c>
      <c r="BQ450">
        <v>1</v>
      </c>
      <c r="BR450">
        <v>0</v>
      </c>
      <c r="BS450">
        <v>1</v>
      </c>
      <c r="BT450">
        <v>1</v>
      </c>
      <c r="BU450">
        <v>1</v>
      </c>
      <c r="BV450">
        <v>1</v>
      </c>
      <c r="BW450">
        <v>1</v>
      </c>
      <c r="BX450">
        <v>1</v>
      </c>
      <c r="BY450" t="s">
        <v>3</v>
      </c>
      <c r="BZ450">
        <v>70</v>
      </c>
      <c r="CA450">
        <v>10</v>
      </c>
      <c r="CB450" t="s">
        <v>3</v>
      </c>
      <c r="CE450">
        <v>0</v>
      </c>
      <c r="CF450">
        <v>0</v>
      </c>
      <c r="CG450">
        <v>0</v>
      </c>
      <c r="CM450">
        <v>0</v>
      </c>
      <c r="CN450" t="s">
        <v>3</v>
      </c>
      <c r="CO450">
        <v>0</v>
      </c>
      <c r="CP450">
        <f t="shared" si="384"/>
        <v>5490.7199999999993</v>
      </c>
      <c r="CQ450">
        <f t="shared" si="385"/>
        <v>39.22</v>
      </c>
      <c r="CR450">
        <f>(((((ET450*2))*BB450-((EU450*2))*BS450)+AE450*BS450)*AV450)</f>
        <v>0</v>
      </c>
      <c r="CS450">
        <f t="shared" si="386"/>
        <v>0</v>
      </c>
      <c r="CT450">
        <f t="shared" si="387"/>
        <v>875.9</v>
      </c>
      <c r="CU450">
        <f t="shared" si="388"/>
        <v>0</v>
      </c>
      <c r="CV450">
        <f t="shared" si="389"/>
        <v>1.44</v>
      </c>
      <c r="CW450">
        <f t="shared" si="390"/>
        <v>0</v>
      </c>
      <c r="CX450">
        <f t="shared" si="391"/>
        <v>0</v>
      </c>
      <c r="CY450">
        <f t="shared" si="392"/>
        <v>3678.78</v>
      </c>
      <c r="CZ450">
        <f t="shared" si="393"/>
        <v>525.54</v>
      </c>
      <c r="DC450" t="s">
        <v>3</v>
      </c>
      <c r="DD450" t="s">
        <v>193</v>
      </c>
      <c r="DE450" t="s">
        <v>193</v>
      </c>
      <c r="DF450" t="s">
        <v>193</v>
      </c>
      <c r="DG450" t="s">
        <v>193</v>
      </c>
      <c r="DH450" t="s">
        <v>3</v>
      </c>
      <c r="DI450" t="s">
        <v>193</v>
      </c>
      <c r="DJ450" t="s">
        <v>193</v>
      </c>
      <c r="DK450" t="s">
        <v>3</v>
      </c>
      <c r="DL450" t="s">
        <v>3</v>
      </c>
      <c r="DM450" t="s">
        <v>3</v>
      </c>
      <c r="DN450">
        <v>0</v>
      </c>
      <c r="DO450">
        <v>0</v>
      </c>
      <c r="DP450">
        <v>1</v>
      </c>
      <c r="DQ450">
        <v>1</v>
      </c>
      <c r="DU450">
        <v>16987630</v>
      </c>
      <c r="DV450" t="s">
        <v>19</v>
      </c>
      <c r="DW450" t="s">
        <v>19</v>
      </c>
      <c r="DX450">
        <v>1</v>
      </c>
      <c r="DZ450" t="s">
        <v>3</v>
      </c>
      <c r="EA450" t="s">
        <v>3</v>
      </c>
      <c r="EB450" t="s">
        <v>3</v>
      </c>
      <c r="EC450" t="s">
        <v>3</v>
      </c>
      <c r="EE450">
        <v>1441815344</v>
      </c>
      <c r="EF450">
        <v>1</v>
      </c>
      <c r="EG450" t="s">
        <v>22</v>
      </c>
      <c r="EH450">
        <v>0</v>
      </c>
      <c r="EI450" t="s">
        <v>3</v>
      </c>
      <c r="EJ450">
        <v>4</v>
      </c>
      <c r="EK450">
        <v>0</v>
      </c>
      <c r="EL450" t="s">
        <v>23</v>
      </c>
      <c r="EM450" t="s">
        <v>24</v>
      </c>
      <c r="EO450" t="s">
        <v>3</v>
      </c>
      <c r="EQ450">
        <v>1311744</v>
      </c>
      <c r="ER450">
        <v>457.56</v>
      </c>
      <c r="ES450">
        <v>19.61</v>
      </c>
      <c r="ET450">
        <v>0</v>
      </c>
      <c r="EU450">
        <v>0</v>
      </c>
      <c r="EV450">
        <v>437.95</v>
      </c>
      <c r="EW450">
        <v>0.72</v>
      </c>
      <c r="EX450">
        <v>0</v>
      </c>
      <c r="EY450">
        <v>0</v>
      </c>
      <c r="FQ450">
        <v>0</v>
      </c>
      <c r="FR450">
        <f t="shared" si="394"/>
        <v>0</v>
      </c>
      <c r="FS450">
        <v>0</v>
      </c>
      <c r="FX450">
        <v>70</v>
      </c>
      <c r="FY450">
        <v>10</v>
      </c>
      <c r="GA450" t="s">
        <v>3</v>
      </c>
      <c r="GD450">
        <v>0</v>
      </c>
      <c r="GF450">
        <v>-36652570</v>
      </c>
      <c r="GG450">
        <v>2</v>
      </c>
      <c r="GH450">
        <v>1</v>
      </c>
      <c r="GI450">
        <v>-2</v>
      </c>
      <c r="GJ450">
        <v>0</v>
      </c>
      <c r="GK450">
        <f>ROUND(R450*(R12)/100,2)</f>
        <v>0</v>
      </c>
      <c r="GL450">
        <f t="shared" si="395"/>
        <v>0</v>
      </c>
      <c r="GM450">
        <f t="shared" si="396"/>
        <v>9695.0400000000009</v>
      </c>
      <c r="GN450">
        <f t="shared" si="397"/>
        <v>0</v>
      </c>
      <c r="GO450">
        <f t="shared" si="398"/>
        <v>0</v>
      </c>
      <c r="GP450">
        <f t="shared" si="399"/>
        <v>9695.0400000000009</v>
      </c>
      <c r="GR450">
        <v>0</v>
      </c>
      <c r="GS450">
        <v>3</v>
      </c>
      <c r="GT450">
        <v>0</v>
      </c>
      <c r="GU450" t="s">
        <v>3</v>
      </c>
      <c r="GV450">
        <f t="shared" si="400"/>
        <v>0</v>
      </c>
      <c r="GW450">
        <v>1</v>
      </c>
      <c r="GX450">
        <f t="shared" si="401"/>
        <v>0</v>
      </c>
      <c r="HA450">
        <v>0</v>
      </c>
      <c r="HB450">
        <v>0</v>
      </c>
      <c r="HC450">
        <f t="shared" si="402"/>
        <v>0</v>
      </c>
      <c r="HE450" t="s">
        <v>3</v>
      </c>
      <c r="HF450" t="s">
        <v>3</v>
      </c>
      <c r="HM450" t="s">
        <v>3</v>
      </c>
      <c r="HN450" t="s">
        <v>3</v>
      </c>
      <c r="HO450" t="s">
        <v>3</v>
      </c>
      <c r="HP450" t="s">
        <v>3</v>
      </c>
      <c r="HQ450" t="s">
        <v>3</v>
      </c>
      <c r="IK450">
        <v>0</v>
      </c>
    </row>
    <row r="451" spans="1:245" x14ac:dyDescent="0.2">
      <c r="A451">
        <v>17</v>
      </c>
      <c r="B451">
        <v>1</v>
      </c>
      <c r="D451">
        <f>ROW(EtalonRes!A304)</f>
        <v>304</v>
      </c>
      <c r="E451" t="s">
        <v>3</v>
      </c>
      <c r="F451" t="s">
        <v>372</v>
      </c>
      <c r="G451" t="s">
        <v>373</v>
      </c>
      <c r="H451" t="s">
        <v>19</v>
      </c>
      <c r="I451">
        <v>1</v>
      </c>
      <c r="J451">
        <v>0</v>
      </c>
      <c r="K451">
        <v>1</v>
      </c>
      <c r="O451">
        <f t="shared" si="370"/>
        <v>14314.15</v>
      </c>
      <c r="P451">
        <f t="shared" si="371"/>
        <v>0</v>
      </c>
      <c r="Q451">
        <f t="shared" si="372"/>
        <v>0</v>
      </c>
      <c r="R451">
        <f t="shared" si="373"/>
        <v>0</v>
      </c>
      <c r="S451">
        <f t="shared" si="374"/>
        <v>14314.15</v>
      </c>
      <c r="T451">
        <f t="shared" si="375"/>
        <v>0</v>
      </c>
      <c r="U451">
        <f t="shared" si="376"/>
        <v>28.240000000000002</v>
      </c>
      <c r="V451">
        <f t="shared" si="377"/>
        <v>0</v>
      </c>
      <c r="W451">
        <f t="shared" si="378"/>
        <v>0</v>
      </c>
      <c r="X451">
        <f t="shared" si="379"/>
        <v>10019.91</v>
      </c>
      <c r="Y451">
        <f t="shared" si="380"/>
        <v>1431.42</v>
      </c>
      <c r="AA451">
        <v>-1</v>
      </c>
      <c r="AB451">
        <f t="shared" si="381"/>
        <v>14314.15</v>
      </c>
      <c r="AC451">
        <f>ROUND(((ES451*353)),6)</f>
        <v>0</v>
      </c>
      <c r="AD451">
        <f>ROUND(((((ET451*353))-((EU451*353)))+AE451),6)</f>
        <v>0</v>
      </c>
      <c r="AE451">
        <f>ROUND(((EU451*353)),6)</f>
        <v>0</v>
      </c>
      <c r="AF451">
        <f>ROUND(((EV451*353)),6)</f>
        <v>14314.15</v>
      </c>
      <c r="AG451">
        <f t="shared" si="382"/>
        <v>0</v>
      </c>
      <c r="AH451">
        <f>((EW451*353))</f>
        <v>28.240000000000002</v>
      </c>
      <c r="AI451">
        <f>((EX451*353))</f>
        <v>0</v>
      </c>
      <c r="AJ451">
        <f t="shared" si="383"/>
        <v>0</v>
      </c>
      <c r="AK451">
        <v>40.549999999999997</v>
      </c>
      <c r="AL451">
        <v>0</v>
      </c>
      <c r="AM451">
        <v>0</v>
      </c>
      <c r="AN451">
        <v>0</v>
      </c>
      <c r="AO451">
        <v>40.549999999999997</v>
      </c>
      <c r="AP451">
        <v>0</v>
      </c>
      <c r="AQ451">
        <v>0.08</v>
      </c>
      <c r="AR451">
        <v>0</v>
      </c>
      <c r="AS451">
        <v>0</v>
      </c>
      <c r="AT451">
        <v>70</v>
      </c>
      <c r="AU451">
        <v>10</v>
      </c>
      <c r="AV451">
        <v>1</v>
      </c>
      <c r="AW451">
        <v>1</v>
      </c>
      <c r="AZ451">
        <v>1</v>
      </c>
      <c r="BA451">
        <v>1</v>
      </c>
      <c r="BB451">
        <v>1</v>
      </c>
      <c r="BC451">
        <v>1</v>
      </c>
      <c r="BD451" t="s">
        <v>3</v>
      </c>
      <c r="BE451" t="s">
        <v>3</v>
      </c>
      <c r="BF451" t="s">
        <v>3</v>
      </c>
      <c r="BG451" t="s">
        <v>3</v>
      </c>
      <c r="BH451">
        <v>0</v>
      </c>
      <c r="BI451">
        <v>4</v>
      </c>
      <c r="BJ451" t="s">
        <v>374</v>
      </c>
      <c r="BM451">
        <v>0</v>
      </c>
      <c r="BN451">
        <v>0</v>
      </c>
      <c r="BO451" t="s">
        <v>3</v>
      </c>
      <c r="BP451">
        <v>0</v>
      </c>
      <c r="BQ451">
        <v>1</v>
      </c>
      <c r="BR451">
        <v>0</v>
      </c>
      <c r="BS451">
        <v>1</v>
      </c>
      <c r="BT451">
        <v>1</v>
      </c>
      <c r="BU451">
        <v>1</v>
      </c>
      <c r="BV451">
        <v>1</v>
      </c>
      <c r="BW451">
        <v>1</v>
      </c>
      <c r="BX451">
        <v>1</v>
      </c>
      <c r="BY451" t="s">
        <v>3</v>
      </c>
      <c r="BZ451">
        <v>70</v>
      </c>
      <c r="CA451">
        <v>10</v>
      </c>
      <c r="CB451" t="s">
        <v>3</v>
      </c>
      <c r="CE451">
        <v>0</v>
      </c>
      <c r="CF451">
        <v>0</v>
      </c>
      <c r="CG451">
        <v>0</v>
      </c>
      <c r="CM451">
        <v>0</v>
      </c>
      <c r="CN451" t="s">
        <v>3</v>
      </c>
      <c r="CO451">
        <v>0</v>
      </c>
      <c r="CP451">
        <f t="shared" si="384"/>
        <v>14314.15</v>
      </c>
      <c r="CQ451">
        <f t="shared" si="385"/>
        <v>0</v>
      </c>
      <c r="CR451">
        <f>(((((ET451*353))*BB451-((EU451*353))*BS451)+AE451*BS451)*AV451)</f>
        <v>0</v>
      </c>
      <c r="CS451">
        <f t="shared" si="386"/>
        <v>0</v>
      </c>
      <c r="CT451">
        <f t="shared" si="387"/>
        <v>14314.15</v>
      </c>
      <c r="CU451">
        <f t="shared" si="388"/>
        <v>0</v>
      </c>
      <c r="CV451">
        <f t="shared" si="389"/>
        <v>28.240000000000002</v>
      </c>
      <c r="CW451">
        <f t="shared" si="390"/>
        <v>0</v>
      </c>
      <c r="CX451">
        <f t="shared" si="391"/>
        <v>0</v>
      </c>
      <c r="CY451">
        <f t="shared" si="392"/>
        <v>10019.905000000001</v>
      </c>
      <c r="CZ451">
        <f t="shared" si="393"/>
        <v>1431.415</v>
      </c>
      <c r="DC451" t="s">
        <v>3</v>
      </c>
      <c r="DD451" t="s">
        <v>375</v>
      </c>
      <c r="DE451" t="s">
        <v>375</v>
      </c>
      <c r="DF451" t="s">
        <v>375</v>
      </c>
      <c r="DG451" t="s">
        <v>375</v>
      </c>
      <c r="DH451" t="s">
        <v>3</v>
      </c>
      <c r="DI451" t="s">
        <v>375</v>
      </c>
      <c r="DJ451" t="s">
        <v>375</v>
      </c>
      <c r="DK451" t="s">
        <v>3</v>
      </c>
      <c r="DL451" t="s">
        <v>3</v>
      </c>
      <c r="DM451" t="s">
        <v>3</v>
      </c>
      <c r="DN451">
        <v>0</v>
      </c>
      <c r="DO451">
        <v>0</v>
      </c>
      <c r="DP451">
        <v>1</v>
      </c>
      <c r="DQ451">
        <v>1</v>
      </c>
      <c r="DU451">
        <v>16987630</v>
      </c>
      <c r="DV451" t="s">
        <v>19</v>
      </c>
      <c r="DW451" t="s">
        <v>19</v>
      </c>
      <c r="DX451">
        <v>1</v>
      </c>
      <c r="DZ451" t="s">
        <v>3</v>
      </c>
      <c r="EA451" t="s">
        <v>3</v>
      </c>
      <c r="EB451" t="s">
        <v>3</v>
      </c>
      <c r="EC451" t="s">
        <v>3</v>
      </c>
      <c r="EE451">
        <v>1441815344</v>
      </c>
      <c r="EF451">
        <v>1</v>
      </c>
      <c r="EG451" t="s">
        <v>22</v>
      </c>
      <c r="EH451">
        <v>0</v>
      </c>
      <c r="EI451" t="s">
        <v>3</v>
      </c>
      <c r="EJ451">
        <v>4</v>
      </c>
      <c r="EK451">
        <v>0</v>
      </c>
      <c r="EL451" t="s">
        <v>23</v>
      </c>
      <c r="EM451" t="s">
        <v>24</v>
      </c>
      <c r="EO451" t="s">
        <v>3</v>
      </c>
      <c r="EQ451">
        <v>1311744</v>
      </c>
      <c r="ER451">
        <v>40.549999999999997</v>
      </c>
      <c r="ES451">
        <v>0</v>
      </c>
      <c r="ET451">
        <v>0</v>
      </c>
      <c r="EU451">
        <v>0</v>
      </c>
      <c r="EV451">
        <v>40.549999999999997</v>
      </c>
      <c r="EW451">
        <v>0.08</v>
      </c>
      <c r="EX451">
        <v>0</v>
      </c>
      <c r="EY451">
        <v>0</v>
      </c>
      <c r="FQ451">
        <v>0</v>
      </c>
      <c r="FR451">
        <f t="shared" si="394"/>
        <v>0</v>
      </c>
      <c r="FS451">
        <v>0</v>
      </c>
      <c r="FX451">
        <v>70</v>
      </c>
      <c r="FY451">
        <v>10</v>
      </c>
      <c r="GA451" t="s">
        <v>3</v>
      </c>
      <c r="GD451">
        <v>0</v>
      </c>
      <c r="GF451">
        <v>-760003618</v>
      </c>
      <c r="GG451">
        <v>2</v>
      </c>
      <c r="GH451">
        <v>1</v>
      </c>
      <c r="GI451">
        <v>-2</v>
      </c>
      <c r="GJ451">
        <v>0</v>
      </c>
      <c r="GK451">
        <f>ROUND(R451*(R12)/100,2)</f>
        <v>0</v>
      </c>
      <c r="GL451">
        <f t="shared" si="395"/>
        <v>0</v>
      </c>
      <c r="GM451">
        <f t="shared" si="396"/>
        <v>25765.48</v>
      </c>
      <c r="GN451">
        <f t="shared" si="397"/>
        <v>0</v>
      </c>
      <c r="GO451">
        <f t="shared" si="398"/>
        <v>0</v>
      </c>
      <c r="GP451">
        <f t="shared" si="399"/>
        <v>25765.48</v>
      </c>
      <c r="GR451">
        <v>0</v>
      </c>
      <c r="GS451">
        <v>3</v>
      </c>
      <c r="GT451">
        <v>0</v>
      </c>
      <c r="GU451" t="s">
        <v>3</v>
      </c>
      <c r="GV451">
        <f t="shared" si="400"/>
        <v>0</v>
      </c>
      <c r="GW451">
        <v>1</v>
      </c>
      <c r="GX451">
        <f t="shared" si="401"/>
        <v>0</v>
      </c>
      <c r="HA451">
        <v>0</v>
      </c>
      <c r="HB451">
        <v>0</v>
      </c>
      <c r="HC451">
        <f t="shared" si="402"/>
        <v>0</v>
      </c>
      <c r="HE451" t="s">
        <v>3</v>
      </c>
      <c r="HF451" t="s">
        <v>3</v>
      </c>
      <c r="HM451" t="s">
        <v>3</v>
      </c>
      <c r="HN451" t="s">
        <v>3</v>
      </c>
      <c r="HO451" t="s">
        <v>3</v>
      </c>
      <c r="HP451" t="s">
        <v>3</v>
      </c>
      <c r="HQ451" t="s">
        <v>3</v>
      </c>
      <c r="IK451">
        <v>0</v>
      </c>
    </row>
    <row r="452" spans="1:245" x14ac:dyDescent="0.2">
      <c r="A452">
        <v>17</v>
      </c>
      <c r="B452">
        <v>1</v>
      </c>
      <c r="D452">
        <f>ROW(EtalonRes!A305)</f>
        <v>305</v>
      </c>
      <c r="E452" t="s">
        <v>3</v>
      </c>
      <c r="F452" t="s">
        <v>376</v>
      </c>
      <c r="G452" t="s">
        <v>377</v>
      </c>
      <c r="H452" t="s">
        <v>19</v>
      </c>
      <c r="I452">
        <v>1</v>
      </c>
      <c r="J452">
        <v>0</v>
      </c>
      <c r="K452">
        <v>1</v>
      </c>
      <c r="O452">
        <f t="shared" si="370"/>
        <v>283.83999999999997</v>
      </c>
      <c r="P452">
        <f t="shared" si="371"/>
        <v>0</v>
      </c>
      <c r="Q452">
        <f t="shared" si="372"/>
        <v>0</v>
      </c>
      <c r="R452">
        <f t="shared" si="373"/>
        <v>0</v>
      </c>
      <c r="S452">
        <f t="shared" si="374"/>
        <v>283.83999999999997</v>
      </c>
      <c r="T452">
        <f t="shared" si="375"/>
        <v>0</v>
      </c>
      <c r="U452">
        <f t="shared" si="376"/>
        <v>0.56000000000000005</v>
      </c>
      <c r="V452">
        <f t="shared" si="377"/>
        <v>0</v>
      </c>
      <c r="W452">
        <f t="shared" si="378"/>
        <v>0</v>
      </c>
      <c r="X452">
        <f t="shared" si="379"/>
        <v>198.69</v>
      </c>
      <c r="Y452">
        <f t="shared" si="380"/>
        <v>28.38</v>
      </c>
      <c r="AA452">
        <v>-1</v>
      </c>
      <c r="AB452">
        <f t="shared" si="381"/>
        <v>283.83999999999997</v>
      </c>
      <c r="AC452">
        <f>ROUND(((ES452*4)),6)</f>
        <v>0</v>
      </c>
      <c r="AD452">
        <f>ROUND(((((ET452*4))-((EU452*4)))+AE452),6)</f>
        <v>0</v>
      </c>
      <c r="AE452">
        <f>ROUND(((EU452*4)),6)</f>
        <v>0</v>
      </c>
      <c r="AF452">
        <f>ROUND(((EV452*4)),6)</f>
        <v>283.83999999999997</v>
      </c>
      <c r="AG452">
        <f t="shared" si="382"/>
        <v>0</v>
      </c>
      <c r="AH452">
        <f>((EW452*4))</f>
        <v>0.56000000000000005</v>
      </c>
      <c r="AI452">
        <f>((EX452*4))</f>
        <v>0</v>
      </c>
      <c r="AJ452">
        <f t="shared" si="383"/>
        <v>0</v>
      </c>
      <c r="AK452">
        <v>70.959999999999994</v>
      </c>
      <c r="AL452">
        <v>0</v>
      </c>
      <c r="AM452">
        <v>0</v>
      </c>
      <c r="AN452">
        <v>0</v>
      </c>
      <c r="AO452">
        <v>70.959999999999994</v>
      </c>
      <c r="AP452">
        <v>0</v>
      </c>
      <c r="AQ452">
        <v>0.14000000000000001</v>
      </c>
      <c r="AR452">
        <v>0</v>
      </c>
      <c r="AS452">
        <v>0</v>
      </c>
      <c r="AT452">
        <v>70</v>
      </c>
      <c r="AU452">
        <v>10</v>
      </c>
      <c r="AV452">
        <v>1</v>
      </c>
      <c r="AW452">
        <v>1</v>
      </c>
      <c r="AZ452">
        <v>1</v>
      </c>
      <c r="BA452">
        <v>1</v>
      </c>
      <c r="BB452">
        <v>1</v>
      </c>
      <c r="BC452">
        <v>1</v>
      </c>
      <c r="BD452" t="s">
        <v>3</v>
      </c>
      <c r="BE452" t="s">
        <v>3</v>
      </c>
      <c r="BF452" t="s">
        <v>3</v>
      </c>
      <c r="BG452" t="s">
        <v>3</v>
      </c>
      <c r="BH452">
        <v>0</v>
      </c>
      <c r="BI452">
        <v>4</v>
      </c>
      <c r="BJ452" t="s">
        <v>378</v>
      </c>
      <c r="BM452">
        <v>0</v>
      </c>
      <c r="BN452">
        <v>0</v>
      </c>
      <c r="BO452" t="s">
        <v>3</v>
      </c>
      <c r="BP452">
        <v>0</v>
      </c>
      <c r="BQ452">
        <v>1</v>
      </c>
      <c r="BR452">
        <v>0</v>
      </c>
      <c r="BS452">
        <v>1</v>
      </c>
      <c r="BT452">
        <v>1</v>
      </c>
      <c r="BU452">
        <v>1</v>
      </c>
      <c r="BV452">
        <v>1</v>
      </c>
      <c r="BW452">
        <v>1</v>
      </c>
      <c r="BX452">
        <v>1</v>
      </c>
      <c r="BY452" t="s">
        <v>3</v>
      </c>
      <c r="BZ452">
        <v>70</v>
      </c>
      <c r="CA452">
        <v>10</v>
      </c>
      <c r="CB452" t="s">
        <v>3</v>
      </c>
      <c r="CE452">
        <v>0</v>
      </c>
      <c r="CF452">
        <v>0</v>
      </c>
      <c r="CG452">
        <v>0</v>
      </c>
      <c r="CM452">
        <v>0</v>
      </c>
      <c r="CN452" t="s">
        <v>3</v>
      </c>
      <c r="CO452">
        <v>0</v>
      </c>
      <c r="CP452">
        <f t="shared" si="384"/>
        <v>283.83999999999997</v>
      </c>
      <c r="CQ452">
        <f t="shared" si="385"/>
        <v>0</v>
      </c>
      <c r="CR452">
        <f>(((((ET452*4))*BB452-((EU452*4))*BS452)+AE452*BS452)*AV452)</f>
        <v>0</v>
      </c>
      <c r="CS452">
        <f t="shared" si="386"/>
        <v>0</v>
      </c>
      <c r="CT452">
        <f t="shared" si="387"/>
        <v>283.83999999999997</v>
      </c>
      <c r="CU452">
        <f t="shared" si="388"/>
        <v>0</v>
      </c>
      <c r="CV452">
        <f t="shared" si="389"/>
        <v>0.56000000000000005</v>
      </c>
      <c r="CW452">
        <f t="shared" si="390"/>
        <v>0</v>
      </c>
      <c r="CX452">
        <f t="shared" si="391"/>
        <v>0</v>
      </c>
      <c r="CY452">
        <f t="shared" si="392"/>
        <v>198.68799999999999</v>
      </c>
      <c r="CZ452">
        <f t="shared" si="393"/>
        <v>28.383999999999997</v>
      </c>
      <c r="DC452" t="s">
        <v>3</v>
      </c>
      <c r="DD452" t="s">
        <v>32</v>
      </c>
      <c r="DE452" t="s">
        <v>32</v>
      </c>
      <c r="DF452" t="s">
        <v>32</v>
      </c>
      <c r="DG452" t="s">
        <v>32</v>
      </c>
      <c r="DH452" t="s">
        <v>3</v>
      </c>
      <c r="DI452" t="s">
        <v>32</v>
      </c>
      <c r="DJ452" t="s">
        <v>32</v>
      </c>
      <c r="DK452" t="s">
        <v>3</v>
      </c>
      <c r="DL452" t="s">
        <v>3</v>
      </c>
      <c r="DM452" t="s">
        <v>3</v>
      </c>
      <c r="DN452">
        <v>0</v>
      </c>
      <c r="DO452">
        <v>0</v>
      </c>
      <c r="DP452">
        <v>1</v>
      </c>
      <c r="DQ452">
        <v>1</v>
      </c>
      <c r="DU452">
        <v>16987630</v>
      </c>
      <c r="DV452" t="s">
        <v>19</v>
      </c>
      <c r="DW452" t="s">
        <v>19</v>
      </c>
      <c r="DX452">
        <v>1</v>
      </c>
      <c r="DZ452" t="s">
        <v>3</v>
      </c>
      <c r="EA452" t="s">
        <v>3</v>
      </c>
      <c r="EB452" t="s">
        <v>3</v>
      </c>
      <c r="EC452" t="s">
        <v>3</v>
      </c>
      <c r="EE452">
        <v>1441815344</v>
      </c>
      <c r="EF452">
        <v>1</v>
      </c>
      <c r="EG452" t="s">
        <v>22</v>
      </c>
      <c r="EH452">
        <v>0</v>
      </c>
      <c r="EI452" t="s">
        <v>3</v>
      </c>
      <c r="EJ452">
        <v>4</v>
      </c>
      <c r="EK452">
        <v>0</v>
      </c>
      <c r="EL452" t="s">
        <v>23</v>
      </c>
      <c r="EM452" t="s">
        <v>24</v>
      </c>
      <c r="EO452" t="s">
        <v>3</v>
      </c>
      <c r="EQ452">
        <v>1024</v>
      </c>
      <c r="ER452">
        <v>70.959999999999994</v>
      </c>
      <c r="ES452">
        <v>0</v>
      </c>
      <c r="ET452">
        <v>0</v>
      </c>
      <c r="EU452">
        <v>0</v>
      </c>
      <c r="EV452">
        <v>70.959999999999994</v>
      </c>
      <c r="EW452">
        <v>0.14000000000000001</v>
      </c>
      <c r="EX452">
        <v>0</v>
      </c>
      <c r="EY452">
        <v>0</v>
      </c>
      <c r="FQ452">
        <v>0</v>
      </c>
      <c r="FR452">
        <f t="shared" si="394"/>
        <v>0</v>
      </c>
      <c r="FS452">
        <v>0</v>
      </c>
      <c r="FX452">
        <v>70</v>
      </c>
      <c r="FY452">
        <v>10</v>
      </c>
      <c r="GA452" t="s">
        <v>3</v>
      </c>
      <c r="GD452">
        <v>0</v>
      </c>
      <c r="GF452">
        <v>-1648066009</v>
      </c>
      <c r="GG452">
        <v>2</v>
      </c>
      <c r="GH452">
        <v>1</v>
      </c>
      <c r="GI452">
        <v>-2</v>
      </c>
      <c r="GJ452">
        <v>0</v>
      </c>
      <c r="GK452">
        <f>ROUND(R452*(R12)/100,2)</f>
        <v>0</v>
      </c>
      <c r="GL452">
        <f t="shared" si="395"/>
        <v>0</v>
      </c>
      <c r="GM452">
        <f t="shared" si="396"/>
        <v>510.91</v>
      </c>
      <c r="GN452">
        <f t="shared" si="397"/>
        <v>0</v>
      </c>
      <c r="GO452">
        <f t="shared" si="398"/>
        <v>0</v>
      </c>
      <c r="GP452">
        <f t="shared" si="399"/>
        <v>510.91</v>
      </c>
      <c r="GR452">
        <v>0</v>
      </c>
      <c r="GS452">
        <v>3</v>
      </c>
      <c r="GT452">
        <v>0</v>
      </c>
      <c r="GU452" t="s">
        <v>3</v>
      </c>
      <c r="GV452">
        <f t="shared" si="400"/>
        <v>0</v>
      </c>
      <c r="GW452">
        <v>1</v>
      </c>
      <c r="GX452">
        <f t="shared" si="401"/>
        <v>0</v>
      </c>
      <c r="HA452">
        <v>0</v>
      </c>
      <c r="HB452">
        <v>0</v>
      </c>
      <c r="HC452">
        <f t="shared" si="402"/>
        <v>0</v>
      </c>
      <c r="HE452" t="s">
        <v>3</v>
      </c>
      <c r="HF452" t="s">
        <v>3</v>
      </c>
      <c r="HM452" t="s">
        <v>3</v>
      </c>
      <c r="HN452" t="s">
        <v>3</v>
      </c>
      <c r="HO452" t="s">
        <v>3</v>
      </c>
      <c r="HP452" t="s">
        <v>3</v>
      </c>
      <c r="HQ452" t="s">
        <v>3</v>
      </c>
      <c r="IK452">
        <v>0</v>
      </c>
    </row>
    <row r="453" spans="1:245" x14ac:dyDescent="0.2">
      <c r="A453">
        <v>17</v>
      </c>
      <c r="B453">
        <v>1</v>
      </c>
      <c r="D453">
        <f>ROW(EtalonRes!A307)</f>
        <v>307</v>
      </c>
      <c r="E453" t="s">
        <v>379</v>
      </c>
      <c r="F453" t="s">
        <v>380</v>
      </c>
      <c r="G453" t="s">
        <v>381</v>
      </c>
      <c r="H453" t="s">
        <v>19</v>
      </c>
      <c r="I453">
        <v>1</v>
      </c>
      <c r="J453">
        <v>0</v>
      </c>
      <c r="K453">
        <v>1</v>
      </c>
      <c r="O453">
        <f t="shared" si="370"/>
        <v>338.88</v>
      </c>
      <c r="P453">
        <f t="shared" si="371"/>
        <v>1.57</v>
      </c>
      <c r="Q453">
        <f t="shared" si="372"/>
        <v>0</v>
      </c>
      <c r="R453">
        <f t="shared" si="373"/>
        <v>0</v>
      </c>
      <c r="S453">
        <f t="shared" si="374"/>
        <v>337.31</v>
      </c>
      <c r="T453">
        <f t="shared" si="375"/>
        <v>0</v>
      </c>
      <c r="U453">
        <f t="shared" si="376"/>
        <v>0.6</v>
      </c>
      <c r="V453">
        <f t="shared" si="377"/>
        <v>0</v>
      </c>
      <c r="W453">
        <f t="shared" si="378"/>
        <v>0</v>
      </c>
      <c r="X453">
        <f t="shared" si="379"/>
        <v>236.12</v>
      </c>
      <c r="Y453">
        <f t="shared" si="380"/>
        <v>33.729999999999997</v>
      </c>
      <c r="AA453">
        <v>1472751627</v>
      </c>
      <c r="AB453">
        <f t="shared" si="381"/>
        <v>338.88</v>
      </c>
      <c r="AC453">
        <f>ROUND((ES453),6)</f>
        <v>1.57</v>
      </c>
      <c r="AD453">
        <f>ROUND((((ET453)-(EU453))+AE453),6)</f>
        <v>0</v>
      </c>
      <c r="AE453">
        <f>ROUND((EU453),6)</f>
        <v>0</v>
      </c>
      <c r="AF453">
        <f>ROUND((EV453),6)</f>
        <v>337.31</v>
      </c>
      <c r="AG453">
        <f t="shared" si="382"/>
        <v>0</v>
      </c>
      <c r="AH453">
        <f>(EW453)</f>
        <v>0.6</v>
      </c>
      <c r="AI453">
        <f>(EX453)</f>
        <v>0</v>
      </c>
      <c r="AJ453">
        <f t="shared" si="383"/>
        <v>0</v>
      </c>
      <c r="AK453">
        <v>338.88</v>
      </c>
      <c r="AL453">
        <v>1.57</v>
      </c>
      <c r="AM453">
        <v>0</v>
      </c>
      <c r="AN453">
        <v>0</v>
      </c>
      <c r="AO453">
        <v>337.31</v>
      </c>
      <c r="AP453">
        <v>0</v>
      </c>
      <c r="AQ453">
        <v>0.6</v>
      </c>
      <c r="AR453">
        <v>0</v>
      </c>
      <c r="AS453">
        <v>0</v>
      </c>
      <c r="AT453">
        <v>70</v>
      </c>
      <c r="AU453">
        <v>10</v>
      </c>
      <c r="AV453">
        <v>1</v>
      </c>
      <c r="AW453">
        <v>1</v>
      </c>
      <c r="AZ453">
        <v>1</v>
      </c>
      <c r="BA453">
        <v>1</v>
      </c>
      <c r="BB453">
        <v>1</v>
      </c>
      <c r="BC453">
        <v>1</v>
      </c>
      <c r="BD453" t="s">
        <v>3</v>
      </c>
      <c r="BE453" t="s">
        <v>3</v>
      </c>
      <c r="BF453" t="s">
        <v>3</v>
      </c>
      <c r="BG453" t="s">
        <v>3</v>
      </c>
      <c r="BH453">
        <v>0</v>
      </c>
      <c r="BI453">
        <v>4</v>
      </c>
      <c r="BJ453" t="s">
        <v>382</v>
      </c>
      <c r="BM453">
        <v>0</v>
      </c>
      <c r="BN453">
        <v>0</v>
      </c>
      <c r="BO453" t="s">
        <v>3</v>
      </c>
      <c r="BP453">
        <v>0</v>
      </c>
      <c r="BQ453">
        <v>1</v>
      </c>
      <c r="BR453">
        <v>0</v>
      </c>
      <c r="BS453">
        <v>1</v>
      </c>
      <c r="BT453">
        <v>1</v>
      </c>
      <c r="BU453">
        <v>1</v>
      </c>
      <c r="BV453">
        <v>1</v>
      </c>
      <c r="BW453">
        <v>1</v>
      </c>
      <c r="BX453">
        <v>1</v>
      </c>
      <c r="BY453" t="s">
        <v>3</v>
      </c>
      <c r="BZ453">
        <v>70</v>
      </c>
      <c r="CA453">
        <v>10</v>
      </c>
      <c r="CB453" t="s">
        <v>3</v>
      </c>
      <c r="CE453">
        <v>0</v>
      </c>
      <c r="CF453">
        <v>0</v>
      </c>
      <c r="CG453">
        <v>0</v>
      </c>
      <c r="CM453">
        <v>0</v>
      </c>
      <c r="CN453" t="s">
        <v>3</v>
      </c>
      <c r="CO453">
        <v>0</v>
      </c>
      <c r="CP453">
        <f t="shared" si="384"/>
        <v>338.88</v>
      </c>
      <c r="CQ453">
        <f t="shared" si="385"/>
        <v>1.57</v>
      </c>
      <c r="CR453">
        <f>((((ET453)*BB453-(EU453)*BS453)+AE453*BS453)*AV453)</f>
        <v>0</v>
      </c>
      <c r="CS453">
        <f t="shared" si="386"/>
        <v>0</v>
      </c>
      <c r="CT453">
        <f t="shared" si="387"/>
        <v>337.31</v>
      </c>
      <c r="CU453">
        <f t="shared" si="388"/>
        <v>0</v>
      </c>
      <c r="CV453">
        <f t="shared" si="389"/>
        <v>0.6</v>
      </c>
      <c r="CW453">
        <f t="shared" si="390"/>
        <v>0</v>
      </c>
      <c r="CX453">
        <f t="shared" si="391"/>
        <v>0</v>
      </c>
      <c r="CY453">
        <f t="shared" si="392"/>
        <v>236.11700000000002</v>
      </c>
      <c r="CZ453">
        <f t="shared" si="393"/>
        <v>33.731000000000002</v>
      </c>
      <c r="DC453" t="s">
        <v>3</v>
      </c>
      <c r="DD453" t="s">
        <v>3</v>
      </c>
      <c r="DE453" t="s">
        <v>3</v>
      </c>
      <c r="DF453" t="s">
        <v>3</v>
      </c>
      <c r="DG453" t="s">
        <v>3</v>
      </c>
      <c r="DH453" t="s">
        <v>3</v>
      </c>
      <c r="DI453" t="s">
        <v>3</v>
      </c>
      <c r="DJ453" t="s">
        <v>3</v>
      </c>
      <c r="DK453" t="s">
        <v>3</v>
      </c>
      <c r="DL453" t="s">
        <v>3</v>
      </c>
      <c r="DM453" t="s">
        <v>3</v>
      </c>
      <c r="DN453">
        <v>0</v>
      </c>
      <c r="DO453">
        <v>0</v>
      </c>
      <c r="DP453">
        <v>1</v>
      </c>
      <c r="DQ453">
        <v>1</v>
      </c>
      <c r="DU453">
        <v>16987630</v>
      </c>
      <c r="DV453" t="s">
        <v>19</v>
      </c>
      <c r="DW453" t="s">
        <v>19</v>
      </c>
      <c r="DX453">
        <v>1</v>
      </c>
      <c r="DZ453" t="s">
        <v>3</v>
      </c>
      <c r="EA453" t="s">
        <v>3</v>
      </c>
      <c r="EB453" t="s">
        <v>3</v>
      </c>
      <c r="EC453" t="s">
        <v>3</v>
      </c>
      <c r="EE453">
        <v>1441815344</v>
      </c>
      <c r="EF453">
        <v>1</v>
      </c>
      <c r="EG453" t="s">
        <v>22</v>
      </c>
      <c r="EH453">
        <v>0</v>
      </c>
      <c r="EI453" t="s">
        <v>3</v>
      </c>
      <c r="EJ453">
        <v>4</v>
      </c>
      <c r="EK453">
        <v>0</v>
      </c>
      <c r="EL453" t="s">
        <v>23</v>
      </c>
      <c r="EM453" t="s">
        <v>24</v>
      </c>
      <c r="EO453" t="s">
        <v>3</v>
      </c>
      <c r="EQ453">
        <v>0</v>
      </c>
      <c r="ER453">
        <v>338.88</v>
      </c>
      <c r="ES453">
        <v>1.57</v>
      </c>
      <c r="ET453">
        <v>0</v>
      </c>
      <c r="EU453">
        <v>0</v>
      </c>
      <c r="EV453">
        <v>337.31</v>
      </c>
      <c r="EW453">
        <v>0.6</v>
      </c>
      <c r="EX453">
        <v>0</v>
      </c>
      <c r="EY453">
        <v>0</v>
      </c>
      <c r="FQ453">
        <v>0</v>
      </c>
      <c r="FR453">
        <f t="shared" si="394"/>
        <v>0</v>
      </c>
      <c r="FS453">
        <v>0</v>
      </c>
      <c r="FX453">
        <v>70</v>
      </c>
      <c r="FY453">
        <v>10</v>
      </c>
      <c r="GA453" t="s">
        <v>3</v>
      </c>
      <c r="GD453">
        <v>0</v>
      </c>
      <c r="GF453">
        <v>595984218</v>
      </c>
      <c r="GG453">
        <v>2</v>
      </c>
      <c r="GH453">
        <v>1</v>
      </c>
      <c r="GI453">
        <v>-2</v>
      </c>
      <c r="GJ453">
        <v>0</v>
      </c>
      <c r="GK453">
        <f>ROUND(R453*(R12)/100,2)</f>
        <v>0</v>
      </c>
      <c r="GL453">
        <f t="shared" si="395"/>
        <v>0</v>
      </c>
      <c r="GM453">
        <f t="shared" si="396"/>
        <v>608.73</v>
      </c>
      <c r="GN453">
        <f t="shared" si="397"/>
        <v>0</v>
      </c>
      <c r="GO453">
        <f t="shared" si="398"/>
        <v>0</v>
      </c>
      <c r="GP453">
        <f t="shared" si="399"/>
        <v>608.73</v>
      </c>
      <c r="GR453">
        <v>0</v>
      </c>
      <c r="GS453">
        <v>3</v>
      </c>
      <c r="GT453">
        <v>0</v>
      </c>
      <c r="GU453" t="s">
        <v>3</v>
      </c>
      <c r="GV453">
        <f t="shared" si="400"/>
        <v>0</v>
      </c>
      <c r="GW453">
        <v>1</v>
      </c>
      <c r="GX453">
        <f t="shared" si="401"/>
        <v>0</v>
      </c>
      <c r="HA453">
        <v>0</v>
      </c>
      <c r="HB453">
        <v>0</v>
      </c>
      <c r="HC453">
        <f t="shared" si="402"/>
        <v>0</v>
      </c>
      <c r="HE453" t="s">
        <v>3</v>
      </c>
      <c r="HF453" t="s">
        <v>3</v>
      </c>
      <c r="HM453" t="s">
        <v>3</v>
      </c>
      <c r="HN453" t="s">
        <v>3</v>
      </c>
      <c r="HO453" t="s">
        <v>3</v>
      </c>
      <c r="HP453" t="s">
        <v>3</v>
      </c>
      <c r="HQ453" t="s">
        <v>3</v>
      </c>
      <c r="IK453">
        <v>0</v>
      </c>
    </row>
    <row r="454" spans="1:245" x14ac:dyDescent="0.2">
      <c r="A454">
        <v>17</v>
      </c>
      <c r="B454">
        <v>1</v>
      </c>
      <c r="D454">
        <f>ROW(EtalonRes!A310)</f>
        <v>310</v>
      </c>
      <c r="E454" t="s">
        <v>383</v>
      </c>
      <c r="F454" t="s">
        <v>384</v>
      </c>
      <c r="G454" t="s">
        <v>385</v>
      </c>
      <c r="H454" t="s">
        <v>19</v>
      </c>
      <c r="I454">
        <f>ROUND(3+1,9)</f>
        <v>4</v>
      </c>
      <c r="J454">
        <v>0</v>
      </c>
      <c r="K454">
        <f>ROUND(3+1,9)</f>
        <v>4</v>
      </c>
      <c r="O454">
        <f t="shared" si="370"/>
        <v>520.72</v>
      </c>
      <c r="P454">
        <f t="shared" si="371"/>
        <v>9.76</v>
      </c>
      <c r="Q454">
        <f t="shared" si="372"/>
        <v>0</v>
      </c>
      <c r="R454">
        <f t="shared" si="373"/>
        <v>0</v>
      </c>
      <c r="S454">
        <f t="shared" si="374"/>
        <v>510.96</v>
      </c>
      <c r="T454">
        <f t="shared" si="375"/>
        <v>0</v>
      </c>
      <c r="U454">
        <f t="shared" si="376"/>
        <v>0.72</v>
      </c>
      <c r="V454">
        <f t="shared" si="377"/>
        <v>0</v>
      </c>
      <c r="W454">
        <f t="shared" si="378"/>
        <v>0</v>
      </c>
      <c r="X454">
        <f t="shared" si="379"/>
        <v>357.67</v>
      </c>
      <c r="Y454">
        <f t="shared" si="380"/>
        <v>51.1</v>
      </c>
      <c r="AA454">
        <v>1472751627</v>
      </c>
      <c r="AB454">
        <f t="shared" si="381"/>
        <v>130.18</v>
      </c>
      <c r="AC454">
        <f>ROUND((ES454),6)</f>
        <v>2.44</v>
      </c>
      <c r="AD454">
        <f>ROUND((((ET454)-(EU454))+AE454),6)</f>
        <v>0</v>
      </c>
      <c r="AE454">
        <f>ROUND((EU454),6)</f>
        <v>0</v>
      </c>
      <c r="AF454">
        <f>ROUND((EV454),6)</f>
        <v>127.74</v>
      </c>
      <c r="AG454">
        <f t="shared" si="382"/>
        <v>0</v>
      </c>
      <c r="AH454">
        <f>(EW454)</f>
        <v>0.18</v>
      </c>
      <c r="AI454">
        <f>(EX454)</f>
        <v>0</v>
      </c>
      <c r="AJ454">
        <f t="shared" si="383"/>
        <v>0</v>
      </c>
      <c r="AK454">
        <v>130.18</v>
      </c>
      <c r="AL454">
        <v>2.44</v>
      </c>
      <c r="AM454">
        <v>0</v>
      </c>
      <c r="AN454">
        <v>0</v>
      </c>
      <c r="AO454">
        <v>127.74</v>
      </c>
      <c r="AP454">
        <v>0</v>
      </c>
      <c r="AQ454">
        <v>0.18</v>
      </c>
      <c r="AR454">
        <v>0</v>
      </c>
      <c r="AS454">
        <v>0</v>
      </c>
      <c r="AT454">
        <v>70</v>
      </c>
      <c r="AU454">
        <v>10</v>
      </c>
      <c r="AV454">
        <v>1</v>
      </c>
      <c r="AW454">
        <v>1</v>
      </c>
      <c r="AZ454">
        <v>1</v>
      </c>
      <c r="BA454">
        <v>1</v>
      </c>
      <c r="BB454">
        <v>1</v>
      </c>
      <c r="BC454">
        <v>1</v>
      </c>
      <c r="BD454" t="s">
        <v>3</v>
      </c>
      <c r="BE454" t="s">
        <v>3</v>
      </c>
      <c r="BF454" t="s">
        <v>3</v>
      </c>
      <c r="BG454" t="s">
        <v>3</v>
      </c>
      <c r="BH454">
        <v>0</v>
      </c>
      <c r="BI454">
        <v>4</v>
      </c>
      <c r="BJ454" t="s">
        <v>386</v>
      </c>
      <c r="BM454">
        <v>0</v>
      </c>
      <c r="BN454">
        <v>0</v>
      </c>
      <c r="BO454" t="s">
        <v>3</v>
      </c>
      <c r="BP454">
        <v>0</v>
      </c>
      <c r="BQ454">
        <v>1</v>
      </c>
      <c r="BR454">
        <v>0</v>
      </c>
      <c r="BS454">
        <v>1</v>
      </c>
      <c r="BT454">
        <v>1</v>
      </c>
      <c r="BU454">
        <v>1</v>
      </c>
      <c r="BV454">
        <v>1</v>
      </c>
      <c r="BW454">
        <v>1</v>
      </c>
      <c r="BX454">
        <v>1</v>
      </c>
      <c r="BY454" t="s">
        <v>3</v>
      </c>
      <c r="BZ454">
        <v>70</v>
      </c>
      <c r="CA454">
        <v>10</v>
      </c>
      <c r="CB454" t="s">
        <v>3</v>
      </c>
      <c r="CE454">
        <v>0</v>
      </c>
      <c r="CF454">
        <v>0</v>
      </c>
      <c r="CG454">
        <v>0</v>
      </c>
      <c r="CM454">
        <v>0</v>
      </c>
      <c r="CN454" t="s">
        <v>3</v>
      </c>
      <c r="CO454">
        <v>0</v>
      </c>
      <c r="CP454">
        <f t="shared" si="384"/>
        <v>520.72</v>
      </c>
      <c r="CQ454">
        <f t="shared" si="385"/>
        <v>2.44</v>
      </c>
      <c r="CR454">
        <f>((((ET454)*BB454-(EU454)*BS454)+AE454*BS454)*AV454)</f>
        <v>0</v>
      </c>
      <c r="CS454">
        <f t="shared" si="386"/>
        <v>0</v>
      </c>
      <c r="CT454">
        <f t="shared" si="387"/>
        <v>127.74</v>
      </c>
      <c r="CU454">
        <f t="shared" si="388"/>
        <v>0</v>
      </c>
      <c r="CV454">
        <f t="shared" si="389"/>
        <v>0.18</v>
      </c>
      <c r="CW454">
        <f t="shared" si="390"/>
        <v>0</v>
      </c>
      <c r="CX454">
        <f t="shared" si="391"/>
        <v>0</v>
      </c>
      <c r="CY454">
        <f t="shared" si="392"/>
        <v>357.67199999999997</v>
      </c>
      <c r="CZ454">
        <f t="shared" si="393"/>
        <v>51.095999999999997</v>
      </c>
      <c r="DC454" t="s">
        <v>3</v>
      </c>
      <c r="DD454" t="s">
        <v>3</v>
      </c>
      <c r="DE454" t="s">
        <v>3</v>
      </c>
      <c r="DF454" t="s">
        <v>3</v>
      </c>
      <c r="DG454" t="s">
        <v>3</v>
      </c>
      <c r="DH454" t="s">
        <v>3</v>
      </c>
      <c r="DI454" t="s">
        <v>3</v>
      </c>
      <c r="DJ454" t="s">
        <v>3</v>
      </c>
      <c r="DK454" t="s">
        <v>3</v>
      </c>
      <c r="DL454" t="s">
        <v>3</v>
      </c>
      <c r="DM454" t="s">
        <v>3</v>
      </c>
      <c r="DN454">
        <v>0</v>
      </c>
      <c r="DO454">
        <v>0</v>
      </c>
      <c r="DP454">
        <v>1</v>
      </c>
      <c r="DQ454">
        <v>1</v>
      </c>
      <c r="DU454">
        <v>16987630</v>
      </c>
      <c r="DV454" t="s">
        <v>19</v>
      </c>
      <c r="DW454" t="s">
        <v>19</v>
      </c>
      <c r="DX454">
        <v>1</v>
      </c>
      <c r="DZ454" t="s">
        <v>3</v>
      </c>
      <c r="EA454" t="s">
        <v>3</v>
      </c>
      <c r="EB454" t="s">
        <v>3</v>
      </c>
      <c r="EC454" t="s">
        <v>3</v>
      </c>
      <c r="EE454">
        <v>1441815344</v>
      </c>
      <c r="EF454">
        <v>1</v>
      </c>
      <c r="EG454" t="s">
        <v>22</v>
      </c>
      <c r="EH454">
        <v>0</v>
      </c>
      <c r="EI454" t="s">
        <v>3</v>
      </c>
      <c r="EJ454">
        <v>4</v>
      </c>
      <c r="EK454">
        <v>0</v>
      </c>
      <c r="EL454" t="s">
        <v>23</v>
      </c>
      <c r="EM454" t="s">
        <v>24</v>
      </c>
      <c r="EO454" t="s">
        <v>3</v>
      </c>
      <c r="EQ454">
        <v>0</v>
      </c>
      <c r="ER454">
        <v>130.18</v>
      </c>
      <c r="ES454">
        <v>2.44</v>
      </c>
      <c r="ET454">
        <v>0</v>
      </c>
      <c r="EU454">
        <v>0</v>
      </c>
      <c r="EV454">
        <v>127.74</v>
      </c>
      <c r="EW454">
        <v>0.18</v>
      </c>
      <c r="EX454">
        <v>0</v>
      </c>
      <c r="EY454">
        <v>0</v>
      </c>
      <c r="FQ454">
        <v>0</v>
      </c>
      <c r="FR454">
        <f t="shared" si="394"/>
        <v>0</v>
      </c>
      <c r="FS454">
        <v>0</v>
      </c>
      <c r="FX454">
        <v>70</v>
      </c>
      <c r="FY454">
        <v>10</v>
      </c>
      <c r="GA454" t="s">
        <v>3</v>
      </c>
      <c r="GD454">
        <v>0</v>
      </c>
      <c r="GF454">
        <v>-1055536343</v>
      </c>
      <c r="GG454">
        <v>2</v>
      </c>
      <c r="GH454">
        <v>1</v>
      </c>
      <c r="GI454">
        <v>-2</v>
      </c>
      <c r="GJ454">
        <v>0</v>
      </c>
      <c r="GK454">
        <f>ROUND(R454*(R12)/100,2)</f>
        <v>0</v>
      </c>
      <c r="GL454">
        <f t="shared" si="395"/>
        <v>0</v>
      </c>
      <c r="GM454">
        <f t="shared" si="396"/>
        <v>929.49</v>
      </c>
      <c r="GN454">
        <f t="shared" si="397"/>
        <v>0</v>
      </c>
      <c r="GO454">
        <f t="shared" si="398"/>
        <v>0</v>
      </c>
      <c r="GP454">
        <f t="shared" si="399"/>
        <v>929.49</v>
      </c>
      <c r="GR454">
        <v>0</v>
      </c>
      <c r="GS454">
        <v>3</v>
      </c>
      <c r="GT454">
        <v>0</v>
      </c>
      <c r="GU454" t="s">
        <v>3</v>
      </c>
      <c r="GV454">
        <f t="shared" si="400"/>
        <v>0</v>
      </c>
      <c r="GW454">
        <v>1</v>
      </c>
      <c r="GX454">
        <f t="shared" si="401"/>
        <v>0</v>
      </c>
      <c r="HA454">
        <v>0</v>
      </c>
      <c r="HB454">
        <v>0</v>
      </c>
      <c r="HC454">
        <f t="shared" si="402"/>
        <v>0</v>
      </c>
      <c r="HE454" t="s">
        <v>3</v>
      </c>
      <c r="HF454" t="s">
        <v>3</v>
      </c>
      <c r="HM454" t="s">
        <v>3</v>
      </c>
      <c r="HN454" t="s">
        <v>3</v>
      </c>
      <c r="HO454" t="s">
        <v>3</v>
      </c>
      <c r="HP454" t="s">
        <v>3</v>
      </c>
      <c r="HQ454" t="s">
        <v>3</v>
      </c>
      <c r="IK454">
        <v>0</v>
      </c>
    </row>
    <row r="455" spans="1:245" x14ac:dyDescent="0.2">
      <c r="A455">
        <v>17</v>
      </c>
      <c r="B455">
        <v>1</v>
      </c>
      <c r="C455">
        <f>ROW(SmtRes!A188)</f>
        <v>188</v>
      </c>
      <c r="D455">
        <f>ROW(EtalonRes!A311)</f>
        <v>311</v>
      </c>
      <c r="E455" t="s">
        <v>3</v>
      </c>
      <c r="F455" t="s">
        <v>344</v>
      </c>
      <c r="G455" t="s">
        <v>387</v>
      </c>
      <c r="H455" t="s">
        <v>19</v>
      </c>
      <c r="I455">
        <v>1</v>
      </c>
      <c r="J455">
        <v>0</v>
      </c>
      <c r="K455">
        <v>1</v>
      </c>
      <c r="O455">
        <f t="shared" si="370"/>
        <v>4371.8999999999996</v>
      </c>
      <c r="P455">
        <f t="shared" si="371"/>
        <v>0</v>
      </c>
      <c r="Q455">
        <f t="shared" si="372"/>
        <v>0</v>
      </c>
      <c r="R455">
        <f t="shared" si="373"/>
        <v>0</v>
      </c>
      <c r="S455">
        <f t="shared" si="374"/>
        <v>4371.8999999999996</v>
      </c>
      <c r="T455">
        <f t="shared" si="375"/>
        <v>0</v>
      </c>
      <c r="U455">
        <f t="shared" si="376"/>
        <v>7.08</v>
      </c>
      <c r="V455">
        <f t="shared" si="377"/>
        <v>0</v>
      </c>
      <c r="W455">
        <f t="shared" si="378"/>
        <v>0</v>
      </c>
      <c r="X455">
        <f t="shared" si="379"/>
        <v>3060.33</v>
      </c>
      <c r="Y455">
        <f t="shared" si="380"/>
        <v>437.19</v>
      </c>
      <c r="AA455">
        <v>-1</v>
      </c>
      <c r="AB455">
        <f t="shared" si="381"/>
        <v>4371.8999999999996</v>
      </c>
      <c r="AC455">
        <f>ROUND(((ES455*118)),6)</f>
        <v>0</v>
      </c>
      <c r="AD455">
        <f>ROUND(((((ET455*118))-((EU455*118)))+AE455),6)</f>
        <v>0</v>
      </c>
      <c r="AE455">
        <f>ROUND(((EU455*118)),6)</f>
        <v>0</v>
      </c>
      <c r="AF455">
        <f>ROUND(((EV455*118)),6)</f>
        <v>4371.8999999999996</v>
      </c>
      <c r="AG455">
        <f t="shared" si="382"/>
        <v>0</v>
      </c>
      <c r="AH455">
        <f>((EW455*118))</f>
        <v>7.08</v>
      </c>
      <c r="AI455">
        <f>((EX455*118))</f>
        <v>0</v>
      </c>
      <c r="AJ455">
        <f t="shared" si="383"/>
        <v>0</v>
      </c>
      <c r="AK455">
        <v>37.049999999999997</v>
      </c>
      <c r="AL455">
        <v>0</v>
      </c>
      <c r="AM455">
        <v>0</v>
      </c>
      <c r="AN455">
        <v>0</v>
      </c>
      <c r="AO455">
        <v>37.049999999999997</v>
      </c>
      <c r="AP455">
        <v>0</v>
      </c>
      <c r="AQ455">
        <v>0.06</v>
      </c>
      <c r="AR455">
        <v>0</v>
      </c>
      <c r="AS455">
        <v>0</v>
      </c>
      <c r="AT455">
        <v>70</v>
      </c>
      <c r="AU455">
        <v>10</v>
      </c>
      <c r="AV455">
        <v>1</v>
      </c>
      <c r="AW455">
        <v>1</v>
      </c>
      <c r="AZ455">
        <v>1</v>
      </c>
      <c r="BA455">
        <v>1</v>
      </c>
      <c r="BB455">
        <v>1</v>
      </c>
      <c r="BC455">
        <v>1</v>
      </c>
      <c r="BD455" t="s">
        <v>3</v>
      </c>
      <c r="BE455" t="s">
        <v>3</v>
      </c>
      <c r="BF455" t="s">
        <v>3</v>
      </c>
      <c r="BG455" t="s">
        <v>3</v>
      </c>
      <c r="BH455">
        <v>0</v>
      </c>
      <c r="BI455">
        <v>4</v>
      </c>
      <c r="BJ455" t="s">
        <v>346</v>
      </c>
      <c r="BM455">
        <v>0</v>
      </c>
      <c r="BN455">
        <v>0</v>
      </c>
      <c r="BO455" t="s">
        <v>3</v>
      </c>
      <c r="BP455">
        <v>0</v>
      </c>
      <c r="BQ455">
        <v>1</v>
      </c>
      <c r="BR455">
        <v>0</v>
      </c>
      <c r="BS455">
        <v>1</v>
      </c>
      <c r="BT455">
        <v>1</v>
      </c>
      <c r="BU455">
        <v>1</v>
      </c>
      <c r="BV455">
        <v>1</v>
      </c>
      <c r="BW455">
        <v>1</v>
      </c>
      <c r="BX455">
        <v>1</v>
      </c>
      <c r="BY455" t="s">
        <v>3</v>
      </c>
      <c r="BZ455">
        <v>70</v>
      </c>
      <c r="CA455">
        <v>10</v>
      </c>
      <c r="CB455" t="s">
        <v>3</v>
      </c>
      <c r="CE455">
        <v>0</v>
      </c>
      <c r="CF455">
        <v>0</v>
      </c>
      <c r="CG455">
        <v>0</v>
      </c>
      <c r="CM455">
        <v>0</v>
      </c>
      <c r="CN455" t="s">
        <v>3</v>
      </c>
      <c r="CO455">
        <v>0</v>
      </c>
      <c r="CP455">
        <f t="shared" si="384"/>
        <v>4371.8999999999996</v>
      </c>
      <c r="CQ455">
        <f t="shared" si="385"/>
        <v>0</v>
      </c>
      <c r="CR455">
        <f>(((((ET455*118))*BB455-((EU455*118))*BS455)+AE455*BS455)*AV455)</f>
        <v>0</v>
      </c>
      <c r="CS455">
        <f t="shared" si="386"/>
        <v>0</v>
      </c>
      <c r="CT455">
        <f t="shared" si="387"/>
        <v>4371.8999999999996</v>
      </c>
      <c r="CU455">
        <f t="shared" si="388"/>
        <v>0</v>
      </c>
      <c r="CV455">
        <f t="shared" si="389"/>
        <v>7.08</v>
      </c>
      <c r="CW455">
        <f t="shared" si="390"/>
        <v>0</v>
      </c>
      <c r="CX455">
        <f t="shared" si="391"/>
        <v>0</v>
      </c>
      <c r="CY455">
        <f t="shared" si="392"/>
        <v>3060.33</v>
      </c>
      <c r="CZ455">
        <f t="shared" si="393"/>
        <v>437.19</v>
      </c>
      <c r="DC455" t="s">
        <v>3</v>
      </c>
      <c r="DD455" t="s">
        <v>347</v>
      </c>
      <c r="DE455" t="s">
        <v>347</v>
      </c>
      <c r="DF455" t="s">
        <v>347</v>
      </c>
      <c r="DG455" t="s">
        <v>347</v>
      </c>
      <c r="DH455" t="s">
        <v>3</v>
      </c>
      <c r="DI455" t="s">
        <v>347</v>
      </c>
      <c r="DJ455" t="s">
        <v>347</v>
      </c>
      <c r="DK455" t="s">
        <v>3</v>
      </c>
      <c r="DL455" t="s">
        <v>3</v>
      </c>
      <c r="DM455" t="s">
        <v>3</v>
      </c>
      <c r="DN455">
        <v>0</v>
      </c>
      <c r="DO455">
        <v>0</v>
      </c>
      <c r="DP455">
        <v>1</v>
      </c>
      <c r="DQ455">
        <v>1</v>
      </c>
      <c r="DU455">
        <v>16987630</v>
      </c>
      <c r="DV455" t="s">
        <v>19</v>
      </c>
      <c r="DW455" t="s">
        <v>19</v>
      </c>
      <c r="DX455">
        <v>1</v>
      </c>
      <c r="DZ455" t="s">
        <v>3</v>
      </c>
      <c r="EA455" t="s">
        <v>3</v>
      </c>
      <c r="EB455" t="s">
        <v>3</v>
      </c>
      <c r="EC455" t="s">
        <v>3</v>
      </c>
      <c r="EE455">
        <v>1441815344</v>
      </c>
      <c r="EF455">
        <v>1</v>
      </c>
      <c r="EG455" t="s">
        <v>22</v>
      </c>
      <c r="EH455">
        <v>0</v>
      </c>
      <c r="EI455" t="s">
        <v>3</v>
      </c>
      <c r="EJ455">
        <v>4</v>
      </c>
      <c r="EK455">
        <v>0</v>
      </c>
      <c r="EL455" t="s">
        <v>23</v>
      </c>
      <c r="EM455" t="s">
        <v>24</v>
      </c>
      <c r="EO455" t="s">
        <v>3</v>
      </c>
      <c r="EQ455">
        <v>1024</v>
      </c>
      <c r="ER455">
        <v>37.049999999999997</v>
      </c>
      <c r="ES455">
        <v>0</v>
      </c>
      <c r="ET455">
        <v>0</v>
      </c>
      <c r="EU455">
        <v>0</v>
      </c>
      <c r="EV455">
        <v>37.049999999999997</v>
      </c>
      <c r="EW455">
        <v>0.06</v>
      </c>
      <c r="EX455">
        <v>0</v>
      </c>
      <c r="EY455">
        <v>0</v>
      </c>
      <c r="FQ455">
        <v>0</v>
      </c>
      <c r="FR455">
        <f t="shared" si="394"/>
        <v>0</v>
      </c>
      <c r="FS455">
        <v>0</v>
      </c>
      <c r="FX455">
        <v>70</v>
      </c>
      <c r="FY455">
        <v>10</v>
      </c>
      <c r="GA455" t="s">
        <v>3</v>
      </c>
      <c r="GD455">
        <v>0</v>
      </c>
      <c r="GF455">
        <v>-1813720885</v>
      </c>
      <c r="GG455">
        <v>2</v>
      </c>
      <c r="GH455">
        <v>1</v>
      </c>
      <c r="GI455">
        <v>-2</v>
      </c>
      <c r="GJ455">
        <v>0</v>
      </c>
      <c r="GK455">
        <f>ROUND(R455*(R12)/100,2)</f>
        <v>0</v>
      </c>
      <c r="GL455">
        <f t="shared" si="395"/>
        <v>0</v>
      </c>
      <c r="GM455">
        <f t="shared" si="396"/>
        <v>7869.42</v>
      </c>
      <c r="GN455">
        <f t="shared" si="397"/>
        <v>0</v>
      </c>
      <c r="GO455">
        <f t="shared" si="398"/>
        <v>0</v>
      </c>
      <c r="GP455">
        <f t="shared" si="399"/>
        <v>7869.42</v>
      </c>
      <c r="GR455">
        <v>0</v>
      </c>
      <c r="GS455">
        <v>3</v>
      </c>
      <c r="GT455">
        <v>0</v>
      </c>
      <c r="GU455" t="s">
        <v>3</v>
      </c>
      <c r="GV455">
        <f t="shared" si="400"/>
        <v>0</v>
      </c>
      <c r="GW455">
        <v>1</v>
      </c>
      <c r="GX455">
        <f t="shared" si="401"/>
        <v>0</v>
      </c>
      <c r="HA455">
        <v>0</v>
      </c>
      <c r="HB455">
        <v>0</v>
      </c>
      <c r="HC455">
        <f t="shared" si="402"/>
        <v>0</v>
      </c>
      <c r="HE455" t="s">
        <v>3</v>
      </c>
      <c r="HF455" t="s">
        <v>3</v>
      </c>
      <c r="HM455" t="s">
        <v>3</v>
      </c>
      <c r="HN455" t="s">
        <v>3</v>
      </c>
      <c r="HO455" t="s">
        <v>3</v>
      </c>
      <c r="HP455" t="s">
        <v>3</v>
      </c>
      <c r="HQ455" t="s">
        <v>3</v>
      </c>
      <c r="IK455">
        <v>0</v>
      </c>
    </row>
    <row r="456" spans="1:245" x14ac:dyDescent="0.2">
      <c r="A456">
        <v>17</v>
      </c>
      <c r="B456">
        <v>1</v>
      </c>
      <c r="C456">
        <f>ROW(SmtRes!A190)</f>
        <v>190</v>
      </c>
      <c r="D456">
        <f>ROW(EtalonRes!A313)</f>
        <v>313</v>
      </c>
      <c r="E456" t="s">
        <v>3</v>
      </c>
      <c r="F456" t="s">
        <v>348</v>
      </c>
      <c r="G456" t="s">
        <v>388</v>
      </c>
      <c r="H456" t="s">
        <v>19</v>
      </c>
      <c r="I456">
        <v>1</v>
      </c>
      <c r="J456">
        <v>0</v>
      </c>
      <c r="K456">
        <v>1</v>
      </c>
      <c r="O456">
        <f t="shared" si="370"/>
        <v>500.28</v>
      </c>
      <c r="P456">
        <f t="shared" si="371"/>
        <v>6.28</v>
      </c>
      <c r="Q456">
        <f t="shared" si="372"/>
        <v>0</v>
      </c>
      <c r="R456">
        <f t="shared" si="373"/>
        <v>0</v>
      </c>
      <c r="S456">
        <f t="shared" si="374"/>
        <v>494</v>
      </c>
      <c r="T456">
        <f t="shared" si="375"/>
        <v>0</v>
      </c>
      <c r="U456">
        <f t="shared" si="376"/>
        <v>0.8</v>
      </c>
      <c r="V456">
        <f t="shared" si="377"/>
        <v>0</v>
      </c>
      <c r="W456">
        <f t="shared" si="378"/>
        <v>0</v>
      </c>
      <c r="X456">
        <f t="shared" si="379"/>
        <v>345.8</v>
      </c>
      <c r="Y456">
        <f t="shared" si="380"/>
        <v>49.4</v>
      </c>
      <c r="AA456">
        <v>-1</v>
      </c>
      <c r="AB456">
        <f t="shared" si="381"/>
        <v>500.28</v>
      </c>
      <c r="AC456">
        <f>ROUND(((ES456*4)),6)</f>
        <v>6.28</v>
      </c>
      <c r="AD456">
        <f>ROUND(((((ET456*4))-((EU456*4)))+AE456),6)</f>
        <v>0</v>
      </c>
      <c r="AE456">
        <f>ROUND(((EU456*4)),6)</f>
        <v>0</v>
      </c>
      <c r="AF456">
        <f>ROUND(((EV456*4)),6)</f>
        <v>494</v>
      </c>
      <c r="AG456">
        <f t="shared" si="382"/>
        <v>0</v>
      </c>
      <c r="AH456">
        <f>((EW456*4))</f>
        <v>0.8</v>
      </c>
      <c r="AI456">
        <f>((EX456*4))</f>
        <v>0</v>
      </c>
      <c r="AJ456">
        <f t="shared" si="383"/>
        <v>0</v>
      </c>
      <c r="AK456">
        <v>125.07</v>
      </c>
      <c r="AL456">
        <v>1.57</v>
      </c>
      <c r="AM456">
        <v>0</v>
      </c>
      <c r="AN456">
        <v>0</v>
      </c>
      <c r="AO456">
        <v>123.5</v>
      </c>
      <c r="AP456">
        <v>0</v>
      </c>
      <c r="AQ456">
        <v>0.2</v>
      </c>
      <c r="AR456">
        <v>0</v>
      </c>
      <c r="AS456">
        <v>0</v>
      </c>
      <c r="AT456">
        <v>70</v>
      </c>
      <c r="AU456">
        <v>10</v>
      </c>
      <c r="AV456">
        <v>1</v>
      </c>
      <c r="AW456">
        <v>1</v>
      </c>
      <c r="AZ456">
        <v>1</v>
      </c>
      <c r="BA456">
        <v>1</v>
      </c>
      <c r="BB456">
        <v>1</v>
      </c>
      <c r="BC456">
        <v>1</v>
      </c>
      <c r="BD456" t="s">
        <v>3</v>
      </c>
      <c r="BE456" t="s">
        <v>3</v>
      </c>
      <c r="BF456" t="s">
        <v>3</v>
      </c>
      <c r="BG456" t="s">
        <v>3</v>
      </c>
      <c r="BH456">
        <v>0</v>
      </c>
      <c r="BI456">
        <v>4</v>
      </c>
      <c r="BJ456" t="s">
        <v>350</v>
      </c>
      <c r="BM456">
        <v>0</v>
      </c>
      <c r="BN456">
        <v>0</v>
      </c>
      <c r="BO456" t="s">
        <v>3</v>
      </c>
      <c r="BP456">
        <v>0</v>
      </c>
      <c r="BQ456">
        <v>1</v>
      </c>
      <c r="BR456">
        <v>0</v>
      </c>
      <c r="BS456">
        <v>1</v>
      </c>
      <c r="BT456">
        <v>1</v>
      </c>
      <c r="BU456">
        <v>1</v>
      </c>
      <c r="BV456">
        <v>1</v>
      </c>
      <c r="BW456">
        <v>1</v>
      </c>
      <c r="BX456">
        <v>1</v>
      </c>
      <c r="BY456" t="s">
        <v>3</v>
      </c>
      <c r="BZ456">
        <v>70</v>
      </c>
      <c r="CA456">
        <v>10</v>
      </c>
      <c r="CB456" t="s">
        <v>3</v>
      </c>
      <c r="CE456">
        <v>0</v>
      </c>
      <c r="CF456">
        <v>0</v>
      </c>
      <c r="CG456">
        <v>0</v>
      </c>
      <c r="CM456">
        <v>0</v>
      </c>
      <c r="CN456" t="s">
        <v>3</v>
      </c>
      <c r="CO456">
        <v>0</v>
      </c>
      <c r="CP456">
        <f t="shared" si="384"/>
        <v>500.28</v>
      </c>
      <c r="CQ456">
        <f t="shared" si="385"/>
        <v>6.28</v>
      </c>
      <c r="CR456">
        <f>(((((ET456*4))*BB456-((EU456*4))*BS456)+AE456*BS456)*AV456)</f>
        <v>0</v>
      </c>
      <c r="CS456">
        <f t="shared" si="386"/>
        <v>0</v>
      </c>
      <c r="CT456">
        <f t="shared" si="387"/>
        <v>494</v>
      </c>
      <c r="CU456">
        <f t="shared" si="388"/>
        <v>0</v>
      </c>
      <c r="CV456">
        <f t="shared" si="389"/>
        <v>0.8</v>
      </c>
      <c r="CW456">
        <f t="shared" si="390"/>
        <v>0</v>
      </c>
      <c r="CX456">
        <f t="shared" si="391"/>
        <v>0</v>
      </c>
      <c r="CY456">
        <f t="shared" si="392"/>
        <v>345.8</v>
      </c>
      <c r="CZ456">
        <f t="shared" si="393"/>
        <v>49.4</v>
      </c>
      <c r="DC456" t="s">
        <v>3</v>
      </c>
      <c r="DD456" t="s">
        <v>32</v>
      </c>
      <c r="DE456" t="s">
        <v>32</v>
      </c>
      <c r="DF456" t="s">
        <v>32</v>
      </c>
      <c r="DG456" t="s">
        <v>32</v>
      </c>
      <c r="DH456" t="s">
        <v>3</v>
      </c>
      <c r="DI456" t="s">
        <v>32</v>
      </c>
      <c r="DJ456" t="s">
        <v>32</v>
      </c>
      <c r="DK456" t="s">
        <v>3</v>
      </c>
      <c r="DL456" t="s">
        <v>3</v>
      </c>
      <c r="DM456" t="s">
        <v>3</v>
      </c>
      <c r="DN456">
        <v>0</v>
      </c>
      <c r="DO456">
        <v>0</v>
      </c>
      <c r="DP456">
        <v>1</v>
      </c>
      <c r="DQ456">
        <v>1</v>
      </c>
      <c r="DU456">
        <v>16987630</v>
      </c>
      <c r="DV456" t="s">
        <v>19</v>
      </c>
      <c r="DW456" t="s">
        <v>19</v>
      </c>
      <c r="DX456">
        <v>1</v>
      </c>
      <c r="DZ456" t="s">
        <v>3</v>
      </c>
      <c r="EA456" t="s">
        <v>3</v>
      </c>
      <c r="EB456" t="s">
        <v>3</v>
      </c>
      <c r="EC456" t="s">
        <v>3</v>
      </c>
      <c r="EE456">
        <v>1441815344</v>
      </c>
      <c r="EF456">
        <v>1</v>
      </c>
      <c r="EG456" t="s">
        <v>22</v>
      </c>
      <c r="EH456">
        <v>0</v>
      </c>
      <c r="EI456" t="s">
        <v>3</v>
      </c>
      <c r="EJ456">
        <v>4</v>
      </c>
      <c r="EK456">
        <v>0</v>
      </c>
      <c r="EL456" t="s">
        <v>23</v>
      </c>
      <c r="EM456" t="s">
        <v>24</v>
      </c>
      <c r="EO456" t="s">
        <v>3</v>
      </c>
      <c r="EQ456">
        <v>1024</v>
      </c>
      <c r="ER456">
        <v>125.07</v>
      </c>
      <c r="ES456">
        <v>1.57</v>
      </c>
      <c r="ET456">
        <v>0</v>
      </c>
      <c r="EU456">
        <v>0</v>
      </c>
      <c r="EV456">
        <v>123.5</v>
      </c>
      <c r="EW456">
        <v>0.2</v>
      </c>
      <c r="EX456">
        <v>0</v>
      </c>
      <c r="EY456">
        <v>0</v>
      </c>
      <c r="FQ456">
        <v>0</v>
      </c>
      <c r="FR456">
        <f t="shared" si="394"/>
        <v>0</v>
      </c>
      <c r="FS456">
        <v>0</v>
      </c>
      <c r="FX456">
        <v>70</v>
      </c>
      <c r="FY456">
        <v>10</v>
      </c>
      <c r="GA456" t="s">
        <v>3</v>
      </c>
      <c r="GD456">
        <v>0</v>
      </c>
      <c r="GF456">
        <v>-1362073815</v>
      </c>
      <c r="GG456">
        <v>2</v>
      </c>
      <c r="GH456">
        <v>1</v>
      </c>
      <c r="GI456">
        <v>-2</v>
      </c>
      <c r="GJ456">
        <v>0</v>
      </c>
      <c r="GK456">
        <f>ROUND(R456*(R12)/100,2)</f>
        <v>0</v>
      </c>
      <c r="GL456">
        <f t="shared" si="395"/>
        <v>0</v>
      </c>
      <c r="GM456">
        <f t="shared" si="396"/>
        <v>895.48</v>
      </c>
      <c r="GN456">
        <f t="shared" si="397"/>
        <v>0</v>
      </c>
      <c r="GO456">
        <f t="shared" si="398"/>
        <v>0</v>
      </c>
      <c r="GP456">
        <f t="shared" si="399"/>
        <v>895.48</v>
      </c>
      <c r="GR456">
        <v>0</v>
      </c>
      <c r="GS456">
        <v>3</v>
      </c>
      <c r="GT456">
        <v>0</v>
      </c>
      <c r="GU456" t="s">
        <v>3</v>
      </c>
      <c r="GV456">
        <f t="shared" si="400"/>
        <v>0</v>
      </c>
      <c r="GW456">
        <v>1</v>
      </c>
      <c r="GX456">
        <f t="shared" si="401"/>
        <v>0</v>
      </c>
      <c r="HA456">
        <v>0</v>
      </c>
      <c r="HB456">
        <v>0</v>
      </c>
      <c r="HC456">
        <f t="shared" si="402"/>
        <v>0</v>
      </c>
      <c r="HE456" t="s">
        <v>3</v>
      </c>
      <c r="HF456" t="s">
        <v>3</v>
      </c>
      <c r="HM456" t="s">
        <v>3</v>
      </c>
      <c r="HN456" t="s">
        <v>3</v>
      </c>
      <c r="HO456" t="s">
        <v>3</v>
      </c>
      <c r="HP456" t="s">
        <v>3</v>
      </c>
      <c r="HQ456" t="s">
        <v>3</v>
      </c>
      <c r="IK456">
        <v>0</v>
      </c>
    </row>
    <row r="457" spans="1:245" x14ac:dyDescent="0.2">
      <c r="A457">
        <v>17</v>
      </c>
      <c r="B457">
        <v>1</v>
      </c>
      <c r="D457">
        <f>ROW(EtalonRes!A315)</f>
        <v>315</v>
      </c>
      <c r="E457" t="s">
        <v>3</v>
      </c>
      <c r="F457" t="s">
        <v>351</v>
      </c>
      <c r="G457" t="s">
        <v>352</v>
      </c>
      <c r="H457" t="s">
        <v>19</v>
      </c>
      <c r="I457">
        <v>1</v>
      </c>
      <c r="J457">
        <v>0</v>
      </c>
      <c r="K457">
        <v>1</v>
      </c>
      <c r="O457">
        <f t="shared" si="370"/>
        <v>74.13</v>
      </c>
      <c r="P457">
        <f t="shared" si="371"/>
        <v>0.03</v>
      </c>
      <c r="Q457">
        <f t="shared" si="372"/>
        <v>0</v>
      </c>
      <c r="R457">
        <f t="shared" si="373"/>
        <v>0</v>
      </c>
      <c r="S457">
        <f t="shared" si="374"/>
        <v>74.099999999999994</v>
      </c>
      <c r="T457">
        <f t="shared" si="375"/>
        <v>0</v>
      </c>
      <c r="U457">
        <f t="shared" si="376"/>
        <v>0.12</v>
      </c>
      <c r="V457">
        <f t="shared" si="377"/>
        <v>0</v>
      </c>
      <c r="W457">
        <f t="shared" si="378"/>
        <v>0</v>
      </c>
      <c r="X457">
        <f t="shared" si="379"/>
        <v>51.87</v>
      </c>
      <c r="Y457">
        <f t="shared" si="380"/>
        <v>7.41</v>
      </c>
      <c r="AA457">
        <v>-1</v>
      </c>
      <c r="AB457">
        <f t="shared" si="381"/>
        <v>74.13</v>
      </c>
      <c r="AC457">
        <f>ROUND(((ES457*3)),6)</f>
        <v>0.03</v>
      </c>
      <c r="AD457">
        <f>ROUND(((((ET457*3))-((EU457*3)))+AE457),6)</f>
        <v>0</v>
      </c>
      <c r="AE457">
        <f>ROUND(((EU457*3)),6)</f>
        <v>0</v>
      </c>
      <c r="AF457">
        <f>ROUND(((EV457*3)),6)</f>
        <v>74.099999999999994</v>
      </c>
      <c r="AG457">
        <f t="shared" si="382"/>
        <v>0</v>
      </c>
      <c r="AH457">
        <f>((EW457*3))</f>
        <v>0.12</v>
      </c>
      <c r="AI457">
        <f>((EX457*3))</f>
        <v>0</v>
      </c>
      <c r="AJ457">
        <f t="shared" si="383"/>
        <v>0</v>
      </c>
      <c r="AK457">
        <v>24.71</v>
      </c>
      <c r="AL457">
        <v>0.01</v>
      </c>
      <c r="AM457">
        <v>0</v>
      </c>
      <c r="AN457">
        <v>0</v>
      </c>
      <c r="AO457">
        <v>24.7</v>
      </c>
      <c r="AP457">
        <v>0</v>
      </c>
      <c r="AQ457">
        <v>0.04</v>
      </c>
      <c r="AR457">
        <v>0</v>
      </c>
      <c r="AS457">
        <v>0</v>
      </c>
      <c r="AT457">
        <v>70</v>
      </c>
      <c r="AU457">
        <v>10</v>
      </c>
      <c r="AV457">
        <v>1</v>
      </c>
      <c r="AW457">
        <v>1</v>
      </c>
      <c r="AZ457">
        <v>1</v>
      </c>
      <c r="BA457">
        <v>1</v>
      </c>
      <c r="BB457">
        <v>1</v>
      </c>
      <c r="BC457">
        <v>1</v>
      </c>
      <c r="BD457" t="s">
        <v>3</v>
      </c>
      <c r="BE457" t="s">
        <v>3</v>
      </c>
      <c r="BF457" t="s">
        <v>3</v>
      </c>
      <c r="BG457" t="s">
        <v>3</v>
      </c>
      <c r="BH457">
        <v>0</v>
      </c>
      <c r="BI457">
        <v>4</v>
      </c>
      <c r="BJ457" t="s">
        <v>353</v>
      </c>
      <c r="BM457">
        <v>0</v>
      </c>
      <c r="BN457">
        <v>0</v>
      </c>
      <c r="BO457" t="s">
        <v>3</v>
      </c>
      <c r="BP457">
        <v>0</v>
      </c>
      <c r="BQ457">
        <v>1</v>
      </c>
      <c r="BR457">
        <v>0</v>
      </c>
      <c r="BS457">
        <v>1</v>
      </c>
      <c r="BT457">
        <v>1</v>
      </c>
      <c r="BU457">
        <v>1</v>
      </c>
      <c r="BV457">
        <v>1</v>
      </c>
      <c r="BW457">
        <v>1</v>
      </c>
      <c r="BX457">
        <v>1</v>
      </c>
      <c r="BY457" t="s">
        <v>3</v>
      </c>
      <c r="BZ457">
        <v>70</v>
      </c>
      <c r="CA457">
        <v>10</v>
      </c>
      <c r="CB457" t="s">
        <v>3</v>
      </c>
      <c r="CE457">
        <v>0</v>
      </c>
      <c r="CF457">
        <v>0</v>
      </c>
      <c r="CG457">
        <v>0</v>
      </c>
      <c r="CM457">
        <v>0</v>
      </c>
      <c r="CN457" t="s">
        <v>3</v>
      </c>
      <c r="CO457">
        <v>0</v>
      </c>
      <c r="CP457">
        <f t="shared" si="384"/>
        <v>74.13</v>
      </c>
      <c r="CQ457">
        <f t="shared" si="385"/>
        <v>0.03</v>
      </c>
      <c r="CR457">
        <f>(((((ET457*3))*BB457-((EU457*3))*BS457)+AE457*BS457)*AV457)</f>
        <v>0</v>
      </c>
      <c r="CS457">
        <f t="shared" si="386"/>
        <v>0</v>
      </c>
      <c r="CT457">
        <f t="shared" si="387"/>
        <v>74.099999999999994</v>
      </c>
      <c r="CU457">
        <f t="shared" si="388"/>
        <v>0</v>
      </c>
      <c r="CV457">
        <f t="shared" si="389"/>
        <v>0.12</v>
      </c>
      <c r="CW457">
        <f t="shared" si="390"/>
        <v>0</v>
      </c>
      <c r="CX457">
        <f t="shared" si="391"/>
        <v>0</v>
      </c>
      <c r="CY457">
        <f t="shared" si="392"/>
        <v>51.87</v>
      </c>
      <c r="CZ457">
        <f t="shared" si="393"/>
        <v>7.41</v>
      </c>
      <c r="DC457" t="s">
        <v>3</v>
      </c>
      <c r="DD457" t="s">
        <v>164</v>
      </c>
      <c r="DE457" t="s">
        <v>164</v>
      </c>
      <c r="DF457" t="s">
        <v>164</v>
      </c>
      <c r="DG457" t="s">
        <v>164</v>
      </c>
      <c r="DH457" t="s">
        <v>3</v>
      </c>
      <c r="DI457" t="s">
        <v>164</v>
      </c>
      <c r="DJ457" t="s">
        <v>164</v>
      </c>
      <c r="DK457" t="s">
        <v>3</v>
      </c>
      <c r="DL457" t="s">
        <v>3</v>
      </c>
      <c r="DM457" t="s">
        <v>3</v>
      </c>
      <c r="DN457">
        <v>0</v>
      </c>
      <c r="DO457">
        <v>0</v>
      </c>
      <c r="DP457">
        <v>1</v>
      </c>
      <c r="DQ457">
        <v>1</v>
      </c>
      <c r="DU457">
        <v>16987630</v>
      </c>
      <c r="DV457" t="s">
        <v>19</v>
      </c>
      <c r="DW457" t="s">
        <v>19</v>
      </c>
      <c r="DX457">
        <v>1</v>
      </c>
      <c r="DZ457" t="s">
        <v>3</v>
      </c>
      <c r="EA457" t="s">
        <v>3</v>
      </c>
      <c r="EB457" t="s">
        <v>3</v>
      </c>
      <c r="EC457" t="s">
        <v>3</v>
      </c>
      <c r="EE457">
        <v>1441815344</v>
      </c>
      <c r="EF457">
        <v>1</v>
      </c>
      <c r="EG457" t="s">
        <v>22</v>
      </c>
      <c r="EH457">
        <v>0</v>
      </c>
      <c r="EI457" t="s">
        <v>3</v>
      </c>
      <c r="EJ457">
        <v>4</v>
      </c>
      <c r="EK457">
        <v>0</v>
      </c>
      <c r="EL457" t="s">
        <v>23</v>
      </c>
      <c r="EM457" t="s">
        <v>24</v>
      </c>
      <c r="EO457" t="s">
        <v>3</v>
      </c>
      <c r="EQ457">
        <v>1024</v>
      </c>
      <c r="ER457">
        <v>24.71</v>
      </c>
      <c r="ES457">
        <v>0.01</v>
      </c>
      <c r="ET457">
        <v>0</v>
      </c>
      <c r="EU457">
        <v>0</v>
      </c>
      <c r="EV457">
        <v>24.7</v>
      </c>
      <c r="EW457">
        <v>0.04</v>
      </c>
      <c r="EX457">
        <v>0</v>
      </c>
      <c r="EY457">
        <v>0</v>
      </c>
      <c r="FQ457">
        <v>0</v>
      </c>
      <c r="FR457">
        <f t="shared" si="394"/>
        <v>0</v>
      </c>
      <c r="FS457">
        <v>0</v>
      </c>
      <c r="FX457">
        <v>70</v>
      </c>
      <c r="FY457">
        <v>10</v>
      </c>
      <c r="GA457" t="s">
        <v>3</v>
      </c>
      <c r="GD457">
        <v>0</v>
      </c>
      <c r="GF457">
        <v>322852978</v>
      </c>
      <c r="GG457">
        <v>2</v>
      </c>
      <c r="GH457">
        <v>1</v>
      </c>
      <c r="GI457">
        <v>-2</v>
      </c>
      <c r="GJ457">
        <v>0</v>
      </c>
      <c r="GK457">
        <f>ROUND(R457*(R12)/100,2)</f>
        <v>0</v>
      </c>
      <c r="GL457">
        <f t="shared" si="395"/>
        <v>0</v>
      </c>
      <c r="GM457">
        <f t="shared" si="396"/>
        <v>133.41</v>
      </c>
      <c r="GN457">
        <f t="shared" si="397"/>
        <v>0</v>
      </c>
      <c r="GO457">
        <f t="shared" si="398"/>
        <v>0</v>
      </c>
      <c r="GP457">
        <f t="shared" si="399"/>
        <v>133.41</v>
      </c>
      <c r="GR457">
        <v>0</v>
      </c>
      <c r="GS457">
        <v>3</v>
      </c>
      <c r="GT457">
        <v>0</v>
      </c>
      <c r="GU457" t="s">
        <v>3</v>
      </c>
      <c r="GV457">
        <f t="shared" si="400"/>
        <v>0</v>
      </c>
      <c r="GW457">
        <v>1</v>
      </c>
      <c r="GX457">
        <f t="shared" si="401"/>
        <v>0</v>
      </c>
      <c r="HA457">
        <v>0</v>
      </c>
      <c r="HB457">
        <v>0</v>
      </c>
      <c r="HC457">
        <f t="shared" si="402"/>
        <v>0</v>
      </c>
      <c r="HE457" t="s">
        <v>3</v>
      </c>
      <c r="HF457" t="s">
        <v>3</v>
      </c>
      <c r="HM457" t="s">
        <v>3</v>
      </c>
      <c r="HN457" t="s">
        <v>3</v>
      </c>
      <c r="HO457" t="s">
        <v>3</v>
      </c>
      <c r="HP457" t="s">
        <v>3</v>
      </c>
      <c r="HQ457" t="s">
        <v>3</v>
      </c>
      <c r="IK457">
        <v>0</v>
      </c>
    </row>
    <row r="458" spans="1:245" x14ac:dyDescent="0.2">
      <c r="A458">
        <v>17</v>
      </c>
      <c r="B458">
        <v>1</v>
      </c>
      <c r="D458">
        <f>ROW(EtalonRes!A318)</f>
        <v>318</v>
      </c>
      <c r="E458" t="s">
        <v>389</v>
      </c>
      <c r="F458" t="s">
        <v>355</v>
      </c>
      <c r="G458" t="s">
        <v>356</v>
      </c>
      <c r="H458" t="s">
        <v>19</v>
      </c>
      <c r="I458">
        <v>1</v>
      </c>
      <c r="J458">
        <v>0</v>
      </c>
      <c r="K458">
        <v>1</v>
      </c>
      <c r="O458">
        <f t="shared" si="370"/>
        <v>742.69</v>
      </c>
      <c r="P458">
        <f t="shared" si="371"/>
        <v>1.7</v>
      </c>
      <c r="Q458">
        <f t="shared" si="372"/>
        <v>0</v>
      </c>
      <c r="R458">
        <f t="shared" si="373"/>
        <v>0</v>
      </c>
      <c r="S458">
        <f t="shared" si="374"/>
        <v>740.99</v>
      </c>
      <c r="T458">
        <f t="shared" si="375"/>
        <v>0</v>
      </c>
      <c r="U458">
        <f t="shared" si="376"/>
        <v>1.2</v>
      </c>
      <c r="V458">
        <f t="shared" si="377"/>
        <v>0</v>
      </c>
      <c r="W458">
        <f t="shared" si="378"/>
        <v>0</v>
      </c>
      <c r="X458">
        <f t="shared" si="379"/>
        <v>518.69000000000005</v>
      </c>
      <c r="Y458">
        <f t="shared" si="380"/>
        <v>74.099999999999994</v>
      </c>
      <c r="AA458">
        <v>1472751627</v>
      </c>
      <c r="AB458">
        <f t="shared" si="381"/>
        <v>742.69</v>
      </c>
      <c r="AC458">
        <f>ROUND((ES458),6)</f>
        <v>1.7</v>
      </c>
      <c r="AD458">
        <f>ROUND((((ET458)-(EU458))+AE458),6)</f>
        <v>0</v>
      </c>
      <c r="AE458">
        <f>ROUND((EU458),6)</f>
        <v>0</v>
      </c>
      <c r="AF458">
        <f>ROUND((EV458),6)</f>
        <v>740.99</v>
      </c>
      <c r="AG458">
        <f t="shared" si="382"/>
        <v>0</v>
      </c>
      <c r="AH458">
        <f>(EW458)</f>
        <v>1.2</v>
      </c>
      <c r="AI458">
        <f>(EX458)</f>
        <v>0</v>
      </c>
      <c r="AJ458">
        <f t="shared" si="383"/>
        <v>0</v>
      </c>
      <c r="AK458">
        <v>742.69</v>
      </c>
      <c r="AL458">
        <v>1.7</v>
      </c>
      <c r="AM458">
        <v>0</v>
      </c>
      <c r="AN458">
        <v>0</v>
      </c>
      <c r="AO458">
        <v>740.99</v>
      </c>
      <c r="AP458">
        <v>0</v>
      </c>
      <c r="AQ458">
        <v>1.2</v>
      </c>
      <c r="AR458">
        <v>0</v>
      </c>
      <c r="AS458">
        <v>0</v>
      </c>
      <c r="AT458">
        <v>70</v>
      </c>
      <c r="AU458">
        <v>10</v>
      </c>
      <c r="AV458">
        <v>1</v>
      </c>
      <c r="AW458">
        <v>1</v>
      </c>
      <c r="AZ458">
        <v>1</v>
      </c>
      <c r="BA458">
        <v>1</v>
      </c>
      <c r="BB458">
        <v>1</v>
      </c>
      <c r="BC458">
        <v>1</v>
      </c>
      <c r="BD458" t="s">
        <v>3</v>
      </c>
      <c r="BE458" t="s">
        <v>3</v>
      </c>
      <c r="BF458" t="s">
        <v>3</v>
      </c>
      <c r="BG458" t="s">
        <v>3</v>
      </c>
      <c r="BH458">
        <v>0</v>
      </c>
      <c r="BI458">
        <v>4</v>
      </c>
      <c r="BJ458" t="s">
        <v>357</v>
      </c>
      <c r="BM458">
        <v>0</v>
      </c>
      <c r="BN458">
        <v>0</v>
      </c>
      <c r="BO458" t="s">
        <v>3</v>
      </c>
      <c r="BP458">
        <v>0</v>
      </c>
      <c r="BQ458">
        <v>1</v>
      </c>
      <c r="BR458">
        <v>0</v>
      </c>
      <c r="BS458">
        <v>1</v>
      </c>
      <c r="BT458">
        <v>1</v>
      </c>
      <c r="BU458">
        <v>1</v>
      </c>
      <c r="BV458">
        <v>1</v>
      </c>
      <c r="BW458">
        <v>1</v>
      </c>
      <c r="BX458">
        <v>1</v>
      </c>
      <c r="BY458" t="s">
        <v>3</v>
      </c>
      <c r="BZ458">
        <v>70</v>
      </c>
      <c r="CA458">
        <v>10</v>
      </c>
      <c r="CB458" t="s">
        <v>3</v>
      </c>
      <c r="CE458">
        <v>0</v>
      </c>
      <c r="CF458">
        <v>0</v>
      </c>
      <c r="CG458">
        <v>0</v>
      </c>
      <c r="CM458">
        <v>0</v>
      </c>
      <c r="CN458" t="s">
        <v>3</v>
      </c>
      <c r="CO458">
        <v>0</v>
      </c>
      <c r="CP458">
        <f t="shared" si="384"/>
        <v>742.69</v>
      </c>
      <c r="CQ458">
        <f t="shared" si="385"/>
        <v>1.7</v>
      </c>
      <c r="CR458">
        <f>((((ET458)*BB458-(EU458)*BS458)+AE458*BS458)*AV458)</f>
        <v>0</v>
      </c>
      <c r="CS458">
        <f t="shared" si="386"/>
        <v>0</v>
      </c>
      <c r="CT458">
        <f t="shared" si="387"/>
        <v>740.99</v>
      </c>
      <c r="CU458">
        <f t="shared" si="388"/>
        <v>0</v>
      </c>
      <c r="CV458">
        <f t="shared" si="389"/>
        <v>1.2</v>
      </c>
      <c r="CW458">
        <f t="shared" si="390"/>
        <v>0</v>
      </c>
      <c r="CX458">
        <f t="shared" si="391"/>
        <v>0</v>
      </c>
      <c r="CY458">
        <f t="shared" si="392"/>
        <v>518.69299999999998</v>
      </c>
      <c r="CZ458">
        <f t="shared" si="393"/>
        <v>74.09899999999999</v>
      </c>
      <c r="DC458" t="s">
        <v>3</v>
      </c>
      <c r="DD458" t="s">
        <v>3</v>
      </c>
      <c r="DE458" t="s">
        <v>3</v>
      </c>
      <c r="DF458" t="s">
        <v>3</v>
      </c>
      <c r="DG458" t="s">
        <v>3</v>
      </c>
      <c r="DH458" t="s">
        <v>3</v>
      </c>
      <c r="DI458" t="s">
        <v>3</v>
      </c>
      <c r="DJ458" t="s">
        <v>3</v>
      </c>
      <c r="DK458" t="s">
        <v>3</v>
      </c>
      <c r="DL458" t="s">
        <v>3</v>
      </c>
      <c r="DM458" t="s">
        <v>3</v>
      </c>
      <c r="DN458">
        <v>0</v>
      </c>
      <c r="DO458">
        <v>0</v>
      </c>
      <c r="DP458">
        <v>1</v>
      </c>
      <c r="DQ458">
        <v>1</v>
      </c>
      <c r="DU458">
        <v>16987630</v>
      </c>
      <c r="DV458" t="s">
        <v>19</v>
      </c>
      <c r="DW458" t="s">
        <v>19</v>
      </c>
      <c r="DX458">
        <v>1</v>
      </c>
      <c r="DZ458" t="s">
        <v>3</v>
      </c>
      <c r="EA458" t="s">
        <v>3</v>
      </c>
      <c r="EB458" t="s">
        <v>3</v>
      </c>
      <c r="EC458" t="s">
        <v>3</v>
      </c>
      <c r="EE458">
        <v>1441815344</v>
      </c>
      <c r="EF458">
        <v>1</v>
      </c>
      <c r="EG458" t="s">
        <v>22</v>
      </c>
      <c r="EH458">
        <v>0</v>
      </c>
      <c r="EI458" t="s">
        <v>3</v>
      </c>
      <c r="EJ458">
        <v>4</v>
      </c>
      <c r="EK458">
        <v>0</v>
      </c>
      <c r="EL458" t="s">
        <v>23</v>
      </c>
      <c r="EM458" t="s">
        <v>24</v>
      </c>
      <c r="EO458" t="s">
        <v>3</v>
      </c>
      <c r="EQ458">
        <v>0</v>
      </c>
      <c r="ER458">
        <v>742.69</v>
      </c>
      <c r="ES458">
        <v>1.7</v>
      </c>
      <c r="ET458">
        <v>0</v>
      </c>
      <c r="EU458">
        <v>0</v>
      </c>
      <c r="EV458">
        <v>740.99</v>
      </c>
      <c r="EW458">
        <v>1.2</v>
      </c>
      <c r="EX458">
        <v>0</v>
      </c>
      <c r="EY458">
        <v>0</v>
      </c>
      <c r="FQ458">
        <v>0</v>
      </c>
      <c r="FR458">
        <f t="shared" si="394"/>
        <v>0</v>
      </c>
      <c r="FS458">
        <v>0</v>
      </c>
      <c r="FX458">
        <v>70</v>
      </c>
      <c r="FY458">
        <v>10</v>
      </c>
      <c r="GA458" t="s">
        <v>3</v>
      </c>
      <c r="GD458">
        <v>0</v>
      </c>
      <c r="GF458">
        <v>-773177281</v>
      </c>
      <c r="GG458">
        <v>2</v>
      </c>
      <c r="GH458">
        <v>1</v>
      </c>
      <c r="GI458">
        <v>-2</v>
      </c>
      <c r="GJ458">
        <v>0</v>
      </c>
      <c r="GK458">
        <f>ROUND(R458*(R12)/100,2)</f>
        <v>0</v>
      </c>
      <c r="GL458">
        <f t="shared" si="395"/>
        <v>0</v>
      </c>
      <c r="GM458">
        <f t="shared" si="396"/>
        <v>1335.48</v>
      </c>
      <c r="GN458">
        <f t="shared" si="397"/>
        <v>0</v>
      </c>
      <c r="GO458">
        <f t="shared" si="398"/>
        <v>0</v>
      </c>
      <c r="GP458">
        <f t="shared" si="399"/>
        <v>1335.48</v>
      </c>
      <c r="GR458">
        <v>0</v>
      </c>
      <c r="GS458">
        <v>3</v>
      </c>
      <c r="GT458">
        <v>0</v>
      </c>
      <c r="GU458" t="s">
        <v>3</v>
      </c>
      <c r="GV458">
        <f t="shared" si="400"/>
        <v>0</v>
      </c>
      <c r="GW458">
        <v>1</v>
      </c>
      <c r="GX458">
        <f t="shared" si="401"/>
        <v>0</v>
      </c>
      <c r="HA458">
        <v>0</v>
      </c>
      <c r="HB458">
        <v>0</v>
      </c>
      <c r="HC458">
        <f t="shared" si="402"/>
        <v>0</v>
      </c>
      <c r="HE458" t="s">
        <v>3</v>
      </c>
      <c r="HF458" t="s">
        <v>3</v>
      </c>
      <c r="HM458" t="s">
        <v>3</v>
      </c>
      <c r="HN458" t="s">
        <v>3</v>
      </c>
      <c r="HO458" t="s">
        <v>3</v>
      </c>
      <c r="HP458" t="s">
        <v>3</v>
      </c>
      <c r="HQ458" t="s">
        <v>3</v>
      </c>
      <c r="IK458">
        <v>0</v>
      </c>
    </row>
    <row r="459" spans="1:245" x14ac:dyDescent="0.2">
      <c r="A459">
        <v>17</v>
      </c>
      <c r="B459">
        <v>1</v>
      </c>
      <c r="D459">
        <f>ROW(EtalonRes!A321)</f>
        <v>321</v>
      </c>
      <c r="E459" t="s">
        <v>390</v>
      </c>
      <c r="F459" t="s">
        <v>359</v>
      </c>
      <c r="G459" t="s">
        <v>360</v>
      </c>
      <c r="H459" t="s">
        <v>36</v>
      </c>
      <c r="I459">
        <f>ROUND((1)/10,9)</f>
        <v>0.1</v>
      </c>
      <c r="J459">
        <v>0</v>
      </c>
      <c r="K459">
        <f>ROUND((1)/10,9)</f>
        <v>0.1</v>
      </c>
      <c r="O459">
        <f t="shared" si="370"/>
        <v>178.39</v>
      </c>
      <c r="P459">
        <f t="shared" si="371"/>
        <v>8.07</v>
      </c>
      <c r="Q459">
        <f t="shared" si="372"/>
        <v>0</v>
      </c>
      <c r="R459">
        <f t="shared" si="373"/>
        <v>0</v>
      </c>
      <c r="S459">
        <f t="shared" si="374"/>
        <v>170.32</v>
      </c>
      <c r="T459">
        <f t="shared" si="375"/>
        <v>0</v>
      </c>
      <c r="U459">
        <f t="shared" si="376"/>
        <v>0.24</v>
      </c>
      <c r="V459">
        <f t="shared" si="377"/>
        <v>0</v>
      </c>
      <c r="W459">
        <f t="shared" si="378"/>
        <v>0</v>
      </c>
      <c r="X459">
        <f t="shared" si="379"/>
        <v>119.22</v>
      </c>
      <c r="Y459">
        <f t="shared" si="380"/>
        <v>17.03</v>
      </c>
      <c r="AA459">
        <v>1472751627</v>
      </c>
      <c r="AB459">
        <f t="shared" si="381"/>
        <v>1783.85</v>
      </c>
      <c r="AC459">
        <f>ROUND((ES459),6)</f>
        <v>80.67</v>
      </c>
      <c r="AD459">
        <f>ROUND((((ET459)-(EU459))+AE459),6)</f>
        <v>0</v>
      </c>
      <c r="AE459">
        <f>ROUND((EU459),6)</f>
        <v>0</v>
      </c>
      <c r="AF459">
        <f>ROUND((EV459),6)</f>
        <v>1703.18</v>
      </c>
      <c r="AG459">
        <f t="shared" si="382"/>
        <v>0</v>
      </c>
      <c r="AH459">
        <f>(EW459)</f>
        <v>2.4</v>
      </c>
      <c r="AI459">
        <f>(EX459)</f>
        <v>0</v>
      </c>
      <c r="AJ459">
        <f t="shared" si="383"/>
        <v>0</v>
      </c>
      <c r="AK459">
        <v>1783.85</v>
      </c>
      <c r="AL459">
        <v>80.67</v>
      </c>
      <c r="AM459">
        <v>0</v>
      </c>
      <c r="AN459">
        <v>0</v>
      </c>
      <c r="AO459">
        <v>1703.18</v>
      </c>
      <c r="AP459">
        <v>0</v>
      </c>
      <c r="AQ459">
        <v>2.4</v>
      </c>
      <c r="AR459">
        <v>0</v>
      </c>
      <c r="AS459">
        <v>0</v>
      </c>
      <c r="AT459">
        <v>70</v>
      </c>
      <c r="AU459">
        <v>10</v>
      </c>
      <c r="AV459">
        <v>1</v>
      </c>
      <c r="AW459">
        <v>1</v>
      </c>
      <c r="AZ459">
        <v>1</v>
      </c>
      <c r="BA459">
        <v>1</v>
      </c>
      <c r="BB459">
        <v>1</v>
      </c>
      <c r="BC459">
        <v>1</v>
      </c>
      <c r="BD459" t="s">
        <v>3</v>
      </c>
      <c r="BE459" t="s">
        <v>3</v>
      </c>
      <c r="BF459" t="s">
        <v>3</v>
      </c>
      <c r="BG459" t="s">
        <v>3</v>
      </c>
      <c r="BH459">
        <v>0</v>
      </c>
      <c r="BI459">
        <v>4</v>
      </c>
      <c r="BJ459" t="s">
        <v>361</v>
      </c>
      <c r="BM459">
        <v>0</v>
      </c>
      <c r="BN459">
        <v>0</v>
      </c>
      <c r="BO459" t="s">
        <v>3</v>
      </c>
      <c r="BP459">
        <v>0</v>
      </c>
      <c r="BQ459">
        <v>1</v>
      </c>
      <c r="BR459">
        <v>0</v>
      </c>
      <c r="BS459">
        <v>1</v>
      </c>
      <c r="BT459">
        <v>1</v>
      </c>
      <c r="BU459">
        <v>1</v>
      </c>
      <c r="BV459">
        <v>1</v>
      </c>
      <c r="BW459">
        <v>1</v>
      </c>
      <c r="BX459">
        <v>1</v>
      </c>
      <c r="BY459" t="s">
        <v>3</v>
      </c>
      <c r="BZ459">
        <v>70</v>
      </c>
      <c r="CA459">
        <v>10</v>
      </c>
      <c r="CB459" t="s">
        <v>3</v>
      </c>
      <c r="CE459">
        <v>0</v>
      </c>
      <c r="CF459">
        <v>0</v>
      </c>
      <c r="CG459">
        <v>0</v>
      </c>
      <c r="CM459">
        <v>0</v>
      </c>
      <c r="CN459" t="s">
        <v>3</v>
      </c>
      <c r="CO459">
        <v>0</v>
      </c>
      <c r="CP459">
        <f t="shared" si="384"/>
        <v>178.39</v>
      </c>
      <c r="CQ459">
        <f t="shared" si="385"/>
        <v>80.67</v>
      </c>
      <c r="CR459">
        <f>((((ET459)*BB459-(EU459)*BS459)+AE459*BS459)*AV459)</f>
        <v>0</v>
      </c>
      <c r="CS459">
        <f t="shared" si="386"/>
        <v>0</v>
      </c>
      <c r="CT459">
        <f t="shared" si="387"/>
        <v>1703.18</v>
      </c>
      <c r="CU459">
        <f t="shared" si="388"/>
        <v>0</v>
      </c>
      <c r="CV459">
        <f t="shared" si="389"/>
        <v>2.4</v>
      </c>
      <c r="CW459">
        <f t="shared" si="390"/>
        <v>0</v>
      </c>
      <c r="CX459">
        <f t="shared" si="391"/>
        <v>0</v>
      </c>
      <c r="CY459">
        <f t="shared" si="392"/>
        <v>119.22399999999999</v>
      </c>
      <c r="CZ459">
        <f t="shared" si="393"/>
        <v>17.031999999999996</v>
      </c>
      <c r="DC459" t="s">
        <v>3</v>
      </c>
      <c r="DD459" t="s">
        <v>3</v>
      </c>
      <c r="DE459" t="s">
        <v>3</v>
      </c>
      <c r="DF459" t="s">
        <v>3</v>
      </c>
      <c r="DG459" t="s">
        <v>3</v>
      </c>
      <c r="DH459" t="s">
        <v>3</v>
      </c>
      <c r="DI459" t="s">
        <v>3</v>
      </c>
      <c r="DJ459" t="s">
        <v>3</v>
      </c>
      <c r="DK459" t="s">
        <v>3</v>
      </c>
      <c r="DL459" t="s">
        <v>3</v>
      </c>
      <c r="DM459" t="s">
        <v>3</v>
      </c>
      <c r="DN459">
        <v>0</v>
      </c>
      <c r="DO459">
        <v>0</v>
      </c>
      <c r="DP459">
        <v>1</v>
      </c>
      <c r="DQ459">
        <v>1</v>
      </c>
      <c r="DU459">
        <v>16987630</v>
      </c>
      <c r="DV459" t="s">
        <v>36</v>
      </c>
      <c r="DW459" t="s">
        <v>36</v>
      </c>
      <c r="DX459">
        <v>10</v>
      </c>
      <c r="DZ459" t="s">
        <v>3</v>
      </c>
      <c r="EA459" t="s">
        <v>3</v>
      </c>
      <c r="EB459" t="s">
        <v>3</v>
      </c>
      <c r="EC459" t="s">
        <v>3</v>
      </c>
      <c r="EE459">
        <v>1441815344</v>
      </c>
      <c r="EF459">
        <v>1</v>
      </c>
      <c r="EG459" t="s">
        <v>22</v>
      </c>
      <c r="EH459">
        <v>0</v>
      </c>
      <c r="EI459" t="s">
        <v>3</v>
      </c>
      <c r="EJ459">
        <v>4</v>
      </c>
      <c r="EK459">
        <v>0</v>
      </c>
      <c r="EL459" t="s">
        <v>23</v>
      </c>
      <c r="EM459" t="s">
        <v>24</v>
      </c>
      <c r="EO459" t="s">
        <v>3</v>
      </c>
      <c r="EQ459">
        <v>0</v>
      </c>
      <c r="ER459">
        <v>1783.85</v>
      </c>
      <c r="ES459">
        <v>80.67</v>
      </c>
      <c r="ET459">
        <v>0</v>
      </c>
      <c r="EU459">
        <v>0</v>
      </c>
      <c r="EV459">
        <v>1703.18</v>
      </c>
      <c r="EW459">
        <v>2.4</v>
      </c>
      <c r="EX459">
        <v>0</v>
      </c>
      <c r="EY459">
        <v>0</v>
      </c>
      <c r="FQ459">
        <v>0</v>
      </c>
      <c r="FR459">
        <f t="shared" si="394"/>
        <v>0</v>
      </c>
      <c r="FS459">
        <v>0</v>
      </c>
      <c r="FX459">
        <v>70</v>
      </c>
      <c r="FY459">
        <v>10</v>
      </c>
      <c r="GA459" t="s">
        <v>3</v>
      </c>
      <c r="GD459">
        <v>0</v>
      </c>
      <c r="GF459">
        <v>275629574</v>
      </c>
      <c r="GG459">
        <v>2</v>
      </c>
      <c r="GH459">
        <v>1</v>
      </c>
      <c r="GI459">
        <v>-2</v>
      </c>
      <c r="GJ459">
        <v>0</v>
      </c>
      <c r="GK459">
        <f>ROUND(R459*(R12)/100,2)</f>
        <v>0</v>
      </c>
      <c r="GL459">
        <f t="shared" si="395"/>
        <v>0</v>
      </c>
      <c r="GM459">
        <f t="shared" si="396"/>
        <v>314.64</v>
      </c>
      <c r="GN459">
        <f t="shared" si="397"/>
        <v>0</v>
      </c>
      <c r="GO459">
        <f t="shared" si="398"/>
        <v>0</v>
      </c>
      <c r="GP459">
        <f t="shared" si="399"/>
        <v>314.64</v>
      </c>
      <c r="GR459">
        <v>0</v>
      </c>
      <c r="GS459">
        <v>3</v>
      </c>
      <c r="GT459">
        <v>0</v>
      </c>
      <c r="GU459" t="s">
        <v>3</v>
      </c>
      <c r="GV459">
        <f t="shared" si="400"/>
        <v>0</v>
      </c>
      <c r="GW459">
        <v>1</v>
      </c>
      <c r="GX459">
        <f t="shared" si="401"/>
        <v>0</v>
      </c>
      <c r="HA459">
        <v>0</v>
      </c>
      <c r="HB459">
        <v>0</v>
      </c>
      <c r="HC459">
        <f t="shared" si="402"/>
        <v>0</v>
      </c>
      <c r="HE459" t="s">
        <v>3</v>
      </c>
      <c r="HF459" t="s">
        <v>3</v>
      </c>
      <c r="HM459" t="s">
        <v>3</v>
      </c>
      <c r="HN459" t="s">
        <v>3</v>
      </c>
      <c r="HO459" t="s">
        <v>3</v>
      </c>
      <c r="HP459" t="s">
        <v>3</v>
      </c>
      <c r="HQ459" t="s">
        <v>3</v>
      </c>
      <c r="IK459">
        <v>0</v>
      </c>
    </row>
    <row r="460" spans="1:245" x14ac:dyDescent="0.2">
      <c r="A460">
        <v>17</v>
      </c>
      <c r="B460">
        <v>1</v>
      </c>
      <c r="D460">
        <f>ROW(EtalonRes!A324)</f>
        <v>324</v>
      </c>
      <c r="E460" t="s">
        <v>3</v>
      </c>
      <c r="F460" t="s">
        <v>362</v>
      </c>
      <c r="G460" t="s">
        <v>363</v>
      </c>
      <c r="H460" t="s">
        <v>19</v>
      </c>
      <c r="I460">
        <v>1</v>
      </c>
      <c r="J460">
        <v>0</v>
      </c>
      <c r="K460">
        <v>1</v>
      </c>
      <c r="O460">
        <f t="shared" si="370"/>
        <v>57.84</v>
      </c>
      <c r="P460">
        <f t="shared" si="371"/>
        <v>2.2799999999999998</v>
      </c>
      <c r="Q460">
        <f t="shared" si="372"/>
        <v>0</v>
      </c>
      <c r="R460">
        <f t="shared" si="373"/>
        <v>0</v>
      </c>
      <c r="S460">
        <f t="shared" si="374"/>
        <v>55.56</v>
      </c>
      <c r="T460">
        <f t="shared" si="375"/>
        <v>0</v>
      </c>
      <c r="U460">
        <f t="shared" si="376"/>
        <v>0.09</v>
      </c>
      <c r="V460">
        <f t="shared" si="377"/>
        <v>0</v>
      </c>
      <c r="W460">
        <f t="shared" si="378"/>
        <v>0</v>
      </c>
      <c r="X460">
        <f t="shared" si="379"/>
        <v>38.89</v>
      </c>
      <c r="Y460">
        <f t="shared" si="380"/>
        <v>5.56</v>
      </c>
      <c r="AA460">
        <v>-1</v>
      </c>
      <c r="AB460">
        <f t="shared" si="381"/>
        <v>57.84</v>
      </c>
      <c r="AC460">
        <f>ROUND(((ES460*3)),6)</f>
        <v>2.2799999999999998</v>
      </c>
      <c r="AD460">
        <f>ROUND(((((ET460*3))-((EU460*3)))+AE460),6)</f>
        <v>0</v>
      </c>
      <c r="AE460">
        <f>ROUND(((EU460*3)),6)</f>
        <v>0</v>
      </c>
      <c r="AF460">
        <f>ROUND(((EV460*3)),6)</f>
        <v>55.56</v>
      </c>
      <c r="AG460">
        <f t="shared" si="382"/>
        <v>0</v>
      </c>
      <c r="AH460">
        <f>((EW460*3))</f>
        <v>0.09</v>
      </c>
      <c r="AI460">
        <f>((EX460*3))</f>
        <v>0</v>
      </c>
      <c r="AJ460">
        <f t="shared" si="383"/>
        <v>0</v>
      </c>
      <c r="AK460">
        <v>19.28</v>
      </c>
      <c r="AL460">
        <v>0.76</v>
      </c>
      <c r="AM460">
        <v>0</v>
      </c>
      <c r="AN460">
        <v>0</v>
      </c>
      <c r="AO460">
        <v>18.52</v>
      </c>
      <c r="AP460">
        <v>0</v>
      </c>
      <c r="AQ460">
        <v>0.03</v>
      </c>
      <c r="AR460">
        <v>0</v>
      </c>
      <c r="AS460">
        <v>0</v>
      </c>
      <c r="AT460">
        <v>70</v>
      </c>
      <c r="AU460">
        <v>10</v>
      </c>
      <c r="AV460">
        <v>1</v>
      </c>
      <c r="AW460">
        <v>1</v>
      </c>
      <c r="AZ460">
        <v>1</v>
      </c>
      <c r="BA460">
        <v>1</v>
      </c>
      <c r="BB460">
        <v>1</v>
      </c>
      <c r="BC460">
        <v>1</v>
      </c>
      <c r="BD460" t="s">
        <v>3</v>
      </c>
      <c r="BE460" t="s">
        <v>3</v>
      </c>
      <c r="BF460" t="s">
        <v>3</v>
      </c>
      <c r="BG460" t="s">
        <v>3</v>
      </c>
      <c r="BH460">
        <v>0</v>
      </c>
      <c r="BI460">
        <v>4</v>
      </c>
      <c r="BJ460" t="s">
        <v>364</v>
      </c>
      <c r="BM460">
        <v>0</v>
      </c>
      <c r="BN460">
        <v>0</v>
      </c>
      <c r="BO460" t="s">
        <v>3</v>
      </c>
      <c r="BP460">
        <v>0</v>
      </c>
      <c r="BQ460">
        <v>1</v>
      </c>
      <c r="BR460">
        <v>0</v>
      </c>
      <c r="BS460">
        <v>1</v>
      </c>
      <c r="BT460">
        <v>1</v>
      </c>
      <c r="BU460">
        <v>1</v>
      </c>
      <c r="BV460">
        <v>1</v>
      </c>
      <c r="BW460">
        <v>1</v>
      </c>
      <c r="BX460">
        <v>1</v>
      </c>
      <c r="BY460" t="s">
        <v>3</v>
      </c>
      <c r="BZ460">
        <v>70</v>
      </c>
      <c r="CA460">
        <v>10</v>
      </c>
      <c r="CB460" t="s">
        <v>3</v>
      </c>
      <c r="CE460">
        <v>0</v>
      </c>
      <c r="CF460">
        <v>0</v>
      </c>
      <c r="CG460">
        <v>0</v>
      </c>
      <c r="CM460">
        <v>0</v>
      </c>
      <c r="CN460" t="s">
        <v>3</v>
      </c>
      <c r="CO460">
        <v>0</v>
      </c>
      <c r="CP460">
        <f t="shared" si="384"/>
        <v>57.84</v>
      </c>
      <c r="CQ460">
        <f t="shared" si="385"/>
        <v>2.2799999999999998</v>
      </c>
      <c r="CR460">
        <f>(((((ET460*3))*BB460-((EU460*3))*BS460)+AE460*BS460)*AV460)</f>
        <v>0</v>
      </c>
      <c r="CS460">
        <f t="shared" si="386"/>
        <v>0</v>
      </c>
      <c r="CT460">
        <f t="shared" si="387"/>
        <v>55.56</v>
      </c>
      <c r="CU460">
        <f t="shared" si="388"/>
        <v>0</v>
      </c>
      <c r="CV460">
        <f t="shared" si="389"/>
        <v>0.09</v>
      </c>
      <c r="CW460">
        <f t="shared" si="390"/>
        <v>0</v>
      </c>
      <c r="CX460">
        <f t="shared" si="391"/>
        <v>0</v>
      </c>
      <c r="CY460">
        <f t="shared" si="392"/>
        <v>38.892000000000003</v>
      </c>
      <c r="CZ460">
        <f t="shared" si="393"/>
        <v>5.556</v>
      </c>
      <c r="DC460" t="s">
        <v>3</v>
      </c>
      <c r="DD460" t="s">
        <v>164</v>
      </c>
      <c r="DE460" t="s">
        <v>164</v>
      </c>
      <c r="DF460" t="s">
        <v>164</v>
      </c>
      <c r="DG460" t="s">
        <v>164</v>
      </c>
      <c r="DH460" t="s">
        <v>3</v>
      </c>
      <c r="DI460" t="s">
        <v>164</v>
      </c>
      <c r="DJ460" t="s">
        <v>164</v>
      </c>
      <c r="DK460" t="s">
        <v>3</v>
      </c>
      <c r="DL460" t="s">
        <v>3</v>
      </c>
      <c r="DM460" t="s">
        <v>3</v>
      </c>
      <c r="DN460">
        <v>0</v>
      </c>
      <c r="DO460">
        <v>0</v>
      </c>
      <c r="DP460">
        <v>1</v>
      </c>
      <c r="DQ460">
        <v>1</v>
      </c>
      <c r="DU460">
        <v>16987630</v>
      </c>
      <c r="DV460" t="s">
        <v>19</v>
      </c>
      <c r="DW460" t="s">
        <v>19</v>
      </c>
      <c r="DX460">
        <v>1</v>
      </c>
      <c r="DZ460" t="s">
        <v>3</v>
      </c>
      <c r="EA460" t="s">
        <v>3</v>
      </c>
      <c r="EB460" t="s">
        <v>3</v>
      </c>
      <c r="EC460" t="s">
        <v>3</v>
      </c>
      <c r="EE460">
        <v>1441815344</v>
      </c>
      <c r="EF460">
        <v>1</v>
      </c>
      <c r="EG460" t="s">
        <v>22</v>
      </c>
      <c r="EH460">
        <v>0</v>
      </c>
      <c r="EI460" t="s">
        <v>3</v>
      </c>
      <c r="EJ460">
        <v>4</v>
      </c>
      <c r="EK460">
        <v>0</v>
      </c>
      <c r="EL460" t="s">
        <v>23</v>
      </c>
      <c r="EM460" t="s">
        <v>24</v>
      </c>
      <c r="EO460" t="s">
        <v>3</v>
      </c>
      <c r="EQ460">
        <v>1024</v>
      </c>
      <c r="ER460">
        <v>19.28</v>
      </c>
      <c r="ES460">
        <v>0.76</v>
      </c>
      <c r="ET460">
        <v>0</v>
      </c>
      <c r="EU460">
        <v>0</v>
      </c>
      <c r="EV460">
        <v>18.52</v>
      </c>
      <c r="EW460">
        <v>0.03</v>
      </c>
      <c r="EX460">
        <v>0</v>
      </c>
      <c r="EY460">
        <v>0</v>
      </c>
      <c r="FQ460">
        <v>0</v>
      </c>
      <c r="FR460">
        <f t="shared" si="394"/>
        <v>0</v>
      </c>
      <c r="FS460">
        <v>0</v>
      </c>
      <c r="FX460">
        <v>70</v>
      </c>
      <c r="FY460">
        <v>10</v>
      </c>
      <c r="GA460" t="s">
        <v>3</v>
      </c>
      <c r="GD460">
        <v>0</v>
      </c>
      <c r="GF460">
        <v>-1676040349</v>
      </c>
      <c r="GG460">
        <v>2</v>
      </c>
      <c r="GH460">
        <v>1</v>
      </c>
      <c r="GI460">
        <v>-2</v>
      </c>
      <c r="GJ460">
        <v>0</v>
      </c>
      <c r="GK460">
        <f>ROUND(R460*(R12)/100,2)</f>
        <v>0</v>
      </c>
      <c r="GL460">
        <f t="shared" si="395"/>
        <v>0</v>
      </c>
      <c r="GM460">
        <f t="shared" si="396"/>
        <v>102.29</v>
      </c>
      <c r="GN460">
        <f t="shared" si="397"/>
        <v>0</v>
      </c>
      <c r="GO460">
        <f t="shared" si="398"/>
        <v>0</v>
      </c>
      <c r="GP460">
        <f t="shared" si="399"/>
        <v>102.29</v>
      </c>
      <c r="GR460">
        <v>0</v>
      </c>
      <c r="GS460">
        <v>3</v>
      </c>
      <c r="GT460">
        <v>0</v>
      </c>
      <c r="GU460" t="s">
        <v>3</v>
      </c>
      <c r="GV460">
        <f t="shared" si="400"/>
        <v>0</v>
      </c>
      <c r="GW460">
        <v>1</v>
      </c>
      <c r="GX460">
        <f t="shared" si="401"/>
        <v>0</v>
      </c>
      <c r="HA460">
        <v>0</v>
      </c>
      <c r="HB460">
        <v>0</v>
      </c>
      <c r="HC460">
        <f t="shared" si="402"/>
        <v>0</v>
      </c>
      <c r="HE460" t="s">
        <v>3</v>
      </c>
      <c r="HF460" t="s">
        <v>3</v>
      </c>
      <c r="HM460" t="s">
        <v>3</v>
      </c>
      <c r="HN460" t="s">
        <v>3</v>
      </c>
      <c r="HO460" t="s">
        <v>3</v>
      </c>
      <c r="HP460" t="s">
        <v>3</v>
      </c>
      <c r="HQ460" t="s">
        <v>3</v>
      </c>
      <c r="IK460">
        <v>0</v>
      </c>
    </row>
    <row r="461" spans="1:245" x14ac:dyDescent="0.2">
      <c r="A461">
        <v>17</v>
      </c>
      <c r="B461">
        <v>1</v>
      </c>
      <c r="D461">
        <f>ROW(EtalonRes!A330)</f>
        <v>330</v>
      </c>
      <c r="E461" t="s">
        <v>391</v>
      </c>
      <c r="F461" t="s">
        <v>366</v>
      </c>
      <c r="G461" t="s">
        <v>367</v>
      </c>
      <c r="H461" t="s">
        <v>19</v>
      </c>
      <c r="I461">
        <v>1</v>
      </c>
      <c r="J461">
        <v>0</v>
      </c>
      <c r="K461">
        <v>1</v>
      </c>
      <c r="O461">
        <f t="shared" si="370"/>
        <v>565.04999999999995</v>
      </c>
      <c r="P461">
        <f t="shared" si="371"/>
        <v>9.31</v>
      </c>
      <c r="Q461">
        <f t="shared" si="372"/>
        <v>0</v>
      </c>
      <c r="R461">
        <f t="shared" si="373"/>
        <v>0</v>
      </c>
      <c r="S461">
        <f t="shared" si="374"/>
        <v>555.74</v>
      </c>
      <c r="T461">
        <f t="shared" si="375"/>
        <v>0</v>
      </c>
      <c r="U461">
        <f t="shared" si="376"/>
        <v>0.9</v>
      </c>
      <c r="V461">
        <f t="shared" si="377"/>
        <v>0</v>
      </c>
      <c r="W461">
        <f t="shared" si="378"/>
        <v>0</v>
      </c>
      <c r="X461">
        <f t="shared" si="379"/>
        <v>389.02</v>
      </c>
      <c r="Y461">
        <f t="shared" si="380"/>
        <v>55.57</v>
      </c>
      <c r="AA461">
        <v>1472751627</v>
      </c>
      <c r="AB461">
        <f t="shared" si="381"/>
        <v>565.04999999999995</v>
      </c>
      <c r="AC461">
        <f>ROUND((ES461),6)</f>
        <v>9.31</v>
      </c>
      <c r="AD461">
        <f>ROUND((((ET461)-(EU461))+AE461),6)</f>
        <v>0</v>
      </c>
      <c r="AE461">
        <f>ROUND((EU461),6)</f>
        <v>0</v>
      </c>
      <c r="AF461">
        <f>ROUND((EV461),6)</f>
        <v>555.74</v>
      </c>
      <c r="AG461">
        <f t="shared" si="382"/>
        <v>0</v>
      </c>
      <c r="AH461">
        <f>(EW461)</f>
        <v>0.9</v>
      </c>
      <c r="AI461">
        <f>(EX461)</f>
        <v>0</v>
      </c>
      <c r="AJ461">
        <f t="shared" si="383"/>
        <v>0</v>
      </c>
      <c r="AK461">
        <v>565.04999999999995</v>
      </c>
      <c r="AL461">
        <v>9.31</v>
      </c>
      <c r="AM461">
        <v>0</v>
      </c>
      <c r="AN461">
        <v>0</v>
      </c>
      <c r="AO461">
        <v>555.74</v>
      </c>
      <c r="AP461">
        <v>0</v>
      </c>
      <c r="AQ461">
        <v>0.9</v>
      </c>
      <c r="AR461">
        <v>0</v>
      </c>
      <c r="AS461">
        <v>0</v>
      </c>
      <c r="AT461">
        <v>70</v>
      </c>
      <c r="AU461">
        <v>10</v>
      </c>
      <c r="AV461">
        <v>1</v>
      </c>
      <c r="AW461">
        <v>1</v>
      </c>
      <c r="AZ461">
        <v>1</v>
      </c>
      <c r="BA461">
        <v>1</v>
      </c>
      <c r="BB461">
        <v>1</v>
      </c>
      <c r="BC461">
        <v>1</v>
      </c>
      <c r="BD461" t="s">
        <v>3</v>
      </c>
      <c r="BE461" t="s">
        <v>3</v>
      </c>
      <c r="BF461" t="s">
        <v>3</v>
      </c>
      <c r="BG461" t="s">
        <v>3</v>
      </c>
      <c r="BH461">
        <v>0</v>
      </c>
      <c r="BI461">
        <v>4</v>
      </c>
      <c r="BJ461" t="s">
        <v>368</v>
      </c>
      <c r="BM461">
        <v>0</v>
      </c>
      <c r="BN461">
        <v>0</v>
      </c>
      <c r="BO461" t="s">
        <v>3</v>
      </c>
      <c r="BP461">
        <v>0</v>
      </c>
      <c r="BQ461">
        <v>1</v>
      </c>
      <c r="BR461">
        <v>0</v>
      </c>
      <c r="BS461">
        <v>1</v>
      </c>
      <c r="BT461">
        <v>1</v>
      </c>
      <c r="BU461">
        <v>1</v>
      </c>
      <c r="BV461">
        <v>1</v>
      </c>
      <c r="BW461">
        <v>1</v>
      </c>
      <c r="BX461">
        <v>1</v>
      </c>
      <c r="BY461" t="s">
        <v>3</v>
      </c>
      <c r="BZ461">
        <v>70</v>
      </c>
      <c r="CA461">
        <v>10</v>
      </c>
      <c r="CB461" t="s">
        <v>3</v>
      </c>
      <c r="CE461">
        <v>0</v>
      </c>
      <c r="CF461">
        <v>0</v>
      </c>
      <c r="CG461">
        <v>0</v>
      </c>
      <c r="CM461">
        <v>0</v>
      </c>
      <c r="CN461" t="s">
        <v>3</v>
      </c>
      <c r="CO461">
        <v>0</v>
      </c>
      <c r="CP461">
        <f t="shared" si="384"/>
        <v>565.04999999999995</v>
      </c>
      <c r="CQ461">
        <f t="shared" si="385"/>
        <v>9.31</v>
      </c>
      <c r="CR461">
        <f>((((ET461)*BB461-(EU461)*BS461)+AE461*BS461)*AV461)</f>
        <v>0</v>
      </c>
      <c r="CS461">
        <f t="shared" si="386"/>
        <v>0</v>
      </c>
      <c r="CT461">
        <f t="shared" si="387"/>
        <v>555.74</v>
      </c>
      <c r="CU461">
        <f t="shared" si="388"/>
        <v>0</v>
      </c>
      <c r="CV461">
        <f t="shared" si="389"/>
        <v>0.9</v>
      </c>
      <c r="CW461">
        <f t="shared" si="390"/>
        <v>0</v>
      </c>
      <c r="CX461">
        <f t="shared" si="391"/>
        <v>0</v>
      </c>
      <c r="CY461">
        <f t="shared" si="392"/>
        <v>389.01800000000003</v>
      </c>
      <c r="CZ461">
        <f t="shared" si="393"/>
        <v>55.573999999999998</v>
      </c>
      <c r="DC461" t="s">
        <v>3</v>
      </c>
      <c r="DD461" t="s">
        <v>3</v>
      </c>
      <c r="DE461" t="s">
        <v>3</v>
      </c>
      <c r="DF461" t="s">
        <v>3</v>
      </c>
      <c r="DG461" t="s">
        <v>3</v>
      </c>
      <c r="DH461" t="s">
        <v>3</v>
      </c>
      <c r="DI461" t="s">
        <v>3</v>
      </c>
      <c r="DJ461" t="s">
        <v>3</v>
      </c>
      <c r="DK461" t="s">
        <v>3</v>
      </c>
      <c r="DL461" t="s">
        <v>3</v>
      </c>
      <c r="DM461" t="s">
        <v>3</v>
      </c>
      <c r="DN461">
        <v>0</v>
      </c>
      <c r="DO461">
        <v>0</v>
      </c>
      <c r="DP461">
        <v>1</v>
      </c>
      <c r="DQ461">
        <v>1</v>
      </c>
      <c r="DU461">
        <v>16987630</v>
      </c>
      <c r="DV461" t="s">
        <v>19</v>
      </c>
      <c r="DW461" t="s">
        <v>19</v>
      </c>
      <c r="DX461">
        <v>1</v>
      </c>
      <c r="DZ461" t="s">
        <v>3</v>
      </c>
      <c r="EA461" t="s">
        <v>3</v>
      </c>
      <c r="EB461" t="s">
        <v>3</v>
      </c>
      <c r="EC461" t="s">
        <v>3</v>
      </c>
      <c r="EE461">
        <v>1441815344</v>
      </c>
      <c r="EF461">
        <v>1</v>
      </c>
      <c r="EG461" t="s">
        <v>22</v>
      </c>
      <c r="EH461">
        <v>0</v>
      </c>
      <c r="EI461" t="s">
        <v>3</v>
      </c>
      <c r="EJ461">
        <v>4</v>
      </c>
      <c r="EK461">
        <v>0</v>
      </c>
      <c r="EL461" t="s">
        <v>23</v>
      </c>
      <c r="EM461" t="s">
        <v>24</v>
      </c>
      <c r="EO461" t="s">
        <v>3</v>
      </c>
      <c r="EQ461">
        <v>0</v>
      </c>
      <c r="ER461">
        <v>565.04999999999995</v>
      </c>
      <c r="ES461">
        <v>9.31</v>
      </c>
      <c r="ET461">
        <v>0</v>
      </c>
      <c r="EU461">
        <v>0</v>
      </c>
      <c r="EV461">
        <v>555.74</v>
      </c>
      <c r="EW461">
        <v>0.9</v>
      </c>
      <c r="EX461">
        <v>0</v>
      </c>
      <c r="EY461">
        <v>0</v>
      </c>
      <c r="FQ461">
        <v>0</v>
      </c>
      <c r="FR461">
        <f t="shared" si="394"/>
        <v>0</v>
      </c>
      <c r="FS461">
        <v>0</v>
      </c>
      <c r="FX461">
        <v>70</v>
      </c>
      <c r="FY461">
        <v>10</v>
      </c>
      <c r="GA461" t="s">
        <v>3</v>
      </c>
      <c r="GD461">
        <v>0</v>
      </c>
      <c r="GF461">
        <v>-1010978929</v>
      </c>
      <c r="GG461">
        <v>2</v>
      </c>
      <c r="GH461">
        <v>1</v>
      </c>
      <c r="GI461">
        <v>-2</v>
      </c>
      <c r="GJ461">
        <v>0</v>
      </c>
      <c r="GK461">
        <f>ROUND(R461*(R12)/100,2)</f>
        <v>0</v>
      </c>
      <c r="GL461">
        <f t="shared" si="395"/>
        <v>0</v>
      </c>
      <c r="GM461">
        <f t="shared" si="396"/>
        <v>1009.64</v>
      </c>
      <c r="GN461">
        <f t="shared" si="397"/>
        <v>0</v>
      </c>
      <c r="GO461">
        <f t="shared" si="398"/>
        <v>0</v>
      </c>
      <c r="GP461">
        <f t="shared" si="399"/>
        <v>1009.64</v>
      </c>
      <c r="GR461">
        <v>0</v>
      </c>
      <c r="GS461">
        <v>3</v>
      </c>
      <c r="GT461">
        <v>0</v>
      </c>
      <c r="GU461" t="s">
        <v>3</v>
      </c>
      <c r="GV461">
        <f t="shared" si="400"/>
        <v>0</v>
      </c>
      <c r="GW461">
        <v>1</v>
      </c>
      <c r="GX461">
        <f t="shared" si="401"/>
        <v>0</v>
      </c>
      <c r="HA461">
        <v>0</v>
      </c>
      <c r="HB461">
        <v>0</v>
      </c>
      <c r="HC461">
        <f t="shared" si="402"/>
        <v>0</v>
      </c>
      <c r="HE461" t="s">
        <v>3</v>
      </c>
      <c r="HF461" t="s">
        <v>3</v>
      </c>
      <c r="HM461" t="s">
        <v>3</v>
      </c>
      <c r="HN461" t="s">
        <v>3</v>
      </c>
      <c r="HO461" t="s">
        <v>3</v>
      </c>
      <c r="HP461" t="s">
        <v>3</v>
      </c>
      <c r="HQ461" t="s">
        <v>3</v>
      </c>
      <c r="IK461">
        <v>0</v>
      </c>
    </row>
    <row r="462" spans="1:245" x14ac:dyDescent="0.2">
      <c r="A462">
        <v>17</v>
      </c>
      <c r="B462">
        <v>1</v>
      </c>
      <c r="D462">
        <f>ROW(EtalonRes!A334)</f>
        <v>334</v>
      </c>
      <c r="E462" t="s">
        <v>3</v>
      </c>
      <c r="F462" t="s">
        <v>369</v>
      </c>
      <c r="G462" t="s">
        <v>370</v>
      </c>
      <c r="H462" t="s">
        <v>19</v>
      </c>
      <c r="I462">
        <f>ROUND(3+3,9)</f>
        <v>6</v>
      </c>
      <c r="J462">
        <v>0</v>
      </c>
      <c r="K462">
        <f>ROUND(3+3,9)</f>
        <v>6</v>
      </c>
      <c r="O462">
        <f t="shared" si="370"/>
        <v>5490.72</v>
      </c>
      <c r="P462">
        <f t="shared" si="371"/>
        <v>235.32</v>
      </c>
      <c r="Q462">
        <f t="shared" si="372"/>
        <v>0</v>
      </c>
      <c r="R462">
        <f t="shared" si="373"/>
        <v>0</v>
      </c>
      <c r="S462">
        <f t="shared" si="374"/>
        <v>5255.4</v>
      </c>
      <c r="T462">
        <f t="shared" si="375"/>
        <v>0</v>
      </c>
      <c r="U462">
        <f t="shared" si="376"/>
        <v>8.64</v>
      </c>
      <c r="V462">
        <f t="shared" si="377"/>
        <v>0</v>
      </c>
      <c r="W462">
        <f t="shared" si="378"/>
        <v>0</v>
      </c>
      <c r="X462">
        <f t="shared" si="379"/>
        <v>3678.78</v>
      </c>
      <c r="Y462">
        <f t="shared" si="380"/>
        <v>525.54</v>
      </c>
      <c r="AA462">
        <v>-1</v>
      </c>
      <c r="AB462">
        <f t="shared" si="381"/>
        <v>915.12</v>
      </c>
      <c r="AC462">
        <f>ROUND(((ES462*2)),6)</f>
        <v>39.22</v>
      </c>
      <c r="AD462">
        <f>ROUND(((((ET462*2))-((EU462*2)))+AE462),6)</f>
        <v>0</v>
      </c>
      <c r="AE462">
        <f>ROUND(((EU462*2)),6)</f>
        <v>0</v>
      </c>
      <c r="AF462">
        <f>ROUND(((EV462*2)),6)</f>
        <v>875.9</v>
      </c>
      <c r="AG462">
        <f t="shared" si="382"/>
        <v>0</v>
      </c>
      <c r="AH462">
        <f>((EW462*2))</f>
        <v>1.44</v>
      </c>
      <c r="AI462">
        <f>((EX462*2))</f>
        <v>0</v>
      </c>
      <c r="AJ462">
        <f t="shared" si="383"/>
        <v>0</v>
      </c>
      <c r="AK462">
        <v>457.56</v>
      </c>
      <c r="AL462">
        <v>19.61</v>
      </c>
      <c r="AM462">
        <v>0</v>
      </c>
      <c r="AN462">
        <v>0</v>
      </c>
      <c r="AO462">
        <v>437.95</v>
      </c>
      <c r="AP462">
        <v>0</v>
      </c>
      <c r="AQ462">
        <v>0.72</v>
      </c>
      <c r="AR462">
        <v>0</v>
      </c>
      <c r="AS462">
        <v>0</v>
      </c>
      <c r="AT462">
        <v>70</v>
      </c>
      <c r="AU462">
        <v>10</v>
      </c>
      <c r="AV462">
        <v>1</v>
      </c>
      <c r="AW462">
        <v>1</v>
      </c>
      <c r="AZ462">
        <v>1</v>
      </c>
      <c r="BA462">
        <v>1</v>
      </c>
      <c r="BB462">
        <v>1</v>
      </c>
      <c r="BC462">
        <v>1</v>
      </c>
      <c r="BD462" t="s">
        <v>3</v>
      </c>
      <c r="BE462" t="s">
        <v>3</v>
      </c>
      <c r="BF462" t="s">
        <v>3</v>
      </c>
      <c r="BG462" t="s">
        <v>3</v>
      </c>
      <c r="BH462">
        <v>0</v>
      </c>
      <c r="BI462">
        <v>4</v>
      </c>
      <c r="BJ462" t="s">
        <v>371</v>
      </c>
      <c r="BM462">
        <v>0</v>
      </c>
      <c r="BN462">
        <v>0</v>
      </c>
      <c r="BO462" t="s">
        <v>3</v>
      </c>
      <c r="BP462">
        <v>0</v>
      </c>
      <c r="BQ462">
        <v>1</v>
      </c>
      <c r="BR462">
        <v>0</v>
      </c>
      <c r="BS462">
        <v>1</v>
      </c>
      <c r="BT462">
        <v>1</v>
      </c>
      <c r="BU462">
        <v>1</v>
      </c>
      <c r="BV462">
        <v>1</v>
      </c>
      <c r="BW462">
        <v>1</v>
      </c>
      <c r="BX462">
        <v>1</v>
      </c>
      <c r="BY462" t="s">
        <v>3</v>
      </c>
      <c r="BZ462">
        <v>70</v>
      </c>
      <c r="CA462">
        <v>10</v>
      </c>
      <c r="CB462" t="s">
        <v>3</v>
      </c>
      <c r="CE462">
        <v>0</v>
      </c>
      <c r="CF462">
        <v>0</v>
      </c>
      <c r="CG462">
        <v>0</v>
      </c>
      <c r="CM462">
        <v>0</v>
      </c>
      <c r="CN462" t="s">
        <v>3</v>
      </c>
      <c r="CO462">
        <v>0</v>
      </c>
      <c r="CP462">
        <f t="shared" si="384"/>
        <v>5490.7199999999993</v>
      </c>
      <c r="CQ462">
        <f t="shared" si="385"/>
        <v>39.22</v>
      </c>
      <c r="CR462">
        <f>(((((ET462*2))*BB462-((EU462*2))*BS462)+AE462*BS462)*AV462)</f>
        <v>0</v>
      </c>
      <c r="CS462">
        <f t="shared" si="386"/>
        <v>0</v>
      </c>
      <c r="CT462">
        <f t="shared" si="387"/>
        <v>875.9</v>
      </c>
      <c r="CU462">
        <f t="shared" si="388"/>
        <v>0</v>
      </c>
      <c r="CV462">
        <f t="shared" si="389"/>
        <v>1.44</v>
      </c>
      <c r="CW462">
        <f t="shared" si="390"/>
        <v>0</v>
      </c>
      <c r="CX462">
        <f t="shared" si="391"/>
        <v>0</v>
      </c>
      <c r="CY462">
        <f t="shared" si="392"/>
        <v>3678.78</v>
      </c>
      <c r="CZ462">
        <f t="shared" si="393"/>
        <v>525.54</v>
      </c>
      <c r="DC462" t="s">
        <v>3</v>
      </c>
      <c r="DD462" t="s">
        <v>193</v>
      </c>
      <c r="DE462" t="s">
        <v>193</v>
      </c>
      <c r="DF462" t="s">
        <v>193</v>
      </c>
      <c r="DG462" t="s">
        <v>193</v>
      </c>
      <c r="DH462" t="s">
        <v>3</v>
      </c>
      <c r="DI462" t="s">
        <v>193</v>
      </c>
      <c r="DJ462" t="s">
        <v>193</v>
      </c>
      <c r="DK462" t="s">
        <v>3</v>
      </c>
      <c r="DL462" t="s">
        <v>3</v>
      </c>
      <c r="DM462" t="s">
        <v>3</v>
      </c>
      <c r="DN462">
        <v>0</v>
      </c>
      <c r="DO462">
        <v>0</v>
      </c>
      <c r="DP462">
        <v>1</v>
      </c>
      <c r="DQ462">
        <v>1</v>
      </c>
      <c r="DU462">
        <v>16987630</v>
      </c>
      <c r="DV462" t="s">
        <v>19</v>
      </c>
      <c r="DW462" t="s">
        <v>19</v>
      </c>
      <c r="DX462">
        <v>1</v>
      </c>
      <c r="DZ462" t="s">
        <v>3</v>
      </c>
      <c r="EA462" t="s">
        <v>3</v>
      </c>
      <c r="EB462" t="s">
        <v>3</v>
      </c>
      <c r="EC462" t="s">
        <v>3</v>
      </c>
      <c r="EE462">
        <v>1441815344</v>
      </c>
      <c r="EF462">
        <v>1</v>
      </c>
      <c r="EG462" t="s">
        <v>22</v>
      </c>
      <c r="EH462">
        <v>0</v>
      </c>
      <c r="EI462" t="s">
        <v>3</v>
      </c>
      <c r="EJ462">
        <v>4</v>
      </c>
      <c r="EK462">
        <v>0</v>
      </c>
      <c r="EL462" t="s">
        <v>23</v>
      </c>
      <c r="EM462" t="s">
        <v>24</v>
      </c>
      <c r="EO462" t="s">
        <v>3</v>
      </c>
      <c r="EQ462">
        <v>1311744</v>
      </c>
      <c r="ER462">
        <v>457.56</v>
      </c>
      <c r="ES462">
        <v>19.61</v>
      </c>
      <c r="ET462">
        <v>0</v>
      </c>
      <c r="EU462">
        <v>0</v>
      </c>
      <c r="EV462">
        <v>437.95</v>
      </c>
      <c r="EW462">
        <v>0.72</v>
      </c>
      <c r="EX462">
        <v>0</v>
      </c>
      <c r="EY462">
        <v>0</v>
      </c>
      <c r="FQ462">
        <v>0</v>
      </c>
      <c r="FR462">
        <f t="shared" si="394"/>
        <v>0</v>
      </c>
      <c r="FS462">
        <v>0</v>
      </c>
      <c r="FX462">
        <v>70</v>
      </c>
      <c r="FY462">
        <v>10</v>
      </c>
      <c r="GA462" t="s">
        <v>3</v>
      </c>
      <c r="GD462">
        <v>0</v>
      </c>
      <c r="GF462">
        <v>-36652570</v>
      </c>
      <c r="GG462">
        <v>2</v>
      </c>
      <c r="GH462">
        <v>1</v>
      </c>
      <c r="GI462">
        <v>-2</v>
      </c>
      <c r="GJ462">
        <v>0</v>
      </c>
      <c r="GK462">
        <f>ROUND(R462*(R12)/100,2)</f>
        <v>0</v>
      </c>
      <c r="GL462">
        <f t="shared" si="395"/>
        <v>0</v>
      </c>
      <c r="GM462">
        <f t="shared" si="396"/>
        <v>9695.0400000000009</v>
      </c>
      <c r="GN462">
        <f t="shared" si="397"/>
        <v>0</v>
      </c>
      <c r="GO462">
        <f t="shared" si="398"/>
        <v>0</v>
      </c>
      <c r="GP462">
        <f t="shared" si="399"/>
        <v>9695.0400000000009</v>
      </c>
      <c r="GR462">
        <v>0</v>
      </c>
      <c r="GS462">
        <v>3</v>
      </c>
      <c r="GT462">
        <v>0</v>
      </c>
      <c r="GU462" t="s">
        <v>3</v>
      </c>
      <c r="GV462">
        <f t="shared" si="400"/>
        <v>0</v>
      </c>
      <c r="GW462">
        <v>1</v>
      </c>
      <c r="GX462">
        <f t="shared" si="401"/>
        <v>0</v>
      </c>
      <c r="HA462">
        <v>0</v>
      </c>
      <c r="HB462">
        <v>0</v>
      </c>
      <c r="HC462">
        <f t="shared" si="402"/>
        <v>0</v>
      </c>
      <c r="HE462" t="s">
        <v>3</v>
      </c>
      <c r="HF462" t="s">
        <v>3</v>
      </c>
      <c r="HM462" t="s">
        <v>3</v>
      </c>
      <c r="HN462" t="s">
        <v>3</v>
      </c>
      <c r="HO462" t="s">
        <v>3</v>
      </c>
      <c r="HP462" t="s">
        <v>3</v>
      </c>
      <c r="HQ462" t="s">
        <v>3</v>
      </c>
      <c r="IK462">
        <v>0</v>
      </c>
    </row>
    <row r="463" spans="1:245" x14ac:dyDescent="0.2">
      <c r="A463">
        <v>17</v>
      </c>
      <c r="B463">
        <v>1</v>
      </c>
      <c r="D463">
        <f>ROW(EtalonRes!A335)</f>
        <v>335</v>
      </c>
      <c r="E463" t="s">
        <v>3</v>
      </c>
      <c r="F463" t="s">
        <v>372</v>
      </c>
      <c r="G463" t="s">
        <v>373</v>
      </c>
      <c r="H463" t="s">
        <v>19</v>
      </c>
      <c r="I463">
        <v>1</v>
      </c>
      <c r="J463">
        <v>0</v>
      </c>
      <c r="K463">
        <v>1</v>
      </c>
      <c r="O463">
        <f t="shared" si="370"/>
        <v>14314.15</v>
      </c>
      <c r="P463">
        <f t="shared" si="371"/>
        <v>0</v>
      </c>
      <c r="Q463">
        <f t="shared" si="372"/>
        <v>0</v>
      </c>
      <c r="R463">
        <f t="shared" si="373"/>
        <v>0</v>
      </c>
      <c r="S463">
        <f t="shared" si="374"/>
        <v>14314.15</v>
      </c>
      <c r="T463">
        <f t="shared" si="375"/>
        <v>0</v>
      </c>
      <c r="U463">
        <f t="shared" si="376"/>
        <v>28.240000000000002</v>
      </c>
      <c r="V463">
        <f t="shared" si="377"/>
        <v>0</v>
      </c>
      <c r="W463">
        <f t="shared" si="378"/>
        <v>0</v>
      </c>
      <c r="X463">
        <f t="shared" si="379"/>
        <v>10019.91</v>
      </c>
      <c r="Y463">
        <f t="shared" si="380"/>
        <v>1431.42</v>
      </c>
      <c r="AA463">
        <v>-1</v>
      </c>
      <c r="AB463">
        <f t="shared" si="381"/>
        <v>14314.15</v>
      </c>
      <c r="AC463">
        <f>ROUND(((ES463*353)),6)</f>
        <v>0</v>
      </c>
      <c r="AD463">
        <f>ROUND(((((ET463*353))-((EU463*353)))+AE463),6)</f>
        <v>0</v>
      </c>
      <c r="AE463">
        <f>ROUND(((EU463*353)),6)</f>
        <v>0</v>
      </c>
      <c r="AF463">
        <f>ROUND(((EV463*353)),6)</f>
        <v>14314.15</v>
      </c>
      <c r="AG463">
        <f t="shared" si="382"/>
        <v>0</v>
      </c>
      <c r="AH463">
        <f>((EW463*353))</f>
        <v>28.240000000000002</v>
      </c>
      <c r="AI463">
        <f>((EX463*353))</f>
        <v>0</v>
      </c>
      <c r="AJ463">
        <f t="shared" si="383"/>
        <v>0</v>
      </c>
      <c r="AK463">
        <v>40.549999999999997</v>
      </c>
      <c r="AL463">
        <v>0</v>
      </c>
      <c r="AM463">
        <v>0</v>
      </c>
      <c r="AN463">
        <v>0</v>
      </c>
      <c r="AO463">
        <v>40.549999999999997</v>
      </c>
      <c r="AP463">
        <v>0</v>
      </c>
      <c r="AQ463">
        <v>0.08</v>
      </c>
      <c r="AR463">
        <v>0</v>
      </c>
      <c r="AS463">
        <v>0</v>
      </c>
      <c r="AT463">
        <v>70</v>
      </c>
      <c r="AU463">
        <v>10</v>
      </c>
      <c r="AV463">
        <v>1</v>
      </c>
      <c r="AW463">
        <v>1</v>
      </c>
      <c r="AZ463">
        <v>1</v>
      </c>
      <c r="BA463">
        <v>1</v>
      </c>
      <c r="BB463">
        <v>1</v>
      </c>
      <c r="BC463">
        <v>1</v>
      </c>
      <c r="BD463" t="s">
        <v>3</v>
      </c>
      <c r="BE463" t="s">
        <v>3</v>
      </c>
      <c r="BF463" t="s">
        <v>3</v>
      </c>
      <c r="BG463" t="s">
        <v>3</v>
      </c>
      <c r="BH463">
        <v>0</v>
      </c>
      <c r="BI463">
        <v>4</v>
      </c>
      <c r="BJ463" t="s">
        <v>374</v>
      </c>
      <c r="BM463">
        <v>0</v>
      </c>
      <c r="BN463">
        <v>0</v>
      </c>
      <c r="BO463" t="s">
        <v>3</v>
      </c>
      <c r="BP463">
        <v>0</v>
      </c>
      <c r="BQ463">
        <v>1</v>
      </c>
      <c r="BR463">
        <v>0</v>
      </c>
      <c r="BS463">
        <v>1</v>
      </c>
      <c r="BT463">
        <v>1</v>
      </c>
      <c r="BU463">
        <v>1</v>
      </c>
      <c r="BV463">
        <v>1</v>
      </c>
      <c r="BW463">
        <v>1</v>
      </c>
      <c r="BX463">
        <v>1</v>
      </c>
      <c r="BY463" t="s">
        <v>3</v>
      </c>
      <c r="BZ463">
        <v>70</v>
      </c>
      <c r="CA463">
        <v>10</v>
      </c>
      <c r="CB463" t="s">
        <v>3</v>
      </c>
      <c r="CE463">
        <v>0</v>
      </c>
      <c r="CF463">
        <v>0</v>
      </c>
      <c r="CG463">
        <v>0</v>
      </c>
      <c r="CM463">
        <v>0</v>
      </c>
      <c r="CN463" t="s">
        <v>3</v>
      </c>
      <c r="CO463">
        <v>0</v>
      </c>
      <c r="CP463">
        <f t="shared" si="384"/>
        <v>14314.15</v>
      </c>
      <c r="CQ463">
        <f t="shared" si="385"/>
        <v>0</v>
      </c>
      <c r="CR463">
        <f>(((((ET463*353))*BB463-((EU463*353))*BS463)+AE463*BS463)*AV463)</f>
        <v>0</v>
      </c>
      <c r="CS463">
        <f t="shared" si="386"/>
        <v>0</v>
      </c>
      <c r="CT463">
        <f t="shared" si="387"/>
        <v>14314.15</v>
      </c>
      <c r="CU463">
        <f t="shared" si="388"/>
        <v>0</v>
      </c>
      <c r="CV463">
        <f t="shared" si="389"/>
        <v>28.240000000000002</v>
      </c>
      <c r="CW463">
        <f t="shared" si="390"/>
        <v>0</v>
      </c>
      <c r="CX463">
        <f t="shared" si="391"/>
        <v>0</v>
      </c>
      <c r="CY463">
        <f t="shared" si="392"/>
        <v>10019.905000000001</v>
      </c>
      <c r="CZ463">
        <f t="shared" si="393"/>
        <v>1431.415</v>
      </c>
      <c r="DC463" t="s">
        <v>3</v>
      </c>
      <c r="DD463" t="s">
        <v>375</v>
      </c>
      <c r="DE463" t="s">
        <v>375</v>
      </c>
      <c r="DF463" t="s">
        <v>375</v>
      </c>
      <c r="DG463" t="s">
        <v>375</v>
      </c>
      <c r="DH463" t="s">
        <v>3</v>
      </c>
      <c r="DI463" t="s">
        <v>375</v>
      </c>
      <c r="DJ463" t="s">
        <v>375</v>
      </c>
      <c r="DK463" t="s">
        <v>3</v>
      </c>
      <c r="DL463" t="s">
        <v>3</v>
      </c>
      <c r="DM463" t="s">
        <v>3</v>
      </c>
      <c r="DN463">
        <v>0</v>
      </c>
      <c r="DO463">
        <v>0</v>
      </c>
      <c r="DP463">
        <v>1</v>
      </c>
      <c r="DQ463">
        <v>1</v>
      </c>
      <c r="DU463">
        <v>16987630</v>
      </c>
      <c r="DV463" t="s">
        <v>19</v>
      </c>
      <c r="DW463" t="s">
        <v>19</v>
      </c>
      <c r="DX463">
        <v>1</v>
      </c>
      <c r="DZ463" t="s">
        <v>3</v>
      </c>
      <c r="EA463" t="s">
        <v>3</v>
      </c>
      <c r="EB463" t="s">
        <v>3</v>
      </c>
      <c r="EC463" t="s">
        <v>3</v>
      </c>
      <c r="EE463">
        <v>1441815344</v>
      </c>
      <c r="EF463">
        <v>1</v>
      </c>
      <c r="EG463" t="s">
        <v>22</v>
      </c>
      <c r="EH463">
        <v>0</v>
      </c>
      <c r="EI463" t="s">
        <v>3</v>
      </c>
      <c r="EJ463">
        <v>4</v>
      </c>
      <c r="EK463">
        <v>0</v>
      </c>
      <c r="EL463" t="s">
        <v>23</v>
      </c>
      <c r="EM463" t="s">
        <v>24</v>
      </c>
      <c r="EO463" t="s">
        <v>3</v>
      </c>
      <c r="EQ463">
        <v>1311744</v>
      </c>
      <c r="ER463">
        <v>40.549999999999997</v>
      </c>
      <c r="ES463">
        <v>0</v>
      </c>
      <c r="ET463">
        <v>0</v>
      </c>
      <c r="EU463">
        <v>0</v>
      </c>
      <c r="EV463">
        <v>40.549999999999997</v>
      </c>
      <c r="EW463">
        <v>0.08</v>
      </c>
      <c r="EX463">
        <v>0</v>
      </c>
      <c r="EY463">
        <v>0</v>
      </c>
      <c r="FQ463">
        <v>0</v>
      </c>
      <c r="FR463">
        <f t="shared" si="394"/>
        <v>0</v>
      </c>
      <c r="FS463">
        <v>0</v>
      </c>
      <c r="FX463">
        <v>70</v>
      </c>
      <c r="FY463">
        <v>10</v>
      </c>
      <c r="GA463" t="s">
        <v>3</v>
      </c>
      <c r="GD463">
        <v>0</v>
      </c>
      <c r="GF463">
        <v>-760003618</v>
      </c>
      <c r="GG463">
        <v>2</v>
      </c>
      <c r="GH463">
        <v>1</v>
      </c>
      <c r="GI463">
        <v>-2</v>
      </c>
      <c r="GJ463">
        <v>0</v>
      </c>
      <c r="GK463">
        <f>ROUND(R463*(R12)/100,2)</f>
        <v>0</v>
      </c>
      <c r="GL463">
        <f t="shared" si="395"/>
        <v>0</v>
      </c>
      <c r="GM463">
        <f t="shared" si="396"/>
        <v>25765.48</v>
      </c>
      <c r="GN463">
        <f t="shared" si="397"/>
        <v>0</v>
      </c>
      <c r="GO463">
        <f t="shared" si="398"/>
        <v>0</v>
      </c>
      <c r="GP463">
        <f t="shared" si="399"/>
        <v>25765.48</v>
      </c>
      <c r="GR463">
        <v>0</v>
      </c>
      <c r="GS463">
        <v>3</v>
      </c>
      <c r="GT463">
        <v>0</v>
      </c>
      <c r="GU463" t="s">
        <v>3</v>
      </c>
      <c r="GV463">
        <f t="shared" si="400"/>
        <v>0</v>
      </c>
      <c r="GW463">
        <v>1</v>
      </c>
      <c r="GX463">
        <f t="shared" si="401"/>
        <v>0</v>
      </c>
      <c r="HA463">
        <v>0</v>
      </c>
      <c r="HB463">
        <v>0</v>
      </c>
      <c r="HC463">
        <f t="shared" si="402"/>
        <v>0</v>
      </c>
      <c r="HE463" t="s">
        <v>3</v>
      </c>
      <c r="HF463" t="s">
        <v>3</v>
      </c>
      <c r="HM463" t="s">
        <v>3</v>
      </c>
      <c r="HN463" t="s">
        <v>3</v>
      </c>
      <c r="HO463" t="s">
        <v>3</v>
      </c>
      <c r="HP463" t="s">
        <v>3</v>
      </c>
      <c r="HQ463" t="s">
        <v>3</v>
      </c>
      <c r="IK463">
        <v>0</v>
      </c>
    </row>
    <row r="464" spans="1:245" x14ac:dyDescent="0.2">
      <c r="A464">
        <v>17</v>
      </c>
      <c r="B464">
        <v>1</v>
      </c>
      <c r="D464">
        <f>ROW(EtalonRes!A336)</f>
        <v>336</v>
      </c>
      <c r="E464" t="s">
        <v>3</v>
      </c>
      <c r="F464" t="s">
        <v>376</v>
      </c>
      <c r="G464" t="s">
        <v>377</v>
      </c>
      <c r="H464" t="s">
        <v>19</v>
      </c>
      <c r="I464">
        <v>1</v>
      </c>
      <c r="J464">
        <v>0</v>
      </c>
      <c r="K464">
        <v>1</v>
      </c>
      <c r="O464">
        <f t="shared" si="370"/>
        <v>283.83999999999997</v>
      </c>
      <c r="P464">
        <f t="shared" si="371"/>
        <v>0</v>
      </c>
      <c r="Q464">
        <f t="shared" si="372"/>
        <v>0</v>
      </c>
      <c r="R464">
        <f t="shared" si="373"/>
        <v>0</v>
      </c>
      <c r="S464">
        <f t="shared" si="374"/>
        <v>283.83999999999997</v>
      </c>
      <c r="T464">
        <f t="shared" si="375"/>
        <v>0</v>
      </c>
      <c r="U464">
        <f t="shared" si="376"/>
        <v>0.56000000000000005</v>
      </c>
      <c r="V464">
        <f t="shared" si="377"/>
        <v>0</v>
      </c>
      <c r="W464">
        <f t="shared" si="378"/>
        <v>0</v>
      </c>
      <c r="X464">
        <f t="shared" si="379"/>
        <v>198.69</v>
      </c>
      <c r="Y464">
        <f t="shared" si="380"/>
        <v>28.38</v>
      </c>
      <c r="AA464">
        <v>-1</v>
      </c>
      <c r="AB464">
        <f t="shared" si="381"/>
        <v>283.83999999999997</v>
      </c>
      <c r="AC464">
        <f>ROUND(((ES464*4)),6)</f>
        <v>0</v>
      </c>
      <c r="AD464">
        <f>ROUND(((((ET464*4))-((EU464*4)))+AE464),6)</f>
        <v>0</v>
      </c>
      <c r="AE464">
        <f>ROUND(((EU464*4)),6)</f>
        <v>0</v>
      </c>
      <c r="AF464">
        <f>ROUND(((EV464*4)),6)</f>
        <v>283.83999999999997</v>
      </c>
      <c r="AG464">
        <f t="shared" si="382"/>
        <v>0</v>
      </c>
      <c r="AH464">
        <f>((EW464*4))</f>
        <v>0.56000000000000005</v>
      </c>
      <c r="AI464">
        <f>((EX464*4))</f>
        <v>0</v>
      </c>
      <c r="AJ464">
        <f t="shared" si="383"/>
        <v>0</v>
      </c>
      <c r="AK464">
        <v>70.959999999999994</v>
      </c>
      <c r="AL464">
        <v>0</v>
      </c>
      <c r="AM464">
        <v>0</v>
      </c>
      <c r="AN464">
        <v>0</v>
      </c>
      <c r="AO464">
        <v>70.959999999999994</v>
      </c>
      <c r="AP464">
        <v>0</v>
      </c>
      <c r="AQ464">
        <v>0.14000000000000001</v>
      </c>
      <c r="AR464">
        <v>0</v>
      </c>
      <c r="AS464">
        <v>0</v>
      </c>
      <c r="AT464">
        <v>70</v>
      </c>
      <c r="AU464">
        <v>10</v>
      </c>
      <c r="AV464">
        <v>1</v>
      </c>
      <c r="AW464">
        <v>1</v>
      </c>
      <c r="AZ464">
        <v>1</v>
      </c>
      <c r="BA464">
        <v>1</v>
      </c>
      <c r="BB464">
        <v>1</v>
      </c>
      <c r="BC464">
        <v>1</v>
      </c>
      <c r="BD464" t="s">
        <v>3</v>
      </c>
      <c r="BE464" t="s">
        <v>3</v>
      </c>
      <c r="BF464" t="s">
        <v>3</v>
      </c>
      <c r="BG464" t="s">
        <v>3</v>
      </c>
      <c r="BH464">
        <v>0</v>
      </c>
      <c r="BI464">
        <v>4</v>
      </c>
      <c r="BJ464" t="s">
        <v>378</v>
      </c>
      <c r="BM464">
        <v>0</v>
      </c>
      <c r="BN464">
        <v>0</v>
      </c>
      <c r="BO464" t="s">
        <v>3</v>
      </c>
      <c r="BP464">
        <v>0</v>
      </c>
      <c r="BQ464">
        <v>1</v>
      </c>
      <c r="BR464">
        <v>0</v>
      </c>
      <c r="BS464">
        <v>1</v>
      </c>
      <c r="BT464">
        <v>1</v>
      </c>
      <c r="BU464">
        <v>1</v>
      </c>
      <c r="BV464">
        <v>1</v>
      </c>
      <c r="BW464">
        <v>1</v>
      </c>
      <c r="BX464">
        <v>1</v>
      </c>
      <c r="BY464" t="s">
        <v>3</v>
      </c>
      <c r="BZ464">
        <v>70</v>
      </c>
      <c r="CA464">
        <v>10</v>
      </c>
      <c r="CB464" t="s">
        <v>3</v>
      </c>
      <c r="CE464">
        <v>0</v>
      </c>
      <c r="CF464">
        <v>0</v>
      </c>
      <c r="CG464">
        <v>0</v>
      </c>
      <c r="CM464">
        <v>0</v>
      </c>
      <c r="CN464" t="s">
        <v>3</v>
      </c>
      <c r="CO464">
        <v>0</v>
      </c>
      <c r="CP464">
        <f t="shared" si="384"/>
        <v>283.83999999999997</v>
      </c>
      <c r="CQ464">
        <f t="shared" si="385"/>
        <v>0</v>
      </c>
      <c r="CR464">
        <f>(((((ET464*4))*BB464-((EU464*4))*BS464)+AE464*BS464)*AV464)</f>
        <v>0</v>
      </c>
      <c r="CS464">
        <f t="shared" si="386"/>
        <v>0</v>
      </c>
      <c r="CT464">
        <f t="shared" si="387"/>
        <v>283.83999999999997</v>
      </c>
      <c r="CU464">
        <f t="shared" si="388"/>
        <v>0</v>
      </c>
      <c r="CV464">
        <f t="shared" si="389"/>
        <v>0.56000000000000005</v>
      </c>
      <c r="CW464">
        <f t="shared" si="390"/>
        <v>0</v>
      </c>
      <c r="CX464">
        <f t="shared" si="391"/>
        <v>0</v>
      </c>
      <c r="CY464">
        <f t="shared" si="392"/>
        <v>198.68799999999999</v>
      </c>
      <c r="CZ464">
        <f t="shared" si="393"/>
        <v>28.383999999999997</v>
      </c>
      <c r="DC464" t="s">
        <v>3</v>
      </c>
      <c r="DD464" t="s">
        <v>32</v>
      </c>
      <c r="DE464" t="s">
        <v>32</v>
      </c>
      <c r="DF464" t="s">
        <v>32</v>
      </c>
      <c r="DG464" t="s">
        <v>32</v>
      </c>
      <c r="DH464" t="s">
        <v>3</v>
      </c>
      <c r="DI464" t="s">
        <v>32</v>
      </c>
      <c r="DJ464" t="s">
        <v>32</v>
      </c>
      <c r="DK464" t="s">
        <v>3</v>
      </c>
      <c r="DL464" t="s">
        <v>3</v>
      </c>
      <c r="DM464" t="s">
        <v>3</v>
      </c>
      <c r="DN464">
        <v>0</v>
      </c>
      <c r="DO464">
        <v>0</v>
      </c>
      <c r="DP464">
        <v>1</v>
      </c>
      <c r="DQ464">
        <v>1</v>
      </c>
      <c r="DU464">
        <v>16987630</v>
      </c>
      <c r="DV464" t="s">
        <v>19</v>
      </c>
      <c r="DW464" t="s">
        <v>19</v>
      </c>
      <c r="DX464">
        <v>1</v>
      </c>
      <c r="DZ464" t="s">
        <v>3</v>
      </c>
      <c r="EA464" t="s">
        <v>3</v>
      </c>
      <c r="EB464" t="s">
        <v>3</v>
      </c>
      <c r="EC464" t="s">
        <v>3</v>
      </c>
      <c r="EE464">
        <v>1441815344</v>
      </c>
      <c r="EF464">
        <v>1</v>
      </c>
      <c r="EG464" t="s">
        <v>22</v>
      </c>
      <c r="EH464">
        <v>0</v>
      </c>
      <c r="EI464" t="s">
        <v>3</v>
      </c>
      <c r="EJ464">
        <v>4</v>
      </c>
      <c r="EK464">
        <v>0</v>
      </c>
      <c r="EL464" t="s">
        <v>23</v>
      </c>
      <c r="EM464" t="s">
        <v>24</v>
      </c>
      <c r="EO464" t="s">
        <v>3</v>
      </c>
      <c r="EQ464">
        <v>1024</v>
      </c>
      <c r="ER464">
        <v>70.959999999999994</v>
      </c>
      <c r="ES464">
        <v>0</v>
      </c>
      <c r="ET464">
        <v>0</v>
      </c>
      <c r="EU464">
        <v>0</v>
      </c>
      <c r="EV464">
        <v>70.959999999999994</v>
      </c>
      <c r="EW464">
        <v>0.14000000000000001</v>
      </c>
      <c r="EX464">
        <v>0</v>
      </c>
      <c r="EY464">
        <v>0</v>
      </c>
      <c r="FQ464">
        <v>0</v>
      </c>
      <c r="FR464">
        <f t="shared" si="394"/>
        <v>0</v>
      </c>
      <c r="FS464">
        <v>0</v>
      </c>
      <c r="FX464">
        <v>70</v>
      </c>
      <c r="FY464">
        <v>10</v>
      </c>
      <c r="GA464" t="s">
        <v>3</v>
      </c>
      <c r="GD464">
        <v>0</v>
      </c>
      <c r="GF464">
        <v>-1648066009</v>
      </c>
      <c r="GG464">
        <v>2</v>
      </c>
      <c r="GH464">
        <v>1</v>
      </c>
      <c r="GI464">
        <v>-2</v>
      </c>
      <c r="GJ464">
        <v>0</v>
      </c>
      <c r="GK464">
        <f>ROUND(R464*(R12)/100,2)</f>
        <v>0</v>
      </c>
      <c r="GL464">
        <f t="shared" si="395"/>
        <v>0</v>
      </c>
      <c r="GM464">
        <f t="shared" si="396"/>
        <v>510.91</v>
      </c>
      <c r="GN464">
        <f t="shared" si="397"/>
        <v>0</v>
      </c>
      <c r="GO464">
        <f t="shared" si="398"/>
        <v>0</v>
      </c>
      <c r="GP464">
        <f t="shared" si="399"/>
        <v>510.91</v>
      </c>
      <c r="GR464">
        <v>0</v>
      </c>
      <c r="GS464">
        <v>3</v>
      </c>
      <c r="GT464">
        <v>0</v>
      </c>
      <c r="GU464" t="s">
        <v>3</v>
      </c>
      <c r="GV464">
        <f t="shared" si="400"/>
        <v>0</v>
      </c>
      <c r="GW464">
        <v>1</v>
      </c>
      <c r="GX464">
        <f t="shared" si="401"/>
        <v>0</v>
      </c>
      <c r="HA464">
        <v>0</v>
      </c>
      <c r="HB464">
        <v>0</v>
      </c>
      <c r="HC464">
        <f t="shared" si="402"/>
        <v>0</v>
      </c>
      <c r="HE464" t="s">
        <v>3</v>
      </c>
      <c r="HF464" t="s">
        <v>3</v>
      </c>
      <c r="HM464" t="s">
        <v>3</v>
      </c>
      <c r="HN464" t="s">
        <v>3</v>
      </c>
      <c r="HO464" t="s">
        <v>3</v>
      </c>
      <c r="HP464" t="s">
        <v>3</v>
      </c>
      <c r="HQ464" t="s">
        <v>3</v>
      </c>
      <c r="IK464">
        <v>0</v>
      </c>
    </row>
    <row r="465" spans="1:245" x14ac:dyDescent="0.2">
      <c r="A465">
        <v>17</v>
      </c>
      <c r="B465">
        <v>1</v>
      </c>
      <c r="D465">
        <f>ROW(EtalonRes!A338)</f>
        <v>338</v>
      </c>
      <c r="E465" t="s">
        <v>392</v>
      </c>
      <c r="F465" t="s">
        <v>380</v>
      </c>
      <c r="G465" t="s">
        <v>381</v>
      </c>
      <c r="H465" t="s">
        <v>19</v>
      </c>
      <c r="I465">
        <v>1</v>
      </c>
      <c r="J465">
        <v>0</v>
      </c>
      <c r="K465">
        <v>1</v>
      </c>
      <c r="O465">
        <f t="shared" si="370"/>
        <v>338.88</v>
      </c>
      <c r="P465">
        <f t="shared" si="371"/>
        <v>1.57</v>
      </c>
      <c r="Q465">
        <f t="shared" si="372"/>
        <v>0</v>
      </c>
      <c r="R465">
        <f t="shared" si="373"/>
        <v>0</v>
      </c>
      <c r="S465">
        <f t="shared" si="374"/>
        <v>337.31</v>
      </c>
      <c r="T465">
        <f t="shared" si="375"/>
        <v>0</v>
      </c>
      <c r="U465">
        <f t="shared" si="376"/>
        <v>0.6</v>
      </c>
      <c r="V465">
        <f t="shared" si="377"/>
        <v>0</v>
      </c>
      <c r="W465">
        <f t="shared" si="378"/>
        <v>0</v>
      </c>
      <c r="X465">
        <f t="shared" si="379"/>
        <v>236.12</v>
      </c>
      <c r="Y465">
        <f t="shared" si="380"/>
        <v>33.729999999999997</v>
      </c>
      <c r="AA465">
        <v>1472751627</v>
      </c>
      <c r="AB465">
        <f t="shared" si="381"/>
        <v>338.88</v>
      </c>
      <c r="AC465">
        <f>ROUND((ES465),6)</f>
        <v>1.57</v>
      </c>
      <c r="AD465">
        <f>ROUND((((ET465)-(EU465))+AE465),6)</f>
        <v>0</v>
      </c>
      <c r="AE465">
        <f>ROUND((EU465),6)</f>
        <v>0</v>
      </c>
      <c r="AF465">
        <f>ROUND((EV465),6)</f>
        <v>337.31</v>
      </c>
      <c r="AG465">
        <f t="shared" si="382"/>
        <v>0</v>
      </c>
      <c r="AH465">
        <f>(EW465)</f>
        <v>0.6</v>
      </c>
      <c r="AI465">
        <f>(EX465)</f>
        <v>0</v>
      </c>
      <c r="AJ465">
        <f t="shared" si="383"/>
        <v>0</v>
      </c>
      <c r="AK465">
        <v>338.88</v>
      </c>
      <c r="AL465">
        <v>1.57</v>
      </c>
      <c r="AM465">
        <v>0</v>
      </c>
      <c r="AN465">
        <v>0</v>
      </c>
      <c r="AO465">
        <v>337.31</v>
      </c>
      <c r="AP465">
        <v>0</v>
      </c>
      <c r="AQ465">
        <v>0.6</v>
      </c>
      <c r="AR465">
        <v>0</v>
      </c>
      <c r="AS465">
        <v>0</v>
      </c>
      <c r="AT465">
        <v>70</v>
      </c>
      <c r="AU465">
        <v>10</v>
      </c>
      <c r="AV465">
        <v>1</v>
      </c>
      <c r="AW465">
        <v>1</v>
      </c>
      <c r="AZ465">
        <v>1</v>
      </c>
      <c r="BA465">
        <v>1</v>
      </c>
      <c r="BB465">
        <v>1</v>
      </c>
      <c r="BC465">
        <v>1</v>
      </c>
      <c r="BD465" t="s">
        <v>3</v>
      </c>
      <c r="BE465" t="s">
        <v>3</v>
      </c>
      <c r="BF465" t="s">
        <v>3</v>
      </c>
      <c r="BG465" t="s">
        <v>3</v>
      </c>
      <c r="BH465">
        <v>0</v>
      </c>
      <c r="BI465">
        <v>4</v>
      </c>
      <c r="BJ465" t="s">
        <v>382</v>
      </c>
      <c r="BM465">
        <v>0</v>
      </c>
      <c r="BN465">
        <v>0</v>
      </c>
      <c r="BO465" t="s">
        <v>3</v>
      </c>
      <c r="BP465">
        <v>0</v>
      </c>
      <c r="BQ465">
        <v>1</v>
      </c>
      <c r="BR465">
        <v>0</v>
      </c>
      <c r="BS465">
        <v>1</v>
      </c>
      <c r="BT465">
        <v>1</v>
      </c>
      <c r="BU465">
        <v>1</v>
      </c>
      <c r="BV465">
        <v>1</v>
      </c>
      <c r="BW465">
        <v>1</v>
      </c>
      <c r="BX465">
        <v>1</v>
      </c>
      <c r="BY465" t="s">
        <v>3</v>
      </c>
      <c r="BZ465">
        <v>70</v>
      </c>
      <c r="CA465">
        <v>10</v>
      </c>
      <c r="CB465" t="s">
        <v>3</v>
      </c>
      <c r="CE465">
        <v>0</v>
      </c>
      <c r="CF465">
        <v>0</v>
      </c>
      <c r="CG465">
        <v>0</v>
      </c>
      <c r="CM465">
        <v>0</v>
      </c>
      <c r="CN465" t="s">
        <v>3</v>
      </c>
      <c r="CO465">
        <v>0</v>
      </c>
      <c r="CP465">
        <f t="shared" si="384"/>
        <v>338.88</v>
      </c>
      <c r="CQ465">
        <f t="shared" si="385"/>
        <v>1.57</v>
      </c>
      <c r="CR465">
        <f>((((ET465)*BB465-(EU465)*BS465)+AE465*BS465)*AV465)</f>
        <v>0</v>
      </c>
      <c r="CS465">
        <f t="shared" si="386"/>
        <v>0</v>
      </c>
      <c r="CT465">
        <f t="shared" si="387"/>
        <v>337.31</v>
      </c>
      <c r="CU465">
        <f t="shared" si="388"/>
        <v>0</v>
      </c>
      <c r="CV465">
        <f t="shared" si="389"/>
        <v>0.6</v>
      </c>
      <c r="CW465">
        <f t="shared" si="390"/>
        <v>0</v>
      </c>
      <c r="CX465">
        <f t="shared" si="391"/>
        <v>0</v>
      </c>
      <c r="CY465">
        <f t="shared" si="392"/>
        <v>236.11700000000002</v>
      </c>
      <c r="CZ465">
        <f t="shared" si="393"/>
        <v>33.731000000000002</v>
      </c>
      <c r="DC465" t="s">
        <v>3</v>
      </c>
      <c r="DD465" t="s">
        <v>3</v>
      </c>
      <c r="DE465" t="s">
        <v>3</v>
      </c>
      <c r="DF465" t="s">
        <v>3</v>
      </c>
      <c r="DG465" t="s">
        <v>3</v>
      </c>
      <c r="DH465" t="s">
        <v>3</v>
      </c>
      <c r="DI465" t="s">
        <v>3</v>
      </c>
      <c r="DJ465" t="s">
        <v>3</v>
      </c>
      <c r="DK465" t="s">
        <v>3</v>
      </c>
      <c r="DL465" t="s">
        <v>3</v>
      </c>
      <c r="DM465" t="s">
        <v>3</v>
      </c>
      <c r="DN465">
        <v>0</v>
      </c>
      <c r="DO465">
        <v>0</v>
      </c>
      <c r="DP465">
        <v>1</v>
      </c>
      <c r="DQ465">
        <v>1</v>
      </c>
      <c r="DU465">
        <v>16987630</v>
      </c>
      <c r="DV465" t="s">
        <v>19</v>
      </c>
      <c r="DW465" t="s">
        <v>19</v>
      </c>
      <c r="DX465">
        <v>1</v>
      </c>
      <c r="DZ465" t="s">
        <v>3</v>
      </c>
      <c r="EA465" t="s">
        <v>3</v>
      </c>
      <c r="EB465" t="s">
        <v>3</v>
      </c>
      <c r="EC465" t="s">
        <v>3</v>
      </c>
      <c r="EE465">
        <v>1441815344</v>
      </c>
      <c r="EF465">
        <v>1</v>
      </c>
      <c r="EG465" t="s">
        <v>22</v>
      </c>
      <c r="EH465">
        <v>0</v>
      </c>
      <c r="EI465" t="s">
        <v>3</v>
      </c>
      <c r="EJ465">
        <v>4</v>
      </c>
      <c r="EK465">
        <v>0</v>
      </c>
      <c r="EL465" t="s">
        <v>23</v>
      </c>
      <c r="EM465" t="s">
        <v>24</v>
      </c>
      <c r="EO465" t="s">
        <v>3</v>
      </c>
      <c r="EQ465">
        <v>0</v>
      </c>
      <c r="ER465">
        <v>338.88</v>
      </c>
      <c r="ES465">
        <v>1.57</v>
      </c>
      <c r="ET465">
        <v>0</v>
      </c>
      <c r="EU465">
        <v>0</v>
      </c>
      <c r="EV465">
        <v>337.31</v>
      </c>
      <c r="EW465">
        <v>0.6</v>
      </c>
      <c r="EX465">
        <v>0</v>
      </c>
      <c r="EY465">
        <v>0</v>
      </c>
      <c r="FQ465">
        <v>0</v>
      </c>
      <c r="FR465">
        <f t="shared" si="394"/>
        <v>0</v>
      </c>
      <c r="FS465">
        <v>0</v>
      </c>
      <c r="FX465">
        <v>70</v>
      </c>
      <c r="FY465">
        <v>10</v>
      </c>
      <c r="GA465" t="s">
        <v>3</v>
      </c>
      <c r="GD465">
        <v>0</v>
      </c>
      <c r="GF465">
        <v>595984218</v>
      </c>
      <c r="GG465">
        <v>2</v>
      </c>
      <c r="GH465">
        <v>1</v>
      </c>
      <c r="GI465">
        <v>-2</v>
      </c>
      <c r="GJ465">
        <v>0</v>
      </c>
      <c r="GK465">
        <f>ROUND(R465*(R12)/100,2)</f>
        <v>0</v>
      </c>
      <c r="GL465">
        <f t="shared" si="395"/>
        <v>0</v>
      </c>
      <c r="GM465">
        <f t="shared" si="396"/>
        <v>608.73</v>
      </c>
      <c r="GN465">
        <f t="shared" si="397"/>
        <v>0</v>
      </c>
      <c r="GO465">
        <f t="shared" si="398"/>
        <v>0</v>
      </c>
      <c r="GP465">
        <f t="shared" si="399"/>
        <v>608.73</v>
      </c>
      <c r="GR465">
        <v>0</v>
      </c>
      <c r="GS465">
        <v>3</v>
      </c>
      <c r="GT465">
        <v>0</v>
      </c>
      <c r="GU465" t="s">
        <v>3</v>
      </c>
      <c r="GV465">
        <f t="shared" si="400"/>
        <v>0</v>
      </c>
      <c r="GW465">
        <v>1</v>
      </c>
      <c r="GX465">
        <f t="shared" si="401"/>
        <v>0</v>
      </c>
      <c r="HA465">
        <v>0</v>
      </c>
      <c r="HB465">
        <v>0</v>
      </c>
      <c r="HC465">
        <f t="shared" si="402"/>
        <v>0</v>
      </c>
      <c r="HE465" t="s">
        <v>3</v>
      </c>
      <c r="HF465" t="s">
        <v>3</v>
      </c>
      <c r="HM465" t="s">
        <v>3</v>
      </c>
      <c r="HN465" t="s">
        <v>3</v>
      </c>
      <c r="HO465" t="s">
        <v>3</v>
      </c>
      <c r="HP465" t="s">
        <v>3</v>
      </c>
      <c r="HQ465" t="s">
        <v>3</v>
      </c>
      <c r="IK465">
        <v>0</v>
      </c>
    </row>
    <row r="466" spans="1:245" x14ac:dyDescent="0.2">
      <c r="A466">
        <v>17</v>
      </c>
      <c r="B466">
        <v>1</v>
      </c>
      <c r="D466">
        <f>ROW(EtalonRes!A341)</f>
        <v>341</v>
      </c>
      <c r="E466" t="s">
        <v>393</v>
      </c>
      <c r="F466" t="s">
        <v>384</v>
      </c>
      <c r="G466" t="s">
        <v>385</v>
      </c>
      <c r="H466" t="s">
        <v>19</v>
      </c>
      <c r="I466">
        <f>ROUND(3+1,9)</f>
        <v>4</v>
      </c>
      <c r="J466">
        <v>0</v>
      </c>
      <c r="K466">
        <f>ROUND(3+1,9)</f>
        <v>4</v>
      </c>
      <c r="O466">
        <f t="shared" si="370"/>
        <v>520.72</v>
      </c>
      <c r="P466">
        <f t="shared" si="371"/>
        <v>9.76</v>
      </c>
      <c r="Q466">
        <f t="shared" si="372"/>
        <v>0</v>
      </c>
      <c r="R466">
        <f t="shared" si="373"/>
        <v>0</v>
      </c>
      <c r="S466">
        <f t="shared" si="374"/>
        <v>510.96</v>
      </c>
      <c r="T466">
        <f t="shared" si="375"/>
        <v>0</v>
      </c>
      <c r="U466">
        <f t="shared" si="376"/>
        <v>0.72</v>
      </c>
      <c r="V466">
        <f t="shared" si="377"/>
        <v>0</v>
      </c>
      <c r="W466">
        <f t="shared" si="378"/>
        <v>0</v>
      </c>
      <c r="X466">
        <f t="shared" si="379"/>
        <v>357.67</v>
      </c>
      <c r="Y466">
        <f t="shared" si="380"/>
        <v>51.1</v>
      </c>
      <c r="AA466">
        <v>1472751627</v>
      </c>
      <c r="AB466">
        <f t="shared" si="381"/>
        <v>130.18</v>
      </c>
      <c r="AC466">
        <f>ROUND((ES466),6)</f>
        <v>2.44</v>
      </c>
      <c r="AD466">
        <f>ROUND((((ET466)-(EU466))+AE466),6)</f>
        <v>0</v>
      </c>
      <c r="AE466">
        <f>ROUND((EU466),6)</f>
        <v>0</v>
      </c>
      <c r="AF466">
        <f>ROUND((EV466),6)</f>
        <v>127.74</v>
      </c>
      <c r="AG466">
        <f t="shared" si="382"/>
        <v>0</v>
      </c>
      <c r="AH466">
        <f>(EW466)</f>
        <v>0.18</v>
      </c>
      <c r="AI466">
        <f>(EX466)</f>
        <v>0</v>
      </c>
      <c r="AJ466">
        <f t="shared" si="383"/>
        <v>0</v>
      </c>
      <c r="AK466">
        <v>130.18</v>
      </c>
      <c r="AL466">
        <v>2.44</v>
      </c>
      <c r="AM466">
        <v>0</v>
      </c>
      <c r="AN466">
        <v>0</v>
      </c>
      <c r="AO466">
        <v>127.74</v>
      </c>
      <c r="AP466">
        <v>0</v>
      </c>
      <c r="AQ466">
        <v>0.18</v>
      </c>
      <c r="AR466">
        <v>0</v>
      </c>
      <c r="AS466">
        <v>0</v>
      </c>
      <c r="AT466">
        <v>70</v>
      </c>
      <c r="AU466">
        <v>10</v>
      </c>
      <c r="AV466">
        <v>1</v>
      </c>
      <c r="AW466">
        <v>1</v>
      </c>
      <c r="AZ466">
        <v>1</v>
      </c>
      <c r="BA466">
        <v>1</v>
      </c>
      <c r="BB466">
        <v>1</v>
      </c>
      <c r="BC466">
        <v>1</v>
      </c>
      <c r="BD466" t="s">
        <v>3</v>
      </c>
      <c r="BE466" t="s">
        <v>3</v>
      </c>
      <c r="BF466" t="s">
        <v>3</v>
      </c>
      <c r="BG466" t="s">
        <v>3</v>
      </c>
      <c r="BH466">
        <v>0</v>
      </c>
      <c r="BI466">
        <v>4</v>
      </c>
      <c r="BJ466" t="s">
        <v>386</v>
      </c>
      <c r="BM466">
        <v>0</v>
      </c>
      <c r="BN466">
        <v>0</v>
      </c>
      <c r="BO466" t="s">
        <v>3</v>
      </c>
      <c r="BP466">
        <v>0</v>
      </c>
      <c r="BQ466">
        <v>1</v>
      </c>
      <c r="BR466">
        <v>0</v>
      </c>
      <c r="BS466">
        <v>1</v>
      </c>
      <c r="BT466">
        <v>1</v>
      </c>
      <c r="BU466">
        <v>1</v>
      </c>
      <c r="BV466">
        <v>1</v>
      </c>
      <c r="BW466">
        <v>1</v>
      </c>
      <c r="BX466">
        <v>1</v>
      </c>
      <c r="BY466" t="s">
        <v>3</v>
      </c>
      <c r="BZ466">
        <v>70</v>
      </c>
      <c r="CA466">
        <v>10</v>
      </c>
      <c r="CB466" t="s">
        <v>3</v>
      </c>
      <c r="CE466">
        <v>0</v>
      </c>
      <c r="CF466">
        <v>0</v>
      </c>
      <c r="CG466">
        <v>0</v>
      </c>
      <c r="CM466">
        <v>0</v>
      </c>
      <c r="CN466" t="s">
        <v>3</v>
      </c>
      <c r="CO466">
        <v>0</v>
      </c>
      <c r="CP466">
        <f t="shared" si="384"/>
        <v>520.72</v>
      </c>
      <c r="CQ466">
        <f t="shared" si="385"/>
        <v>2.44</v>
      </c>
      <c r="CR466">
        <f>((((ET466)*BB466-(EU466)*BS466)+AE466*BS466)*AV466)</f>
        <v>0</v>
      </c>
      <c r="CS466">
        <f t="shared" si="386"/>
        <v>0</v>
      </c>
      <c r="CT466">
        <f t="shared" si="387"/>
        <v>127.74</v>
      </c>
      <c r="CU466">
        <f t="shared" si="388"/>
        <v>0</v>
      </c>
      <c r="CV466">
        <f t="shared" si="389"/>
        <v>0.18</v>
      </c>
      <c r="CW466">
        <f t="shared" si="390"/>
        <v>0</v>
      </c>
      <c r="CX466">
        <f t="shared" si="391"/>
        <v>0</v>
      </c>
      <c r="CY466">
        <f t="shared" si="392"/>
        <v>357.67199999999997</v>
      </c>
      <c r="CZ466">
        <f t="shared" si="393"/>
        <v>51.095999999999997</v>
      </c>
      <c r="DC466" t="s">
        <v>3</v>
      </c>
      <c r="DD466" t="s">
        <v>3</v>
      </c>
      <c r="DE466" t="s">
        <v>3</v>
      </c>
      <c r="DF466" t="s">
        <v>3</v>
      </c>
      <c r="DG466" t="s">
        <v>3</v>
      </c>
      <c r="DH466" t="s">
        <v>3</v>
      </c>
      <c r="DI466" t="s">
        <v>3</v>
      </c>
      <c r="DJ466" t="s">
        <v>3</v>
      </c>
      <c r="DK466" t="s">
        <v>3</v>
      </c>
      <c r="DL466" t="s">
        <v>3</v>
      </c>
      <c r="DM466" t="s">
        <v>3</v>
      </c>
      <c r="DN466">
        <v>0</v>
      </c>
      <c r="DO466">
        <v>0</v>
      </c>
      <c r="DP466">
        <v>1</v>
      </c>
      <c r="DQ466">
        <v>1</v>
      </c>
      <c r="DU466">
        <v>16987630</v>
      </c>
      <c r="DV466" t="s">
        <v>19</v>
      </c>
      <c r="DW466" t="s">
        <v>19</v>
      </c>
      <c r="DX466">
        <v>1</v>
      </c>
      <c r="DZ466" t="s">
        <v>3</v>
      </c>
      <c r="EA466" t="s">
        <v>3</v>
      </c>
      <c r="EB466" t="s">
        <v>3</v>
      </c>
      <c r="EC466" t="s">
        <v>3</v>
      </c>
      <c r="EE466">
        <v>1441815344</v>
      </c>
      <c r="EF466">
        <v>1</v>
      </c>
      <c r="EG466" t="s">
        <v>22</v>
      </c>
      <c r="EH466">
        <v>0</v>
      </c>
      <c r="EI466" t="s">
        <v>3</v>
      </c>
      <c r="EJ466">
        <v>4</v>
      </c>
      <c r="EK466">
        <v>0</v>
      </c>
      <c r="EL466" t="s">
        <v>23</v>
      </c>
      <c r="EM466" t="s">
        <v>24</v>
      </c>
      <c r="EO466" t="s">
        <v>3</v>
      </c>
      <c r="EQ466">
        <v>0</v>
      </c>
      <c r="ER466">
        <v>130.18</v>
      </c>
      <c r="ES466">
        <v>2.44</v>
      </c>
      <c r="ET466">
        <v>0</v>
      </c>
      <c r="EU466">
        <v>0</v>
      </c>
      <c r="EV466">
        <v>127.74</v>
      </c>
      <c r="EW466">
        <v>0.18</v>
      </c>
      <c r="EX466">
        <v>0</v>
      </c>
      <c r="EY466">
        <v>0</v>
      </c>
      <c r="FQ466">
        <v>0</v>
      </c>
      <c r="FR466">
        <f t="shared" si="394"/>
        <v>0</v>
      </c>
      <c r="FS466">
        <v>0</v>
      </c>
      <c r="FX466">
        <v>70</v>
      </c>
      <c r="FY466">
        <v>10</v>
      </c>
      <c r="GA466" t="s">
        <v>3</v>
      </c>
      <c r="GD466">
        <v>0</v>
      </c>
      <c r="GF466">
        <v>-1055536343</v>
      </c>
      <c r="GG466">
        <v>2</v>
      </c>
      <c r="GH466">
        <v>1</v>
      </c>
      <c r="GI466">
        <v>-2</v>
      </c>
      <c r="GJ466">
        <v>0</v>
      </c>
      <c r="GK466">
        <f>ROUND(R466*(R12)/100,2)</f>
        <v>0</v>
      </c>
      <c r="GL466">
        <f t="shared" si="395"/>
        <v>0</v>
      </c>
      <c r="GM466">
        <f t="shared" si="396"/>
        <v>929.49</v>
      </c>
      <c r="GN466">
        <f t="shared" si="397"/>
        <v>0</v>
      </c>
      <c r="GO466">
        <f t="shared" si="398"/>
        <v>0</v>
      </c>
      <c r="GP466">
        <f t="shared" si="399"/>
        <v>929.49</v>
      </c>
      <c r="GR466">
        <v>0</v>
      </c>
      <c r="GS466">
        <v>3</v>
      </c>
      <c r="GT466">
        <v>0</v>
      </c>
      <c r="GU466" t="s">
        <v>3</v>
      </c>
      <c r="GV466">
        <f t="shared" si="400"/>
        <v>0</v>
      </c>
      <c r="GW466">
        <v>1</v>
      </c>
      <c r="GX466">
        <f t="shared" si="401"/>
        <v>0</v>
      </c>
      <c r="HA466">
        <v>0</v>
      </c>
      <c r="HB466">
        <v>0</v>
      </c>
      <c r="HC466">
        <f t="shared" si="402"/>
        <v>0</v>
      </c>
      <c r="HE466" t="s">
        <v>3</v>
      </c>
      <c r="HF466" t="s">
        <v>3</v>
      </c>
      <c r="HM466" t="s">
        <v>3</v>
      </c>
      <c r="HN466" t="s">
        <v>3</v>
      </c>
      <c r="HO466" t="s">
        <v>3</v>
      </c>
      <c r="HP466" t="s">
        <v>3</v>
      </c>
      <c r="HQ466" t="s">
        <v>3</v>
      </c>
      <c r="IK466">
        <v>0</v>
      </c>
    </row>
    <row r="467" spans="1:245" x14ac:dyDescent="0.2">
      <c r="A467">
        <v>17</v>
      </c>
      <c r="B467">
        <v>1</v>
      </c>
      <c r="D467">
        <f>ROW(EtalonRes!A344)</f>
        <v>344</v>
      </c>
      <c r="E467" t="s">
        <v>3</v>
      </c>
      <c r="F467" t="s">
        <v>328</v>
      </c>
      <c r="G467" t="s">
        <v>394</v>
      </c>
      <c r="H467" t="s">
        <v>19</v>
      </c>
      <c r="I467">
        <v>1</v>
      </c>
      <c r="J467">
        <v>0</v>
      </c>
      <c r="K467">
        <v>1</v>
      </c>
      <c r="O467">
        <f t="shared" si="370"/>
        <v>185.79</v>
      </c>
      <c r="P467">
        <f t="shared" si="371"/>
        <v>0.54</v>
      </c>
      <c r="Q467">
        <f t="shared" si="372"/>
        <v>0</v>
      </c>
      <c r="R467">
        <f t="shared" si="373"/>
        <v>0</v>
      </c>
      <c r="S467">
        <f t="shared" si="374"/>
        <v>185.25</v>
      </c>
      <c r="T467">
        <f t="shared" si="375"/>
        <v>0</v>
      </c>
      <c r="U467">
        <f t="shared" si="376"/>
        <v>0.30000000000000004</v>
      </c>
      <c r="V467">
        <f t="shared" si="377"/>
        <v>0</v>
      </c>
      <c r="W467">
        <f t="shared" si="378"/>
        <v>0</v>
      </c>
      <c r="X467">
        <f t="shared" si="379"/>
        <v>129.68</v>
      </c>
      <c r="Y467">
        <f t="shared" si="380"/>
        <v>18.53</v>
      </c>
      <c r="AA467">
        <v>-1</v>
      </c>
      <c r="AB467">
        <f t="shared" si="381"/>
        <v>185.79</v>
      </c>
      <c r="AC467">
        <f>ROUND(((ES467*3)),6)</f>
        <v>0.54</v>
      </c>
      <c r="AD467">
        <f>ROUND(((((ET467*3))-((EU467*3)))+AE467),6)</f>
        <v>0</v>
      </c>
      <c r="AE467">
        <f>ROUND(((EU467*3)),6)</f>
        <v>0</v>
      </c>
      <c r="AF467">
        <f>ROUND(((EV467*3)),6)</f>
        <v>185.25</v>
      </c>
      <c r="AG467">
        <f t="shared" si="382"/>
        <v>0</v>
      </c>
      <c r="AH467">
        <f>((EW467*3))</f>
        <v>0.30000000000000004</v>
      </c>
      <c r="AI467">
        <f>((EX467*3))</f>
        <v>0</v>
      </c>
      <c r="AJ467">
        <f t="shared" si="383"/>
        <v>0</v>
      </c>
      <c r="AK467">
        <v>61.93</v>
      </c>
      <c r="AL467">
        <v>0.18</v>
      </c>
      <c r="AM467">
        <v>0</v>
      </c>
      <c r="AN467">
        <v>0</v>
      </c>
      <c r="AO467">
        <v>61.75</v>
      </c>
      <c r="AP467">
        <v>0</v>
      </c>
      <c r="AQ467">
        <v>0.1</v>
      </c>
      <c r="AR467">
        <v>0</v>
      </c>
      <c r="AS467">
        <v>0</v>
      </c>
      <c r="AT467">
        <v>70</v>
      </c>
      <c r="AU467">
        <v>10</v>
      </c>
      <c r="AV467">
        <v>1</v>
      </c>
      <c r="AW467">
        <v>1</v>
      </c>
      <c r="AZ467">
        <v>1</v>
      </c>
      <c r="BA467">
        <v>1</v>
      </c>
      <c r="BB467">
        <v>1</v>
      </c>
      <c r="BC467">
        <v>1</v>
      </c>
      <c r="BD467" t="s">
        <v>3</v>
      </c>
      <c r="BE467" t="s">
        <v>3</v>
      </c>
      <c r="BF467" t="s">
        <v>3</v>
      </c>
      <c r="BG467" t="s">
        <v>3</v>
      </c>
      <c r="BH467">
        <v>0</v>
      </c>
      <c r="BI467">
        <v>4</v>
      </c>
      <c r="BJ467" t="s">
        <v>330</v>
      </c>
      <c r="BM467">
        <v>0</v>
      </c>
      <c r="BN467">
        <v>0</v>
      </c>
      <c r="BO467" t="s">
        <v>3</v>
      </c>
      <c r="BP467">
        <v>0</v>
      </c>
      <c r="BQ467">
        <v>1</v>
      </c>
      <c r="BR467">
        <v>0</v>
      </c>
      <c r="BS467">
        <v>1</v>
      </c>
      <c r="BT467">
        <v>1</v>
      </c>
      <c r="BU467">
        <v>1</v>
      </c>
      <c r="BV467">
        <v>1</v>
      </c>
      <c r="BW467">
        <v>1</v>
      </c>
      <c r="BX467">
        <v>1</v>
      </c>
      <c r="BY467" t="s">
        <v>3</v>
      </c>
      <c r="BZ467">
        <v>70</v>
      </c>
      <c r="CA467">
        <v>10</v>
      </c>
      <c r="CB467" t="s">
        <v>3</v>
      </c>
      <c r="CE467">
        <v>0</v>
      </c>
      <c r="CF467">
        <v>0</v>
      </c>
      <c r="CG467">
        <v>0</v>
      </c>
      <c r="CM467">
        <v>0</v>
      </c>
      <c r="CN467" t="s">
        <v>3</v>
      </c>
      <c r="CO467">
        <v>0</v>
      </c>
      <c r="CP467">
        <f t="shared" si="384"/>
        <v>185.79</v>
      </c>
      <c r="CQ467">
        <f t="shared" si="385"/>
        <v>0.54</v>
      </c>
      <c r="CR467">
        <f>(((((ET467*3))*BB467-((EU467*3))*BS467)+AE467*BS467)*AV467)</f>
        <v>0</v>
      </c>
      <c r="CS467">
        <f t="shared" si="386"/>
        <v>0</v>
      </c>
      <c r="CT467">
        <f t="shared" si="387"/>
        <v>185.25</v>
      </c>
      <c r="CU467">
        <f t="shared" si="388"/>
        <v>0</v>
      </c>
      <c r="CV467">
        <f t="shared" si="389"/>
        <v>0.30000000000000004</v>
      </c>
      <c r="CW467">
        <f t="shared" si="390"/>
        <v>0</v>
      </c>
      <c r="CX467">
        <f t="shared" si="391"/>
        <v>0</v>
      </c>
      <c r="CY467">
        <f t="shared" si="392"/>
        <v>129.67500000000001</v>
      </c>
      <c r="CZ467">
        <f t="shared" si="393"/>
        <v>18.524999999999999</v>
      </c>
      <c r="DC467" t="s">
        <v>3</v>
      </c>
      <c r="DD467" t="s">
        <v>164</v>
      </c>
      <c r="DE467" t="s">
        <v>164</v>
      </c>
      <c r="DF467" t="s">
        <v>164</v>
      </c>
      <c r="DG467" t="s">
        <v>164</v>
      </c>
      <c r="DH467" t="s">
        <v>3</v>
      </c>
      <c r="DI467" t="s">
        <v>164</v>
      </c>
      <c r="DJ467" t="s">
        <v>164</v>
      </c>
      <c r="DK467" t="s">
        <v>3</v>
      </c>
      <c r="DL467" t="s">
        <v>3</v>
      </c>
      <c r="DM467" t="s">
        <v>3</v>
      </c>
      <c r="DN467">
        <v>0</v>
      </c>
      <c r="DO467">
        <v>0</v>
      </c>
      <c r="DP467">
        <v>1</v>
      </c>
      <c r="DQ467">
        <v>1</v>
      </c>
      <c r="DU467">
        <v>16987630</v>
      </c>
      <c r="DV467" t="s">
        <v>19</v>
      </c>
      <c r="DW467" t="s">
        <v>19</v>
      </c>
      <c r="DX467">
        <v>1</v>
      </c>
      <c r="DZ467" t="s">
        <v>3</v>
      </c>
      <c r="EA467" t="s">
        <v>3</v>
      </c>
      <c r="EB467" t="s">
        <v>3</v>
      </c>
      <c r="EC467" t="s">
        <v>3</v>
      </c>
      <c r="EE467">
        <v>1441815344</v>
      </c>
      <c r="EF467">
        <v>1</v>
      </c>
      <c r="EG467" t="s">
        <v>22</v>
      </c>
      <c r="EH467">
        <v>0</v>
      </c>
      <c r="EI467" t="s">
        <v>3</v>
      </c>
      <c r="EJ467">
        <v>4</v>
      </c>
      <c r="EK467">
        <v>0</v>
      </c>
      <c r="EL467" t="s">
        <v>23</v>
      </c>
      <c r="EM467" t="s">
        <v>24</v>
      </c>
      <c r="EO467" t="s">
        <v>3</v>
      </c>
      <c r="EQ467">
        <v>1024</v>
      </c>
      <c r="ER467">
        <v>61.93</v>
      </c>
      <c r="ES467">
        <v>0.18</v>
      </c>
      <c r="ET467">
        <v>0</v>
      </c>
      <c r="EU467">
        <v>0</v>
      </c>
      <c r="EV467">
        <v>61.75</v>
      </c>
      <c r="EW467">
        <v>0.1</v>
      </c>
      <c r="EX467">
        <v>0</v>
      </c>
      <c r="EY467">
        <v>0</v>
      </c>
      <c r="FQ467">
        <v>0</v>
      </c>
      <c r="FR467">
        <f t="shared" si="394"/>
        <v>0</v>
      </c>
      <c r="FS467">
        <v>0</v>
      </c>
      <c r="FX467">
        <v>70</v>
      </c>
      <c r="FY467">
        <v>10</v>
      </c>
      <c r="GA467" t="s">
        <v>3</v>
      </c>
      <c r="GD467">
        <v>0</v>
      </c>
      <c r="GF467">
        <v>1390546306</v>
      </c>
      <c r="GG467">
        <v>2</v>
      </c>
      <c r="GH467">
        <v>1</v>
      </c>
      <c r="GI467">
        <v>-2</v>
      </c>
      <c r="GJ467">
        <v>0</v>
      </c>
      <c r="GK467">
        <f>ROUND(R467*(R12)/100,2)</f>
        <v>0</v>
      </c>
      <c r="GL467">
        <f t="shared" si="395"/>
        <v>0</v>
      </c>
      <c r="GM467">
        <f t="shared" si="396"/>
        <v>334</v>
      </c>
      <c r="GN467">
        <f t="shared" si="397"/>
        <v>0</v>
      </c>
      <c r="GO467">
        <f t="shared" si="398"/>
        <v>0</v>
      </c>
      <c r="GP467">
        <f t="shared" si="399"/>
        <v>334</v>
      </c>
      <c r="GR467">
        <v>0</v>
      </c>
      <c r="GS467">
        <v>3</v>
      </c>
      <c r="GT467">
        <v>0</v>
      </c>
      <c r="GU467" t="s">
        <v>3</v>
      </c>
      <c r="GV467">
        <f t="shared" si="400"/>
        <v>0</v>
      </c>
      <c r="GW467">
        <v>1</v>
      </c>
      <c r="GX467">
        <f t="shared" si="401"/>
        <v>0</v>
      </c>
      <c r="HA467">
        <v>0</v>
      </c>
      <c r="HB467">
        <v>0</v>
      </c>
      <c r="HC467">
        <f t="shared" si="402"/>
        <v>0</v>
      </c>
      <c r="HE467" t="s">
        <v>3</v>
      </c>
      <c r="HF467" t="s">
        <v>3</v>
      </c>
      <c r="HM467" t="s">
        <v>3</v>
      </c>
      <c r="HN467" t="s">
        <v>3</v>
      </c>
      <c r="HO467" t="s">
        <v>3</v>
      </c>
      <c r="HP467" t="s">
        <v>3</v>
      </c>
      <c r="HQ467" t="s">
        <v>3</v>
      </c>
      <c r="IK467">
        <v>0</v>
      </c>
    </row>
    <row r="468" spans="1:245" x14ac:dyDescent="0.2">
      <c r="A468">
        <v>17</v>
      </c>
      <c r="B468">
        <v>1</v>
      </c>
      <c r="D468">
        <f>ROW(EtalonRes!A349)</f>
        <v>349</v>
      </c>
      <c r="E468" t="s">
        <v>395</v>
      </c>
      <c r="F468" t="s">
        <v>332</v>
      </c>
      <c r="G468" t="s">
        <v>396</v>
      </c>
      <c r="H468" t="s">
        <v>19</v>
      </c>
      <c r="I468">
        <v>1</v>
      </c>
      <c r="J468">
        <v>0</v>
      </c>
      <c r="K468">
        <v>1</v>
      </c>
      <c r="O468">
        <f t="shared" si="370"/>
        <v>1878.16</v>
      </c>
      <c r="P468">
        <f t="shared" si="371"/>
        <v>25.69</v>
      </c>
      <c r="Q468">
        <f t="shared" si="372"/>
        <v>0</v>
      </c>
      <c r="R468">
        <f t="shared" si="373"/>
        <v>0</v>
      </c>
      <c r="S468">
        <f t="shared" si="374"/>
        <v>1852.47</v>
      </c>
      <c r="T468">
        <f t="shared" si="375"/>
        <v>0</v>
      </c>
      <c r="U468">
        <f t="shared" si="376"/>
        <v>3</v>
      </c>
      <c r="V468">
        <f t="shared" si="377"/>
        <v>0</v>
      </c>
      <c r="W468">
        <f t="shared" si="378"/>
        <v>0</v>
      </c>
      <c r="X468">
        <f t="shared" si="379"/>
        <v>1296.73</v>
      </c>
      <c r="Y468">
        <f t="shared" si="380"/>
        <v>185.25</v>
      </c>
      <c r="AA468">
        <v>1472751627</v>
      </c>
      <c r="AB468">
        <f t="shared" si="381"/>
        <v>1878.16</v>
      </c>
      <c r="AC468">
        <f>ROUND((ES468),6)</f>
        <v>25.69</v>
      </c>
      <c r="AD468">
        <f>ROUND((((ET468)-(EU468))+AE468),6)</f>
        <v>0</v>
      </c>
      <c r="AE468">
        <f>ROUND((EU468),6)</f>
        <v>0</v>
      </c>
      <c r="AF468">
        <f>ROUND((EV468),6)</f>
        <v>1852.47</v>
      </c>
      <c r="AG468">
        <f t="shared" si="382"/>
        <v>0</v>
      </c>
      <c r="AH468">
        <f>(EW468)</f>
        <v>3</v>
      </c>
      <c r="AI468">
        <f>(EX468)</f>
        <v>0</v>
      </c>
      <c r="AJ468">
        <f t="shared" si="383"/>
        <v>0</v>
      </c>
      <c r="AK468">
        <v>1878.16</v>
      </c>
      <c r="AL468">
        <v>25.69</v>
      </c>
      <c r="AM468">
        <v>0</v>
      </c>
      <c r="AN468">
        <v>0</v>
      </c>
      <c r="AO468">
        <v>1852.47</v>
      </c>
      <c r="AP468">
        <v>0</v>
      </c>
      <c r="AQ468">
        <v>3</v>
      </c>
      <c r="AR468">
        <v>0</v>
      </c>
      <c r="AS468">
        <v>0</v>
      </c>
      <c r="AT468">
        <v>70</v>
      </c>
      <c r="AU468">
        <v>10</v>
      </c>
      <c r="AV468">
        <v>1</v>
      </c>
      <c r="AW468">
        <v>1</v>
      </c>
      <c r="AZ468">
        <v>1</v>
      </c>
      <c r="BA468">
        <v>1</v>
      </c>
      <c r="BB468">
        <v>1</v>
      </c>
      <c r="BC468">
        <v>1</v>
      </c>
      <c r="BD468" t="s">
        <v>3</v>
      </c>
      <c r="BE468" t="s">
        <v>3</v>
      </c>
      <c r="BF468" t="s">
        <v>3</v>
      </c>
      <c r="BG468" t="s">
        <v>3</v>
      </c>
      <c r="BH468">
        <v>0</v>
      </c>
      <c r="BI468">
        <v>4</v>
      </c>
      <c r="BJ468" t="s">
        <v>334</v>
      </c>
      <c r="BM468">
        <v>0</v>
      </c>
      <c r="BN468">
        <v>0</v>
      </c>
      <c r="BO468" t="s">
        <v>3</v>
      </c>
      <c r="BP468">
        <v>0</v>
      </c>
      <c r="BQ468">
        <v>1</v>
      </c>
      <c r="BR468">
        <v>0</v>
      </c>
      <c r="BS468">
        <v>1</v>
      </c>
      <c r="BT468">
        <v>1</v>
      </c>
      <c r="BU468">
        <v>1</v>
      </c>
      <c r="BV468">
        <v>1</v>
      </c>
      <c r="BW468">
        <v>1</v>
      </c>
      <c r="BX468">
        <v>1</v>
      </c>
      <c r="BY468" t="s">
        <v>3</v>
      </c>
      <c r="BZ468">
        <v>70</v>
      </c>
      <c r="CA468">
        <v>10</v>
      </c>
      <c r="CB468" t="s">
        <v>3</v>
      </c>
      <c r="CE468">
        <v>0</v>
      </c>
      <c r="CF468">
        <v>0</v>
      </c>
      <c r="CG468">
        <v>0</v>
      </c>
      <c r="CM468">
        <v>0</v>
      </c>
      <c r="CN468" t="s">
        <v>3</v>
      </c>
      <c r="CO468">
        <v>0</v>
      </c>
      <c r="CP468">
        <f t="shared" si="384"/>
        <v>1878.16</v>
      </c>
      <c r="CQ468">
        <f t="shared" si="385"/>
        <v>25.69</v>
      </c>
      <c r="CR468">
        <f>((((ET468)*BB468-(EU468)*BS468)+AE468*BS468)*AV468)</f>
        <v>0</v>
      </c>
      <c r="CS468">
        <f t="shared" si="386"/>
        <v>0</v>
      </c>
      <c r="CT468">
        <f t="shared" si="387"/>
        <v>1852.47</v>
      </c>
      <c r="CU468">
        <f t="shared" si="388"/>
        <v>0</v>
      </c>
      <c r="CV468">
        <f t="shared" si="389"/>
        <v>3</v>
      </c>
      <c r="CW468">
        <f t="shared" si="390"/>
        <v>0</v>
      </c>
      <c r="CX468">
        <f t="shared" si="391"/>
        <v>0</v>
      </c>
      <c r="CY468">
        <f t="shared" si="392"/>
        <v>1296.729</v>
      </c>
      <c r="CZ468">
        <f t="shared" si="393"/>
        <v>185.24700000000001</v>
      </c>
      <c r="DC468" t="s">
        <v>3</v>
      </c>
      <c r="DD468" t="s">
        <v>3</v>
      </c>
      <c r="DE468" t="s">
        <v>3</v>
      </c>
      <c r="DF468" t="s">
        <v>3</v>
      </c>
      <c r="DG468" t="s">
        <v>3</v>
      </c>
      <c r="DH468" t="s">
        <v>3</v>
      </c>
      <c r="DI468" t="s">
        <v>3</v>
      </c>
      <c r="DJ468" t="s">
        <v>3</v>
      </c>
      <c r="DK468" t="s">
        <v>3</v>
      </c>
      <c r="DL468" t="s">
        <v>3</v>
      </c>
      <c r="DM468" t="s">
        <v>3</v>
      </c>
      <c r="DN468">
        <v>0</v>
      </c>
      <c r="DO468">
        <v>0</v>
      </c>
      <c r="DP468">
        <v>1</v>
      </c>
      <c r="DQ468">
        <v>1</v>
      </c>
      <c r="DU468">
        <v>16987630</v>
      </c>
      <c r="DV468" t="s">
        <v>19</v>
      </c>
      <c r="DW468" t="s">
        <v>19</v>
      </c>
      <c r="DX468">
        <v>1</v>
      </c>
      <c r="DZ468" t="s">
        <v>3</v>
      </c>
      <c r="EA468" t="s">
        <v>3</v>
      </c>
      <c r="EB468" t="s">
        <v>3</v>
      </c>
      <c r="EC468" t="s">
        <v>3</v>
      </c>
      <c r="EE468">
        <v>1441815344</v>
      </c>
      <c r="EF468">
        <v>1</v>
      </c>
      <c r="EG468" t="s">
        <v>22</v>
      </c>
      <c r="EH468">
        <v>0</v>
      </c>
      <c r="EI468" t="s">
        <v>3</v>
      </c>
      <c r="EJ468">
        <v>4</v>
      </c>
      <c r="EK468">
        <v>0</v>
      </c>
      <c r="EL468" t="s">
        <v>23</v>
      </c>
      <c r="EM468" t="s">
        <v>24</v>
      </c>
      <c r="EO468" t="s">
        <v>3</v>
      </c>
      <c r="EQ468">
        <v>0</v>
      </c>
      <c r="ER468">
        <v>1878.16</v>
      </c>
      <c r="ES468">
        <v>25.69</v>
      </c>
      <c r="ET468">
        <v>0</v>
      </c>
      <c r="EU468">
        <v>0</v>
      </c>
      <c r="EV468">
        <v>1852.47</v>
      </c>
      <c r="EW468">
        <v>3</v>
      </c>
      <c r="EX468">
        <v>0</v>
      </c>
      <c r="EY468">
        <v>0</v>
      </c>
      <c r="FQ468">
        <v>0</v>
      </c>
      <c r="FR468">
        <f t="shared" si="394"/>
        <v>0</v>
      </c>
      <c r="FS468">
        <v>0</v>
      </c>
      <c r="FX468">
        <v>70</v>
      </c>
      <c r="FY468">
        <v>10</v>
      </c>
      <c r="GA468" t="s">
        <v>3</v>
      </c>
      <c r="GD468">
        <v>0</v>
      </c>
      <c r="GF468">
        <v>-1171381371</v>
      </c>
      <c r="GG468">
        <v>2</v>
      </c>
      <c r="GH468">
        <v>1</v>
      </c>
      <c r="GI468">
        <v>-2</v>
      </c>
      <c r="GJ468">
        <v>0</v>
      </c>
      <c r="GK468">
        <f>ROUND(R468*(R12)/100,2)</f>
        <v>0</v>
      </c>
      <c r="GL468">
        <f t="shared" si="395"/>
        <v>0</v>
      </c>
      <c r="GM468">
        <f t="shared" si="396"/>
        <v>3360.14</v>
      </c>
      <c r="GN468">
        <f t="shared" si="397"/>
        <v>0</v>
      </c>
      <c r="GO468">
        <f t="shared" si="398"/>
        <v>0</v>
      </c>
      <c r="GP468">
        <f t="shared" si="399"/>
        <v>3360.14</v>
      </c>
      <c r="GR468">
        <v>0</v>
      </c>
      <c r="GS468">
        <v>3</v>
      </c>
      <c r="GT468">
        <v>0</v>
      </c>
      <c r="GU468" t="s">
        <v>3</v>
      </c>
      <c r="GV468">
        <f t="shared" si="400"/>
        <v>0</v>
      </c>
      <c r="GW468">
        <v>1</v>
      </c>
      <c r="GX468">
        <f t="shared" si="401"/>
        <v>0</v>
      </c>
      <c r="HA468">
        <v>0</v>
      </c>
      <c r="HB468">
        <v>0</v>
      </c>
      <c r="HC468">
        <f t="shared" si="402"/>
        <v>0</v>
      </c>
      <c r="HE468" t="s">
        <v>3</v>
      </c>
      <c r="HF468" t="s">
        <v>3</v>
      </c>
      <c r="HM468" t="s">
        <v>3</v>
      </c>
      <c r="HN468" t="s">
        <v>3</v>
      </c>
      <c r="HO468" t="s">
        <v>3</v>
      </c>
      <c r="HP468" t="s">
        <v>3</v>
      </c>
      <c r="HQ468" t="s">
        <v>3</v>
      </c>
      <c r="IK468">
        <v>0</v>
      </c>
    </row>
    <row r="469" spans="1:245" x14ac:dyDescent="0.2">
      <c r="A469">
        <v>17</v>
      </c>
      <c r="B469">
        <v>1</v>
      </c>
      <c r="D469">
        <f>ROW(EtalonRes!A355)</f>
        <v>355</v>
      </c>
      <c r="E469" t="s">
        <v>397</v>
      </c>
      <c r="F469" t="s">
        <v>398</v>
      </c>
      <c r="G469" t="s">
        <v>399</v>
      </c>
      <c r="H469" t="s">
        <v>19</v>
      </c>
      <c r="I469">
        <f>ROUND(2+2+1+1,9)</f>
        <v>6</v>
      </c>
      <c r="J469">
        <v>0</v>
      </c>
      <c r="K469">
        <f>ROUND(2+2+1+1,9)</f>
        <v>6</v>
      </c>
      <c r="O469">
        <f t="shared" si="370"/>
        <v>5631.72</v>
      </c>
      <c r="P469">
        <f t="shared" si="371"/>
        <v>74.34</v>
      </c>
      <c r="Q469">
        <f t="shared" si="372"/>
        <v>0</v>
      </c>
      <c r="R469">
        <f t="shared" si="373"/>
        <v>0</v>
      </c>
      <c r="S469">
        <f t="shared" si="374"/>
        <v>5557.38</v>
      </c>
      <c r="T469">
        <f t="shared" si="375"/>
        <v>0</v>
      </c>
      <c r="U469">
        <f t="shared" si="376"/>
        <v>9</v>
      </c>
      <c r="V469">
        <f t="shared" si="377"/>
        <v>0</v>
      </c>
      <c r="W469">
        <f t="shared" si="378"/>
        <v>0</v>
      </c>
      <c r="X469">
        <f t="shared" si="379"/>
        <v>3890.17</v>
      </c>
      <c r="Y469">
        <f t="shared" si="380"/>
        <v>555.74</v>
      </c>
      <c r="AA469">
        <v>1472751627</v>
      </c>
      <c r="AB469">
        <f t="shared" si="381"/>
        <v>938.62</v>
      </c>
      <c r="AC469">
        <f>ROUND((ES469),6)</f>
        <v>12.39</v>
      </c>
      <c r="AD469">
        <f>ROUND((((ET469)-(EU469))+AE469),6)</f>
        <v>0</v>
      </c>
      <c r="AE469">
        <f>ROUND((EU469),6)</f>
        <v>0</v>
      </c>
      <c r="AF469">
        <f>ROUND((EV469),6)</f>
        <v>926.23</v>
      </c>
      <c r="AG469">
        <f t="shared" si="382"/>
        <v>0</v>
      </c>
      <c r="AH469">
        <f>(EW469)</f>
        <v>1.5</v>
      </c>
      <c r="AI469">
        <f>(EX469)</f>
        <v>0</v>
      </c>
      <c r="AJ469">
        <f t="shared" si="383"/>
        <v>0</v>
      </c>
      <c r="AK469">
        <v>938.62</v>
      </c>
      <c r="AL469">
        <v>12.39</v>
      </c>
      <c r="AM469">
        <v>0</v>
      </c>
      <c r="AN469">
        <v>0</v>
      </c>
      <c r="AO469">
        <v>926.23</v>
      </c>
      <c r="AP469">
        <v>0</v>
      </c>
      <c r="AQ469">
        <v>1.5</v>
      </c>
      <c r="AR469">
        <v>0</v>
      </c>
      <c r="AS469">
        <v>0</v>
      </c>
      <c r="AT469">
        <v>70</v>
      </c>
      <c r="AU469">
        <v>10</v>
      </c>
      <c r="AV469">
        <v>1</v>
      </c>
      <c r="AW469">
        <v>1</v>
      </c>
      <c r="AZ469">
        <v>1</v>
      </c>
      <c r="BA469">
        <v>1</v>
      </c>
      <c r="BB469">
        <v>1</v>
      </c>
      <c r="BC469">
        <v>1</v>
      </c>
      <c r="BD469" t="s">
        <v>3</v>
      </c>
      <c r="BE469" t="s">
        <v>3</v>
      </c>
      <c r="BF469" t="s">
        <v>3</v>
      </c>
      <c r="BG469" t="s">
        <v>3</v>
      </c>
      <c r="BH469">
        <v>0</v>
      </c>
      <c r="BI469">
        <v>4</v>
      </c>
      <c r="BJ469" t="s">
        <v>400</v>
      </c>
      <c r="BM469">
        <v>0</v>
      </c>
      <c r="BN469">
        <v>0</v>
      </c>
      <c r="BO469" t="s">
        <v>3</v>
      </c>
      <c r="BP469">
        <v>0</v>
      </c>
      <c r="BQ469">
        <v>1</v>
      </c>
      <c r="BR469">
        <v>0</v>
      </c>
      <c r="BS469">
        <v>1</v>
      </c>
      <c r="BT469">
        <v>1</v>
      </c>
      <c r="BU469">
        <v>1</v>
      </c>
      <c r="BV469">
        <v>1</v>
      </c>
      <c r="BW469">
        <v>1</v>
      </c>
      <c r="BX469">
        <v>1</v>
      </c>
      <c r="BY469" t="s">
        <v>3</v>
      </c>
      <c r="BZ469">
        <v>70</v>
      </c>
      <c r="CA469">
        <v>10</v>
      </c>
      <c r="CB469" t="s">
        <v>3</v>
      </c>
      <c r="CE469">
        <v>0</v>
      </c>
      <c r="CF469">
        <v>0</v>
      </c>
      <c r="CG469">
        <v>0</v>
      </c>
      <c r="CM469">
        <v>0</v>
      </c>
      <c r="CN469" t="s">
        <v>3</v>
      </c>
      <c r="CO469">
        <v>0</v>
      </c>
      <c r="CP469">
        <f t="shared" si="384"/>
        <v>5631.72</v>
      </c>
      <c r="CQ469">
        <f t="shared" si="385"/>
        <v>12.39</v>
      </c>
      <c r="CR469">
        <f>((((ET469)*BB469-(EU469)*BS469)+AE469*BS469)*AV469)</f>
        <v>0</v>
      </c>
      <c r="CS469">
        <f t="shared" si="386"/>
        <v>0</v>
      </c>
      <c r="CT469">
        <f t="shared" si="387"/>
        <v>926.23</v>
      </c>
      <c r="CU469">
        <f t="shared" si="388"/>
        <v>0</v>
      </c>
      <c r="CV469">
        <f t="shared" si="389"/>
        <v>1.5</v>
      </c>
      <c r="CW469">
        <f t="shared" si="390"/>
        <v>0</v>
      </c>
      <c r="CX469">
        <f t="shared" si="391"/>
        <v>0</v>
      </c>
      <c r="CY469">
        <f t="shared" si="392"/>
        <v>3890.1660000000002</v>
      </c>
      <c r="CZ469">
        <f t="shared" si="393"/>
        <v>555.73800000000006</v>
      </c>
      <c r="DC469" t="s">
        <v>3</v>
      </c>
      <c r="DD469" t="s">
        <v>3</v>
      </c>
      <c r="DE469" t="s">
        <v>3</v>
      </c>
      <c r="DF469" t="s">
        <v>3</v>
      </c>
      <c r="DG469" t="s">
        <v>3</v>
      </c>
      <c r="DH469" t="s">
        <v>3</v>
      </c>
      <c r="DI469" t="s">
        <v>3</v>
      </c>
      <c r="DJ469" t="s">
        <v>3</v>
      </c>
      <c r="DK469" t="s">
        <v>3</v>
      </c>
      <c r="DL469" t="s">
        <v>3</v>
      </c>
      <c r="DM469" t="s">
        <v>3</v>
      </c>
      <c r="DN469">
        <v>0</v>
      </c>
      <c r="DO469">
        <v>0</v>
      </c>
      <c r="DP469">
        <v>1</v>
      </c>
      <c r="DQ469">
        <v>1</v>
      </c>
      <c r="DU469">
        <v>16987630</v>
      </c>
      <c r="DV469" t="s">
        <v>19</v>
      </c>
      <c r="DW469" t="s">
        <v>19</v>
      </c>
      <c r="DX469">
        <v>1</v>
      </c>
      <c r="DZ469" t="s">
        <v>3</v>
      </c>
      <c r="EA469" t="s">
        <v>3</v>
      </c>
      <c r="EB469" t="s">
        <v>3</v>
      </c>
      <c r="EC469" t="s">
        <v>3</v>
      </c>
      <c r="EE469">
        <v>1441815344</v>
      </c>
      <c r="EF469">
        <v>1</v>
      </c>
      <c r="EG469" t="s">
        <v>22</v>
      </c>
      <c r="EH469">
        <v>0</v>
      </c>
      <c r="EI469" t="s">
        <v>3</v>
      </c>
      <c r="EJ469">
        <v>4</v>
      </c>
      <c r="EK469">
        <v>0</v>
      </c>
      <c r="EL469" t="s">
        <v>23</v>
      </c>
      <c r="EM469" t="s">
        <v>24</v>
      </c>
      <c r="EO469" t="s">
        <v>3</v>
      </c>
      <c r="EQ469">
        <v>0</v>
      </c>
      <c r="ER469">
        <v>938.62</v>
      </c>
      <c r="ES469">
        <v>12.39</v>
      </c>
      <c r="ET469">
        <v>0</v>
      </c>
      <c r="EU469">
        <v>0</v>
      </c>
      <c r="EV469">
        <v>926.23</v>
      </c>
      <c r="EW469">
        <v>1.5</v>
      </c>
      <c r="EX469">
        <v>0</v>
      </c>
      <c r="EY469">
        <v>0</v>
      </c>
      <c r="FQ469">
        <v>0</v>
      </c>
      <c r="FR469">
        <f t="shared" si="394"/>
        <v>0</v>
      </c>
      <c r="FS469">
        <v>0</v>
      </c>
      <c r="FX469">
        <v>70</v>
      </c>
      <c r="FY469">
        <v>10</v>
      </c>
      <c r="GA469" t="s">
        <v>3</v>
      </c>
      <c r="GD469">
        <v>0</v>
      </c>
      <c r="GF469">
        <v>-1527887975</v>
      </c>
      <c r="GG469">
        <v>2</v>
      </c>
      <c r="GH469">
        <v>1</v>
      </c>
      <c r="GI469">
        <v>-2</v>
      </c>
      <c r="GJ469">
        <v>0</v>
      </c>
      <c r="GK469">
        <f>ROUND(R469*(R12)/100,2)</f>
        <v>0</v>
      </c>
      <c r="GL469">
        <f t="shared" si="395"/>
        <v>0</v>
      </c>
      <c r="GM469">
        <f t="shared" si="396"/>
        <v>10077.629999999999</v>
      </c>
      <c r="GN469">
        <f t="shared" si="397"/>
        <v>0</v>
      </c>
      <c r="GO469">
        <f t="shared" si="398"/>
        <v>0</v>
      </c>
      <c r="GP469">
        <f t="shared" si="399"/>
        <v>10077.629999999999</v>
      </c>
      <c r="GR469">
        <v>0</v>
      </c>
      <c r="GS469">
        <v>3</v>
      </c>
      <c r="GT469">
        <v>0</v>
      </c>
      <c r="GU469" t="s">
        <v>3</v>
      </c>
      <c r="GV469">
        <f t="shared" si="400"/>
        <v>0</v>
      </c>
      <c r="GW469">
        <v>1</v>
      </c>
      <c r="GX469">
        <f t="shared" si="401"/>
        <v>0</v>
      </c>
      <c r="HA469">
        <v>0</v>
      </c>
      <c r="HB469">
        <v>0</v>
      </c>
      <c r="HC469">
        <f t="shared" si="402"/>
        <v>0</v>
      </c>
      <c r="HE469" t="s">
        <v>3</v>
      </c>
      <c r="HF469" t="s">
        <v>3</v>
      </c>
      <c r="HM469" t="s">
        <v>3</v>
      </c>
      <c r="HN469" t="s">
        <v>3</v>
      </c>
      <c r="HO469" t="s">
        <v>3</v>
      </c>
      <c r="HP469" t="s">
        <v>3</v>
      </c>
      <c r="HQ469" t="s">
        <v>3</v>
      </c>
      <c r="IK469">
        <v>0</v>
      </c>
    </row>
    <row r="470" spans="1:245" x14ac:dyDescent="0.2">
      <c r="A470">
        <v>17</v>
      </c>
      <c r="B470">
        <v>1</v>
      </c>
      <c r="D470">
        <f>ROW(EtalonRes!A356)</f>
        <v>356</v>
      </c>
      <c r="E470" t="s">
        <v>3</v>
      </c>
      <c r="F470" t="s">
        <v>401</v>
      </c>
      <c r="G470" t="s">
        <v>402</v>
      </c>
      <c r="H470" t="s">
        <v>19</v>
      </c>
      <c r="I470">
        <f>ROUND(2+2+1+1,9)</f>
        <v>6</v>
      </c>
      <c r="J470">
        <v>0</v>
      </c>
      <c r="K470">
        <f>ROUND(2+2+1+1,9)</f>
        <v>6</v>
      </c>
      <c r="O470">
        <f t="shared" si="370"/>
        <v>555.66</v>
      </c>
      <c r="P470">
        <f t="shared" si="371"/>
        <v>0</v>
      </c>
      <c r="Q470">
        <f t="shared" si="372"/>
        <v>0</v>
      </c>
      <c r="R470">
        <f t="shared" si="373"/>
        <v>0</v>
      </c>
      <c r="S470">
        <f t="shared" si="374"/>
        <v>555.66</v>
      </c>
      <c r="T470">
        <f t="shared" si="375"/>
        <v>0</v>
      </c>
      <c r="U470">
        <f t="shared" si="376"/>
        <v>0.90000000000000013</v>
      </c>
      <c r="V470">
        <f t="shared" si="377"/>
        <v>0</v>
      </c>
      <c r="W470">
        <f t="shared" si="378"/>
        <v>0</v>
      </c>
      <c r="X470">
        <f t="shared" si="379"/>
        <v>388.96</v>
      </c>
      <c r="Y470">
        <f t="shared" si="380"/>
        <v>55.57</v>
      </c>
      <c r="AA470">
        <v>-1</v>
      </c>
      <c r="AB470">
        <f t="shared" si="381"/>
        <v>92.61</v>
      </c>
      <c r="AC470">
        <f>ROUND(((ES470*3)),6)</f>
        <v>0</v>
      </c>
      <c r="AD470">
        <f>ROUND(((((ET470*3))-((EU470*3)))+AE470),6)</f>
        <v>0</v>
      </c>
      <c r="AE470">
        <f>ROUND(((EU470*3)),6)</f>
        <v>0</v>
      </c>
      <c r="AF470">
        <f>ROUND(((EV470*3)),6)</f>
        <v>92.61</v>
      </c>
      <c r="AG470">
        <f t="shared" si="382"/>
        <v>0</v>
      </c>
      <c r="AH470">
        <f>((EW470*3))</f>
        <v>0.15000000000000002</v>
      </c>
      <c r="AI470">
        <f>((EX470*3))</f>
        <v>0</v>
      </c>
      <c r="AJ470">
        <f t="shared" si="383"/>
        <v>0</v>
      </c>
      <c r="AK470">
        <v>30.87</v>
      </c>
      <c r="AL470">
        <v>0</v>
      </c>
      <c r="AM470">
        <v>0</v>
      </c>
      <c r="AN470">
        <v>0</v>
      </c>
      <c r="AO470">
        <v>30.87</v>
      </c>
      <c r="AP470">
        <v>0</v>
      </c>
      <c r="AQ470">
        <v>0.05</v>
      </c>
      <c r="AR470">
        <v>0</v>
      </c>
      <c r="AS470">
        <v>0</v>
      </c>
      <c r="AT470">
        <v>70</v>
      </c>
      <c r="AU470">
        <v>10</v>
      </c>
      <c r="AV470">
        <v>1</v>
      </c>
      <c r="AW470">
        <v>1</v>
      </c>
      <c r="AZ470">
        <v>1</v>
      </c>
      <c r="BA470">
        <v>1</v>
      </c>
      <c r="BB470">
        <v>1</v>
      </c>
      <c r="BC470">
        <v>1</v>
      </c>
      <c r="BD470" t="s">
        <v>3</v>
      </c>
      <c r="BE470" t="s">
        <v>3</v>
      </c>
      <c r="BF470" t="s">
        <v>3</v>
      </c>
      <c r="BG470" t="s">
        <v>3</v>
      </c>
      <c r="BH470">
        <v>0</v>
      </c>
      <c r="BI470">
        <v>4</v>
      </c>
      <c r="BJ470" t="s">
        <v>403</v>
      </c>
      <c r="BM470">
        <v>0</v>
      </c>
      <c r="BN470">
        <v>0</v>
      </c>
      <c r="BO470" t="s">
        <v>3</v>
      </c>
      <c r="BP470">
        <v>0</v>
      </c>
      <c r="BQ470">
        <v>1</v>
      </c>
      <c r="BR470">
        <v>0</v>
      </c>
      <c r="BS470">
        <v>1</v>
      </c>
      <c r="BT470">
        <v>1</v>
      </c>
      <c r="BU470">
        <v>1</v>
      </c>
      <c r="BV470">
        <v>1</v>
      </c>
      <c r="BW470">
        <v>1</v>
      </c>
      <c r="BX470">
        <v>1</v>
      </c>
      <c r="BY470" t="s">
        <v>3</v>
      </c>
      <c r="BZ470">
        <v>70</v>
      </c>
      <c r="CA470">
        <v>10</v>
      </c>
      <c r="CB470" t="s">
        <v>3</v>
      </c>
      <c r="CE470">
        <v>0</v>
      </c>
      <c r="CF470">
        <v>0</v>
      </c>
      <c r="CG470">
        <v>0</v>
      </c>
      <c r="CM470">
        <v>0</v>
      </c>
      <c r="CN470" t="s">
        <v>3</v>
      </c>
      <c r="CO470">
        <v>0</v>
      </c>
      <c r="CP470">
        <f t="shared" si="384"/>
        <v>555.66</v>
      </c>
      <c r="CQ470">
        <f t="shared" si="385"/>
        <v>0</v>
      </c>
      <c r="CR470">
        <f>(((((ET470*3))*BB470-((EU470*3))*BS470)+AE470*BS470)*AV470)</f>
        <v>0</v>
      </c>
      <c r="CS470">
        <f t="shared" si="386"/>
        <v>0</v>
      </c>
      <c r="CT470">
        <f t="shared" si="387"/>
        <v>92.61</v>
      </c>
      <c r="CU470">
        <f t="shared" si="388"/>
        <v>0</v>
      </c>
      <c r="CV470">
        <f t="shared" si="389"/>
        <v>0.15000000000000002</v>
      </c>
      <c r="CW470">
        <f t="shared" si="390"/>
        <v>0</v>
      </c>
      <c r="CX470">
        <f t="shared" si="391"/>
        <v>0</v>
      </c>
      <c r="CY470">
        <f t="shared" si="392"/>
        <v>388.96199999999999</v>
      </c>
      <c r="CZ470">
        <f t="shared" si="393"/>
        <v>55.565999999999995</v>
      </c>
      <c r="DC470" t="s">
        <v>3</v>
      </c>
      <c r="DD470" t="s">
        <v>164</v>
      </c>
      <c r="DE470" t="s">
        <v>164</v>
      </c>
      <c r="DF470" t="s">
        <v>164</v>
      </c>
      <c r="DG470" t="s">
        <v>164</v>
      </c>
      <c r="DH470" t="s">
        <v>3</v>
      </c>
      <c r="DI470" t="s">
        <v>164</v>
      </c>
      <c r="DJ470" t="s">
        <v>164</v>
      </c>
      <c r="DK470" t="s">
        <v>3</v>
      </c>
      <c r="DL470" t="s">
        <v>3</v>
      </c>
      <c r="DM470" t="s">
        <v>3</v>
      </c>
      <c r="DN470">
        <v>0</v>
      </c>
      <c r="DO470">
        <v>0</v>
      </c>
      <c r="DP470">
        <v>1</v>
      </c>
      <c r="DQ470">
        <v>1</v>
      </c>
      <c r="DU470">
        <v>16987630</v>
      </c>
      <c r="DV470" t="s">
        <v>19</v>
      </c>
      <c r="DW470" t="s">
        <v>19</v>
      </c>
      <c r="DX470">
        <v>1</v>
      </c>
      <c r="DZ470" t="s">
        <v>3</v>
      </c>
      <c r="EA470" t="s">
        <v>3</v>
      </c>
      <c r="EB470" t="s">
        <v>3</v>
      </c>
      <c r="EC470" t="s">
        <v>3</v>
      </c>
      <c r="EE470">
        <v>1441815344</v>
      </c>
      <c r="EF470">
        <v>1</v>
      </c>
      <c r="EG470" t="s">
        <v>22</v>
      </c>
      <c r="EH470">
        <v>0</v>
      </c>
      <c r="EI470" t="s">
        <v>3</v>
      </c>
      <c r="EJ470">
        <v>4</v>
      </c>
      <c r="EK470">
        <v>0</v>
      </c>
      <c r="EL470" t="s">
        <v>23</v>
      </c>
      <c r="EM470" t="s">
        <v>24</v>
      </c>
      <c r="EO470" t="s">
        <v>3</v>
      </c>
      <c r="EQ470">
        <v>1024</v>
      </c>
      <c r="ER470">
        <v>30.87</v>
      </c>
      <c r="ES470">
        <v>0</v>
      </c>
      <c r="ET470">
        <v>0</v>
      </c>
      <c r="EU470">
        <v>0</v>
      </c>
      <c r="EV470">
        <v>30.87</v>
      </c>
      <c r="EW470">
        <v>0.05</v>
      </c>
      <c r="EX470">
        <v>0</v>
      </c>
      <c r="EY470">
        <v>0</v>
      </c>
      <c r="FQ470">
        <v>0</v>
      </c>
      <c r="FR470">
        <f t="shared" si="394"/>
        <v>0</v>
      </c>
      <c r="FS470">
        <v>0</v>
      </c>
      <c r="FX470">
        <v>70</v>
      </c>
      <c r="FY470">
        <v>10</v>
      </c>
      <c r="GA470" t="s">
        <v>3</v>
      </c>
      <c r="GD470">
        <v>0</v>
      </c>
      <c r="GF470">
        <v>1105260746</v>
      </c>
      <c r="GG470">
        <v>2</v>
      </c>
      <c r="GH470">
        <v>1</v>
      </c>
      <c r="GI470">
        <v>-2</v>
      </c>
      <c r="GJ470">
        <v>0</v>
      </c>
      <c r="GK470">
        <f>ROUND(R470*(R12)/100,2)</f>
        <v>0</v>
      </c>
      <c r="GL470">
        <f t="shared" si="395"/>
        <v>0</v>
      </c>
      <c r="GM470">
        <f t="shared" si="396"/>
        <v>1000.19</v>
      </c>
      <c r="GN470">
        <f t="shared" si="397"/>
        <v>0</v>
      </c>
      <c r="GO470">
        <f t="shared" si="398"/>
        <v>0</v>
      </c>
      <c r="GP470">
        <f t="shared" si="399"/>
        <v>1000.19</v>
      </c>
      <c r="GR470">
        <v>0</v>
      </c>
      <c r="GS470">
        <v>3</v>
      </c>
      <c r="GT470">
        <v>0</v>
      </c>
      <c r="GU470" t="s">
        <v>3</v>
      </c>
      <c r="GV470">
        <f t="shared" si="400"/>
        <v>0</v>
      </c>
      <c r="GW470">
        <v>1</v>
      </c>
      <c r="GX470">
        <f t="shared" si="401"/>
        <v>0</v>
      </c>
      <c r="HA470">
        <v>0</v>
      </c>
      <c r="HB470">
        <v>0</v>
      </c>
      <c r="HC470">
        <f t="shared" si="402"/>
        <v>0</v>
      </c>
      <c r="HE470" t="s">
        <v>3</v>
      </c>
      <c r="HF470" t="s">
        <v>3</v>
      </c>
      <c r="HM470" t="s">
        <v>3</v>
      </c>
      <c r="HN470" t="s">
        <v>3</v>
      </c>
      <c r="HO470" t="s">
        <v>3</v>
      </c>
      <c r="HP470" t="s">
        <v>3</v>
      </c>
      <c r="HQ470" t="s">
        <v>3</v>
      </c>
      <c r="IK470">
        <v>0</v>
      </c>
    </row>
    <row r="471" spans="1:245" x14ac:dyDescent="0.2">
      <c r="A471">
        <v>17</v>
      </c>
      <c r="B471">
        <v>1</v>
      </c>
      <c r="D471">
        <f>ROW(EtalonRes!A359)</f>
        <v>359</v>
      </c>
      <c r="E471" t="s">
        <v>3</v>
      </c>
      <c r="F471" t="s">
        <v>328</v>
      </c>
      <c r="G471" t="s">
        <v>404</v>
      </c>
      <c r="H471" t="s">
        <v>19</v>
      </c>
      <c r="I471">
        <v>1</v>
      </c>
      <c r="J471">
        <v>0</v>
      </c>
      <c r="K471">
        <v>1</v>
      </c>
      <c r="O471">
        <f t="shared" si="370"/>
        <v>185.79</v>
      </c>
      <c r="P471">
        <f t="shared" si="371"/>
        <v>0.54</v>
      </c>
      <c r="Q471">
        <f t="shared" si="372"/>
        <v>0</v>
      </c>
      <c r="R471">
        <f t="shared" si="373"/>
        <v>0</v>
      </c>
      <c r="S471">
        <f t="shared" si="374"/>
        <v>185.25</v>
      </c>
      <c r="T471">
        <f t="shared" si="375"/>
        <v>0</v>
      </c>
      <c r="U471">
        <f t="shared" si="376"/>
        <v>0.30000000000000004</v>
      </c>
      <c r="V471">
        <f t="shared" si="377"/>
        <v>0</v>
      </c>
      <c r="W471">
        <f t="shared" si="378"/>
        <v>0</v>
      </c>
      <c r="X471">
        <f t="shared" si="379"/>
        <v>129.68</v>
      </c>
      <c r="Y471">
        <f t="shared" si="380"/>
        <v>18.53</v>
      </c>
      <c r="AA471">
        <v>-1</v>
      </c>
      <c r="AB471">
        <f t="shared" si="381"/>
        <v>185.79</v>
      </c>
      <c r="AC471">
        <f>ROUND(((ES471*3)),6)</f>
        <v>0.54</v>
      </c>
      <c r="AD471">
        <f>ROUND(((((ET471*3))-((EU471*3)))+AE471),6)</f>
        <v>0</v>
      </c>
      <c r="AE471">
        <f>ROUND(((EU471*3)),6)</f>
        <v>0</v>
      </c>
      <c r="AF471">
        <f>ROUND(((EV471*3)),6)</f>
        <v>185.25</v>
      </c>
      <c r="AG471">
        <f t="shared" si="382"/>
        <v>0</v>
      </c>
      <c r="AH471">
        <f>((EW471*3))</f>
        <v>0.30000000000000004</v>
      </c>
      <c r="AI471">
        <f>((EX471*3))</f>
        <v>0</v>
      </c>
      <c r="AJ471">
        <f t="shared" si="383"/>
        <v>0</v>
      </c>
      <c r="AK471">
        <v>61.93</v>
      </c>
      <c r="AL471">
        <v>0.18</v>
      </c>
      <c r="AM471">
        <v>0</v>
      </c>
      <c r="AN471">
        <v>0</v>
      </c>
      <c r="AO471">
        <v>61.75</v>
      </c>
      <c r="AP471">
        <v>0</v>
      </c>
      <c r="AQ471">
        <v>0.1</v>
      </c>
      <c r="AR471">
        <v>0</v>
      </c>
      <c r="AS471">
        <v>0</v>
      </c>
      <c r="AT471">
        <v>70</v>
      </c>
      <c r="AU471">
        <v>10</v>
      </c>
      <c r="AV471">
        <v>1</v>
      </c>
      <c r="AW471">
        <v>1</v>
      </c>
      <c r="AZ471">
        <v>1</v>
      </c>
      <c r="BA471">
        <v>1</v>
      </c>
      <c r="BB471">
        <v>1</v>
      </c>
      <c r="BC471">
        <v>1</v>
      </c>
      <c r="BD471" t="s">
        <v>3</v>
      </c>
      <c r="BE471" t="s">
        <v>3</v>
      </c>
      <c r="BF471" t="s">
        <v>3</v>
      </c>
      <c r="BG471" t="s">
        <v>3</v>
      </c>
      <c r="BH471">
        <v>0</v>
      </c>
      <c r="BI471">
        <v>4</v>
      </c>
      <c r="BJ471" t="s">
        <v>330</v>
      </c>
      <c r="BM471">
        <v>0</v>
      </c>
      <c r="BN471">
        <v>0</v>
      </c>
      <c r="BO471" t="s">
        <v>3</v>
      </c>
      <c r="BP471">
        <v>0</v>
      </c>
      <c r="BQ471">
        <v>1</v>
      </c>
      <c r="BR471">
        <v>0</v>
      </c>
      <c r="BS471">
        <v>1</v>
      </c>
      <c r="BT471">
        <v>1</v>
      </c>
      <c r="BU471">
        <v>1</v>
      </c>
      <c r="BV471">
        <v>1</v>
      </c>
      <c r="BW471">
        <v>1</v>
      </c>
      <c r="BX471">
        <v>1</v>
      </c>
      <c r="BY471" t="s">
        <v>3</v>
      </c>
      <c r="BZ471">
        <v>70</v>
      </c>
      <c r="CA471">
        <v>10</v>
      </c>
      <c r="CB471" t="s">
        <v>3</v>
      </c>
      <c r="CE471">
        <v>0</v>
      </c>
      <c r="CF471">
        <v>0</v>
      </c>
      <c r="CG471">
        <v>0</v>
      </c>
      <c r="CM471">
        <v>0</v>
      </c>
      <c r="CN471" t="s">
        <v>3</v>
      </c>
      <c r="CO471">
        <v>0</v>
      </c>
      <c r="CP471">
        <f t="shared" si="384"/>
        <v>185.79</v>
      </c>
      <c r="CQ471">
        <f t="shared" si="385"/>
        <v>0.54</v>
      </c>
      <c r="CR471">
        <f>(((((ET471*3))*BB471-((EU471*3))*BS471)+AE471*BS471)*AV471)</f>
        <v>0</v>
      </c>
      <c r="CS471">
        <f t="shared" si="386"/>
        <v>0</v>
      </c>
      <c r="CT471">
        <f t="shared" si="387"/>
        <v>185.25</v>
      </c>
      <c r="CU471">
        <f t="shared" si="388"/>
        <v>0</v>
      </c>
      <c r="CV471">
        <f t="shared" si="389"/>
        <v>0.30000000000000004</v>
      </c>
      <c r="CW471">
        <f t="shared" si="390"/>
        <v>0</v>
      </c>
      <c r="CX471">
        <f t="shared" si="391"/>
        <v>0</v>
      </c>
      <c r="CY471">
        <f t="shared" si="392"/>
        <v>129.67500000000001</v>
      </c>
      <c r="CZ471">
        <f t="shared" si="393"/>
        <v>18.524999999999999</v>
      </c>
      <c r="DC471" t="s">
        <v>3</v>
      </c>
      <c r="DD471" t="s">
        <v>164</v>
      </c>
      <c r="DE471" t="s">
        <v>164</v>
      </c>
      <c r="DF471" t="s">
        <v>164</v>
      </c>
      <c r="DG471" t="s">
        <v>164</v>
      </c>
      <c r="DH471" t="s">
        <v>3</v>
      </c>
      <c r="DI471" t="s">
        <v>164</v>
      </c>
      <c r="DJ471" t="s">
        <v>164</v>
      </c>
      <c r="DK471" t="s">
        <v>3</v>
      </c>
      <c r="DL471" t="s">
        <v>3</v>
      </c>
      <c r="DM471" t="s">
        <v>3</v>
      </c>
      <c r="DN471">
        <v>0</v>
      </c>
      <c r="DO471">
        <v>0</v>
      </c>
      <c r="DP471">
        <v>1</v>
      </c>
      <c r="DQ471">
        <v>1</v>
      </c>
      <c r="DU471">
        <v>16987630</v>
      </c>
      <c r="DV471" t="s">
        <v>19</v>
      </c>
      <c r="DW471" t="s">
        <v>19</v>
      </c>
      <c r="DX471">
        <v>1</v>
      </c>
      <c r="DZ471" t="s">
        <v>3</v>
      </c>
      <c r="EA471" t="s">
        <v>3</v>
      </c>
      <c r="EB471" t="s">
        <v>3</v>
      </c>
      <c r="EC471" t="s">
        <v>3</v>
      </c>
      <c r="EE471">
        <v>1441815344</v>
      </c>
      <c r="EF471">
        <v>1</v>
      </c>
      <c r="EG471" t="s">
        <v>22</v>
      </c>
      <c r="EH471">
        <v>0</v>
      </c>
      <c r="EI471" t="s">
        <v>3</v>
      </c>
      <c r="EJ471">
        <v>4</v>
      </c>
      <c r="EK471">
        <v>0</v>
      </c>
      <c r="EL471" t="s">
        <v>23</v>
      </c>
      <c r="EM471" t="s">
        <v>24</v>
      </c>
      <c r="EO471" t="s">
        <v>3</v>
      </c>
      <c r="EQ471">
        <v>1024</v>
      </c>
      <c r="ER471">
        <v>61.93</v>
      </c>
      <c r="ES471">
        <v>0.18</v>
      </c>
      <c r="ET471">
        <v>0</v>
      </c>
      <c r="EU471">
        <v>0</v>
      </c>
      <c r="EV471">
        <v>61.75</v>
      </c>
      <c r="EW471">
        <v>0.1</v>
      </c>
      <c r="EX471">
        <v>0</v>
      </c>
      <c r="EY471">
        <v>0</v>
      </c>
      <c r="FQ471">
        <v>0</v>
      </c>
      <c r="FR471">
        <f t="shared" si="394"/>
        <v>0</v>
      </c>
      <c r="FS471">
        <v>0</v>
      </c>
      <c r="FX471">
        <v>70</v>
      </c>
      <c r="FY471">
        <v>10</v>
      </c>
      <c r="GA471" t="s">
        <v>3</v>
      </c>
      <c r="GD471">
        <v>0</v>
      </c>
      <c r="GF471">
        <v>-1107135554</v>
      </c>
      <c r="GG471">
        <v>2</v>
      </c>
      <c r="GH471">
        <v>1</v>
      </c>
      <c r="GI471">
        <v>-2</v>
      </c>
      <c r="GJ471">
        <v>0</v>
      </c>
      <c r="GK471">
        <f>ROUND(R471*(R12)/100,2)</f>
        <v>0</v>
      </c>
      <c r="GL471">
        <f t="shared" si="395"/>
        <v>0</v>
      </c>
      <c r="GM471">
        <f t="shared" si="396"/>
        <v>334</v>
      </c>
      <c r="GN471">
        <f t="shared" si="397"/>
        <v>0</v>
      </c>
      <c r="GO471">
        <f t="shared" si="398"/>
        <v>0</v>
      </c>
      <c r="GP471">
        <f t="shared" si="399"/>
        <v>334</v>
      </c>
      <c r="GR471">
        <v>0</v>
      </c>
      <c r="GS471">
        <v>3</v>
      </c>
      <c r="GT471">
        <v>0</v>
      </c>
      <c r="GU471" t="s">
        <v>3</v>
      </c>
      <c r="GV471">
        <f t="shared" si="400"/>
        <v>0</v>
      </c>
      <c r="GW471">
        <v>1</v>
      </c>
      <c r="GX471">
        <f t="shared" si="401"/>
        <v>0</v>
      </c>
      <c r="HA471">
        <v>0</v>
      </c>
      <c r="HB471">
        <v>0</v>
      </c>
      <c r="HC471">
        <f t="shared" si="402"/>
        <v>0</v>
      </c>
      <c r="HE471" t="s">
        <v>3</v>
      </c>
      <c r="HF471" t="s">
        <v>3</v>
      </c>
      <c r="HM471" t="s">
        <v>3</v>
      </c>
      <c r="HN471" t="s">
        <v>3</v>
      </c>
      <c r="HO471" t="s">
        <v>3</v>
      </c>
      <c r="HP471" t="s">
        <v>3</v>
      </c>
      <c r="HQ471" t="s">
        <v>3</v>
      </c>
      <c r="IK471">
        <v>0</v>
      </c>
    </row>
    <row r="472" spans="1:245" x14ac:dyDescent="0.2">
      <c r="A472">
        <v>17</v>
      </c>
      <c r="B472">
        <v>1</v>
      </c>
      <c r="D472">
        <f>ROW(EtalonRes!A364)</f>
        <v>364</v>
      </c>
      <c r="E472" t="s">
        <v>405</v>
      </c>
      <c r="F472" t="s">
        <v>332</v>
      </c>
      <c r="G472" t="s">
        <v>406</v>
      </c>
      <c r="H472" t="s">
        <v>19</v>
      </c>
      <c r="I472">
        <v>1</v>
      </c>
      <c r="J472">
        <v>0</v>
      </c>
      <c r="K472">
        <v>1</v>
      </c>
      <c r="O472">
        <f t="shared" si="370"/>
        <v>1878.16</v>
      </c>
      <c r="P472">
        <f t="shared" si="371"/>
        <v>25.69</v>
      </c>
      <c r="Q472">
        <f t="shared" si="372"/>
        <v>0</v>
      </c>
      <c r="R472">
        <f t="shared" si="373"/>
        <v>0</v>
      </c>
      <c r="S472">
        <f t="shared" si="374"/>
        <v>1852.47</v>
      </c>
      <c r="T472">
        <f t="shared" si="375"/>
        <v>0</v>
      </c>
      <c r="U472">
        <f t="shared" si="376"/>
        <v>3</v>
      </c>
      <c r="V472">
        <f t="shared" si="377"/>
        <v>0</v>
      </c>
      <c r="W472">
        <f t="shared" si="378"/>
        <v>0</v>
      </c>
      <c r="X472">
        <f t="shared" si="379"/>
        <v>1296.73</v>
      </c>
      <c r="Y472">
        <f t="shared" si="380"/>
        <v>185.25</v>
      </c>
      <c r="AA472">
        <v>1472751627</v>
      </c>
      <c r="AB472">
        <f t="shared" si="381"/>
        <v>1878.16</v>
      </c>
      <c r="AC472">
        <f>ROUND((ES472),6)</f>
        <v>25.69</v>
      </c>
      <c r="AD472">
        <f>ROUND((((ET472)-(EU472))+AE472),6)</f>
        <v>0</v>
      </c>
      <c r="AE472">
        <f>ROUND((EU472),6)</f>
        <v>0</v>
      </c>
      <c r="AF472">
        <f>ROUND((EV472),6)</f>
        <v>1852.47</v>
      </c>
      <c r="AG472">
        <f t="shared" si="382"/>
        <v>0</v>
      </c>
      <c r="AH472">
        <f>(EW472)</f>
        <v>3</v>
      </c>
      <c r="AI472">
        <f>(EX472)</f>
        <v>0</v>
      </c>
      <c r="AJ472">
        <f t="shared" si="383"/>
        <v>0</v>
      </c>
      <c r="AK472">
        <v>1878.16</v>
      </c>
      <c r="AL472">
        <v>25.69</v>
      </c>
      <c r="AM472">
        <v>0</v>
      </c>
      <c r="AN472">
        <v>0</v>
      </c>
      <c r="AO472">
        <v>1852.47</v>
      </c>
      <c r="AP472">
        <v>0</v>
      </c>
      <c r="AQ472">
        <v>3</v>
      </c>
      <c r="AR472">
        <v>0</v>
      </c>
      <c r="AS472">
        <v>0</v>
      </c>
      <c r="AT472">
        <v>70</v>
      </c>
      <c r="AU472">
        <v>10</v>
      </c>
      <c r="AV472">
        <v>1</v>
      </c>
      <c r="AW472">
        <v>1</v>
      </c>
      <c r="AZ472">
        <v>1</v>
      </c>
      <c r="BA472">
        <v>1</v>
      </c>
      <c r="BB472">
        <v>1</v>
      </c>
      <c r="BC472">
        <v>1</v>
      </c>
      <c r="BD472" t="s">
        <v>3</v>
      </c>
      <c r="BE472" t="s">
        <v>3</v>
      </c>
      <c r="BF472" t="s">
        <v>3</v>
      </c>
      <c r="BG472" t="s">
        <v>3</v>
      </c>
      <c r="BH472">
        <v>0</v>
      </c>
      <c r="BI472">
        <v>4</v>
      </c>
      <c r="BJ472" t="s">
        <v>334</v>
      </c>
      <c r="BM472">
        <v>0</v>
      </c>
      <c r="BN472">
        <v>0</v>
      </c>
      <c r="BO472" t="s">
        <v>3</v>
      </c>
      <c r="BP472">
        <v>0</v>
      </c>
      <c r="BQ472">
        <v>1</v>
      </c>
      <c r="BR472">
        <v>0</v>
      </c>
      <c r="BS472">
        <v>1</v>
      </c>
      <c r="BT472">
        <v>1</v>
      </c>
      <c r="BU472">
        <v>1</v>
      </c>
      <c r="BV472">
        <v>1</v>
      </c>
      <c r="BW472">
        <v>1</v>
      </c>
      <c r="BX472">
        <v>1</v>
      </c>
      <c r="BY472" t="s">
        <v>3</v>
      </c>
      <c r="BZ472">
        <v>70</v>
      </c>
      <c r="CA472">
        <v>10</v>
      </c>
      <c r="CB472" t="s">
        <v>3</v>
      </c>
      <c r="CE472">
        <v>0</v>
      </c>
      <c r="CF472">
        <v>0</v>
      </c>
      <c r="CG472">
        <v>0</v>
      </c>
      <c r="CM472">
        <v>0</v>
      </c>
      <c r="CN472" t="s">
        <v>3</v>
      </c>
      <c r="CO472">
        <v>0</v>
      </c>
      <c r="CP472">
        <f t="shared" si="384"/>
        <v>1878.16</v>
      </c>
      <c r="CQ472">
        <f t="shared" si="385"/>
        <v>25.69</v>
      </c>
      <c r="CR472">
        <f>((((ET472)*BB472-(EU472)*BS472)+AE472*BS472)*AV472)</f>
        <v>0</v>
      </c>
      <c r="CS472">
        <f t="shared" si="386"/>
        <v>0</v>
      </c>
      <c r="CT472">
        <f t="shared" si="387"/>
        <v>1852.47</v>
      </c>
      <c r="CU472">
        <f t="shared" si="388"/>
        <v>0</v>
      </c>
      <c r="CV472">
        <f t="shared" si="389"/>
        <v>3</v>
      </c>
      <c r="CW472">
        <f t="shared" si="390"/>
        <v>0</v>
      </c>
      <c r="CX472">
        <f t="shared" si="391"/>
        <v>0</v>
      </c>
      <c r="CY472">
        <f t="shared" si="392"/>
        <v>1296.729</v>
      </c>
      <c r="CZ472">
        <f t="shared" si="393"/>
        <v>185.24700000000001</v>
      </c>
      <c r="DC472" t="s">
        <v>3</v>
      </c>
      <c r="DD472" t="s">
        <v>3</v>
      </c>
      <c r="DE472" t="s">
        <v>3</v>
      </c>
      <c r="DF472" t="s">
        <v>3</v>
      </c>
      <c r="DG472" t="s">
        <v>3</v>
      </c>
      <c r="DH472" t="s">
        <v>3</v>
      </c>
      <c r="DI472" t="s">
        <v>3</v>
      </c>
      <c r="DJ472" t="s">
        <v>3</v>
      </c>
      <c r="DK472" t="s">
        <v>3</v>
      </c>
      <c r="DL472" t="s">
        <v>3</v>
      </c>
      <c r="DM472" t="s">
        <v>3</v>
      </c>
      <c r="DN472">
        <v>0</v>
      </c>
      <c r="DO472">
        <v>0</v>
      </c>
      <c r="DP472">
        <v>1</v>
      </c>
      <c r="DQ472">
        <v>1</v>
      </c>
      <c r="DU472">
        <v>16987630</v>
      </c>
      <c r="DV472" t="s">
        <v>19</v>
      </c>
      <c r="DW472" t="s">
        <v>19</v>
      </c>
      <c r="DX472">
        <v>1</v>
      </c>
      <c r="DZ472" t="s">
        <v>3</v>
      </c>
      <c r="EA472" t="s">
        <v>3</v>
      </c>
      <c r="EB472" t="s">
        <v>3</v>
      </c>
      <c r="EC472" t="s">
        <v>3</v>
      </c>
      <c r="EE472">
        <v>1441815344</v>
      </c>
      <c r="EF472">
        <v>1</v>
      </c>
      <c r="EG472" t="s">
        <v>22</v>
      </c>
      <c r="EH472">
        <v>0</v>
      </c>
      <c r="EI472" t="s">
        <v>3</v>
      </c>
      <c r="EJ472">
        <v>4</v>
      </c>
      <c r="EK472">
        <v>0</v>
      </c>
      <c r="EL472" t="s">
        <v>23</v>
      </c>
      <c r="EM472" t="s">
        <v>24</v>
      </c>
      <c r="EO472" t="s">
        <v>3</v>
      </c>
      <c r="EQ472">
        <v>0</v>
      </c>
      <c r="ER472">
        <v>1878.16</v>
      </c>
      <c r="ES472">
        <v>25.69</v>
      </c>
      <c r="ET472">
        <v>0</v>
      </c>
      <c r="EU472">
        <v>0</v>
      </c>
      <c r="EV472">
        <v>1852.47</v>
      </c>
      <c r="EW472">
        <v>3</v>
      </c>
      <c r="EX472">
        <v>0</v>
      </c>
      <c r="EY472">
        <v>0</v>
      </c>
      <c r="FQ472">
        <v>0</v>
      </c>
      <c r="FR472">
        <f t="shared" si="394"/>
        <v>0</v>
      </c>
      <c r="FS472">
        <v>0</v>
      </c>
      <c r="FX472">
        <v>70</v>
      </c>
      <c r="FY472">
        <v>10</v>
      </c>
      <c r="GA472" t="s">
        <v>3</v>
      </c>
      <c r="GD472">
        <v>0</v>
      </c>
      <c r="GF472">
        <v>1370190717</v>
      </c>
      <c r="GG472">
        <v>2</v>
      </c>
      <c r="GH472">
        <v>1</v>
      </c>
      <c r="GI472">
        <v>-2</v>
      </c>
      <c r="GJ472">
        <v>0</v>
      </c>
      <c r="GK472">
        <f>ROUND(R472*(R12)/100,2)</f>
        <v>0</v>
      </c>
      <c r="GL472">
        <f t="shared" si="395"/>
        <v>0</v>
      </c>
      <c r="GM472">
        <f t="shared" si="396"/>
        <v>3360.14</v>
      </c>
      <c r="GN472">
        <f t="shared" si="397"/>
        <v>0</v>
      </c>
      <c r="GO472">
        <f t="shared" si="398"/>
        <v>0</v>
      </c>
      <c r="GP472">
        <f t="shared" si="399"/>
        <v>3360.14</v>
      </c>
      <c r="GR472">
        <v>0</v>
      </c>
      <c r="GS472">
        <v>3</v>
      </c>
      <c r="GT472">
        <v>0</v>
      </c>
      <c r="GU472" t="s">
        <v>3</v>
      </c>
      <c r="GV472">
        <f t="shared" si="400"/>
        <v>0</v>
      </c>
      <c r="GW472">
        <v>1</v>
      </c>
      <c r="GX472">
        <f t="shared" si="401"/>
        <v>0</v>
      </c>
      <c r="HA472">
        <v>0</v>
      </c>
      <c r="HB472">
        <v>0</v>
      </c>
      <c r="HC472">
        <f t="shared" si="402"/>
        <v>0</v>
      </c>
      <c r="HE472" t="s">
        <v>3</v>
      </c>
      <c r="HF472" t="s">
        <v>3</v>
      </c>
      <c r="HM472" t="s">
        <v>3</v>
      </c>
      <c r="HN472" t="s">
        <v>3</v>
      </c>
      <c r="HO472" t="s">
        <v>3</v>
      </c>
      <c r="HP472" t="s">
        <v>3</v>
      </c>
      <c r="HQ472" t="s">
        <v>3</v>
      </c>
      <c r="IK472">
        <v>0</v>
      </c>
    </row>
    <row r="473" spans="1:245" x14ac:dyDescent="0.2">
      <c r="A473">
        <v>17</v>
      </c>
      <c r="B473">
        <v>1</v>
      </c>
      <c r="D473">
        <f>ROW(EtalonRes!A370)</f>
        <v>370</v>
      </c>
      <c r="E473" t="s">
        <v>407</v>
      </c>
      <c r="F473" t="s">
        <v>398</v>
      </c>
      <c r="G473" t="s">
        <v>399</v>
      </c>
      <c r="H473" t="s">
        <v>19</v>
      </c>
      <c r="I473">
        <f>ROUND(1+1+2+2,9)</f>
        <v>6</v>
      </c>
      <c r="J473">
        <v>0</v>
      </c>
      <c r="K473">
        <f>ROUND(1+1+2+2,9)</f>
        <v>6</v>
      </c>
      <c r="O473">
        <f t="shared" si="370"/>
        <v>5631.72</v>
      </c>
      <c r="P473">
        <f t="shared" si="371"/>
        <v>74.34</v>
      </c>
      <c r="Q473">
        <f t="shared" si="372"/>
        <v>0</v>
      </c>
      <c r="R473">
        <f t="shared" si="373"/>
        <v>0</v>
      </c>
      <c r="S473">
        <f t="shared" si="374"/>
        <v>5557.38</v>
      </c>
      <c r="T473">
        <f t="shared" si="375"/>
        <v>0</v>
      </c>
      <c r="U473">
        <f t="shared" si="376"/>
        <v>9</v>
      </c>
      <c r="V473">
        <f t="shared" si="377"/>
        <v>0</v>
      </c>
      <c r="W473">
        <f t="shared" si="378"/>
        <v>0</v>
      </c>
      <c r="X473">
        <f t="shared" si="379"/>
        <v>3890.17</v>
      </c>
      <c r="Y473">
        <f t="shared" si="380"/>
        <v>555.74</v>
      </c>
      <c r="AA473">
        <v>1472751627</v>
      </c>
      <c r="AB473">
        <f t="shared" si="381"/>
        <v>938.62</v>
      </c>
      <c r="AC473">
        <f>ROUND((ES473),6)</f>
        <v>12.39</v>
      </c>
      <c r="AD473">
        <f>ROUND((((ET473)-(EU473))+AE473),6)</f>
        <v>0</v>
      </c>
      <c r="AE473">
        <f>ROUND((EU473),6)</f>
        <v>0</v>
      </c>
      <c r="AF473">
        <f>ROUND((EV473),6)</f>
        <v>926.23</v>
      </c>
      <c r="AG473">
        <f t="shared" si="382"/>
        <v>0</v>
      </c>
      <c r="AH473">
        <f>(EW473)</f>
        <v>1.5</v>
      </c>
      <c r="AI473">
        <f>(EX473)</f>
        <v>0</v>
      </c>
      <c r="AJ473">
        <f t="shared" si="383"/>
        <v>0</v>
      </c>
      <c r="AK473">
        <v>938.62</v>
      </c>
      <c r="AL473">
        <v>12.39</v>
      </c>
      <c r="AM473">
        <v>0</v>
      </c>
      <c r="AN473">
        <v>0</v>
      </c>
      <c r="AO473">
        <v>926.23</v>
      </c>
      <c r="AP473">
        <v>0</v>
      </c>
      <c r="AQ473">
        <v>1.5</v>
      </c>
      <c r="AR473">
        <v>0</v>
      </c>
      <c r="AS473">
        <v>0</v>
      </c>
      <c r="AT473">
        <v>70</v>
      </c>
      <c r="AU473">
        <v>10</v>
      </c>
      <c r="AV473">
        <v>1</v>
      </c>
      <c r="AW473">
        <v>1</v>
      </c>
      <c r="AZ473">
        <v>1</v>
      </c>
      <c r="BA473">
        <v>1</v>
      </c>
      <c r="BB473">
        <v>1</v>
      </c>
      <c r="BC473">
        <v>1</v>
      </c>
      <c r="BD473" t="s">
        <v>3</v>
      </c>
      <c r="BE473" t="s">
        <v>3</v>
      </c>
      <c r="BF473" t="s">
        <v>3</v>
      </c>
      <c r="BG473" t="s">
        <v>3</v>
      </c>
      <c r="BH473">
        <v>0</v>
      </c>
      <c r="BI473">
        <v>4</v>
      </c>
      <c r="BJ473" t="s">
        <v>400</v>
      </c>
      <c r="BM473">
        <v>0</v>
      </c>
      <c r="BN473">
        <v>0</v>
      </c>
      <c r="BO473" t="s">
        <v>3</v>
      </c>
      <c r="BP473">
        <v>0</v>
      </c>
      <c r="BQ473">
        <v>1</v>
      </c>
      <c r="BR473">
        <v>0</v>
      </c>
      <c r="BS473">
        <v>1</v>
      </c>
      <c r="BT473">
        <v>1</v>
      </c>
      <c r="BU473">
        <v>1</v>
      </c>
      <c r="BV473">
        <v>1</v>
      </c>
      <c r="BW473">
        <v>1</v>
      </c>
      <c r="BX473">
        <v>1</v>
      </c>
      <c r="BY473" t="s">
        <v>3</v>
      </c>
      <c r="BZ473">
        <v>70</v>
      </c>
      <c r="CA473">
        <v>10</v>
      </c>
      <c r="CB473" t="s">
        <v>3</v>
      </c>
      <c r="CE473">
        <v>0</v>
      </c>
      <c r="CF473">
        <v>0</v>
      </c>
      <c r="CG473">
        <v>0</v>
      </c>
      <c r="CM473">
        <v>0</v>
      </c>
      <c r="CN473" t="s">
        <v>3</v>
      </c>
      <c r="CO473">
        <v>0</v>
      </c>
      <c r="CP473">
        <f t="shared" si="384"/>
        <v>5631.72</v>
      </c>
      <c r="CQ473">
        <f t="shared" si="385"/>
        <v>12.39</v>
      </c>
      <c r="CR473">
        <f>((((ET473)*BB473-(EU473)*BS473)+AE473*BS473)*AV473)</f>
        <v>0</v>
      </c>
      <c r="CS473">
        <f t="shared" si="386"/>
        <v>0</v>
      </c>
      <c r="CT473">
        <f t="shared" si="387"/>
        <v>926.23</v>
      </c>
      <c r="CU473">
        <f t="shared" si="388"/>
        <v>0</v>
      </c>
      <c r="CV473">
        <f t="shared" si="389"/>
        <v>1.5</v>
      </c>
      <c r="CW473">
        <f t="shared" si="390"/>
        <v>0</v>
      </c>
      <c r="CX473">
        <f t="shared" si="391"/>
        <v>0</v>
      </c>
      <c r="CY473">
        <f t="shared" si="392"/>
        <v>3890.1660000000002</v>
      </c>
      <c r="CZ473">
        <f t="shared" si="393"/>
        <v>555.73800000000006</v>
      </c>
      <c r="DC473" t="s">
        <v>3</v>
      </c>
      <c r="DD473" t="s">
        <v>3</v>
      </c>
      <c r="DE473" t="s">
        <v>3</v>
      </c>
      <c r="DF473" t="s">
        <v>3</v>
      </c>
      <c r="DG473" t="s">
        <v>3</v>
      </c>
      <c r="DH473" t="s">
        <v>3</v>
      </c>
      <c r="DI473" t="s">
        <v>3</v>
      </c>
      <c r="DJ473" t="s">
        <v>3</v>
      </c>
      <c r="DK473" t="s">
        <v>3</v>
      </c>
      <c r="DL473" t="s">
        <v>3</v>
      </c>
      <c r="DM473" t="s">
        <v>3</v>
      </c>
      <c r="DN473">
        <v>0</v>
      </c>
      <c r="DO473">
        <v>0</v>
      </c>
      <c r="DP473">
        <v>1</v>
      </c>
      <c r="DQ473">
        <v>1</v>
      </c>
      <c r="DU473">
        <v>16987630</v>
      </c>
      <c r="DV473" t="s">
        <v>19</v>
      </c>
      <c r="DW473" t="s">
        <v>19</v>
      </c>
      <c r="DX473">
        <v>1</v>
      </c>
      <c r="DZ473" t="s">
        <v>3</v>
      </c>
      <c r="EA473" t="s">
        <v>3</v>
      </c>
      <c r="EB473" t="s">
        <v>3</v>
      </c>
      <c r="EC473" t="s">
        <v>3</v>
      </c>
      <c r="EE473">
        <v>1441815344</v>
      </c>
      <c r="EF473">
        <v>1</v>
      </c>
      <c r="EG473" t="s">
        <v>22</v>
      </c>
      <c r="EH473">
        <v>0</v>
      </c>
      <c r="EI473" t="s">
        <v>3</v>
      </c>
      <c r="EJ473">
        <v>4</v>
      </c>
      <c r="EK473">
        <v>0</v>
      </c>
      <c r="EL473" t="s">
        <v>23</v>
      </c>
      <c r="EM473" t="s">
        <v>24</v>
      </c>
      <c r="EO473" t="s">
        <v>3</v>
      </c>
      <c r="EQ473">
        <v>0</v>
      </c>
      <c r="ER473">
        <v>938.62</v>
      </c>
      <c r="ES473">
        <v>12.39</v>
      </c>
      <c r="ET473">
        <v>0</v>
      </c>
      <c r="EU473">
        <v>0</v>
      </c>
      <c r="EV473">
        <v>926.23</v>
      </c>
      <c r="EW473">
        <v>1.5</v>
      </c>
      <c r="EX473">
        <v>0</v>
      </c>
      <c r="EY473">
        <v>0</v>
      </c>
      <c r="FQ473">
        <v>0</v>
      </c>
      <c r="FR473">
        <f t="shared" si="394"/>
        <v>0</v>
      </c>
      <c r="FS473">
        <v>0</v>
      </c>
      <c r="FX473">
        <v>70</v>
      </c>
      <c r="FY473">
        <v>10</v>
      </c>
      <c r="GA473" t="s">
        <v>3</v>
      </c>
      <c r="GD473">
        <v>0</v>
      </c>
      <c r="GF473">
        <v>-1527887975</v>
      </c>
      <c r="GG473">
        <v>2</v>
      </c>
      <c r="GH473">
        <v>1</v>
      </c>
      <c r="GI473">
        <v>-2</v>
      </c>
      <c r="GJ473">
        <v>0</v>
      </c>
      <c r="GK473">
        <f>ROUND(R473*(R12)/100,2)</f>
        <v>0</v>
      </c>
      <c r="GL473">
        <f t="shared" si="395"/>
        <v>0</v>
      </c>
      <c r="GM473">
        <f t="shared" si="396"/>
        <v>10077.629999999999</v>
      </c>
      <c r="GN473">
        <f t="shared" si="397"/>
        <v>0</v>
      </c>
      <c r="GO473">
        <f t="shared" si="398"/>
        <v>0</v>
      </c>
      <c r="GP473">
        <f t="shared" si="399"/>
        <v>10077.629999999999</v>
      </c>
      <c r="GR473">
        <v>0</v>
      </c>
      <c r="GS473">
        <v>3</v>
      </c>
      <c r="GT473">
        <v>0</v>
      </c>
      <c r="GU473" t="s">
        <v>3</v>
      </c>
      <c r="GV473">
        <f t="shared" si="400"/>
        <v>0</v>
      </c>
      <c r="GW473">
        <v>1</v>
      </c>
      <c r="GX473">
        <f t="shared" si="401"/>
        <v>0</v>
      </c>
      <c r="HA473">
        <v>0</v>
      </c>
      <c r="HB473">
        <v>0</v>
      </c>
      <c r="HC473">
        <f t="shared" si="402"/>
        <v>0</v>
      </c>
      <c r="HE473" t="s">
        <v>3</v>
      </c>
      <c r="HF473" t="s">
        <v>3</v>
      </c>
      <c r="HM473" t="s">
        <v>3</v>
      </c>
      <c r="HN473" t="s">
        <v>3</v>
      </c>
      <c r="HO473" t="s">
        <v>3</v>
      </c>
      <c r="HP473" t="s">
        <v>3</v>
      </c>
      <c r="HQ473" t="s">
        <v>3</v>
      </c>
      <c r="IK473">
        <v>0</v>
      </c>
    </row>
    <row r="474" spans="1:245" x14ac:dyDescent="0.2">
      <c r="A474">
        <v>17</v>
      </c>
      <c r="B474">
        <v>1</v>
      </c>
      <c r="D474">
        <f>ROW(EtalonRes!A371)</f>
        <v>371</v>
      </c>
      <c r="E474" t="s">
        <v>3</v>
      </c>
      <c r="F474" t="s">
        <v>401</v>
      </c>
      <c r="G474" t="s">
        <v>402</v>
      </c>
      <c r="H474" t="s">
        <v>19</v>
      </c>
      <c r="I474">
        <f>ROUND(1+1+2+2,9)</f>
        <v>6</v>
      </c>
      <c r="J474">
        <v>0</v>
      </c>
      <c r="K474">
        <f>ROUND(1+1+2+2,9)</f>
        <v>6</v>
      </c>
      <c r="O474">
        <f t="shared" si="370"/>
        <v>555.66</v>
      </c>
      <c r="P474">
        <f t="shared" si="371"/>
        <v>0</v>
      </c>
      <c r="Q474">
        <f t="shared" si="372"/>
        <v>0</v>
      </c>
      <c r="R474">
        <f t="shared" si="373"/>
        <v>0</v>
      </c>
      <c r="S474">
        <f t="shared" si="374"/>
        <v>555.66</v>
      </c>
      <c r="T474">
        <f t="shared" si="375"/>
        <v>0</v>
      </c>
      <c r="U474">
        <f t="shared" si="376"/>
        <v>0.90000000000000013</v>
      </c>
      <c r="V474">
        <f t="shared" si="377"/>
        <v>0</v>
      </c>
      <c r="W474">
        <f t="shared" si="378"/>
        <v>0</v>
      </c>
      <c r="X474">
        <f t="shared" si="379"/>
        <v>388.96</v>
      </c>
      <c r="Y474">
        <f t="shared" si="380"/>
        <v>55.57</v>
      </c>
      <c r="AA474">
        <v>-1</v>
      </c>
      <c r="AB474">
        <f t="shared" si="381"/>
        <v>92.61</v>
      </c>
      <c r="AC474">
        <f>ROUND(((ES474*3)),6)</f>
        <v>0</v>
      </c>
      <c r="AD474">
        <f>ROUND(((((ET474*3))-((EU474*3)))+AE474),6)</f>
        <v>0</v>
      </c>
      <c r="AE474">
        <f>ROUND(((EU474*3)),6)</f>
        <v>0</v>
      </c>
      <c r="AF474">
        <f>ROUND(((EV474*3)),6)</f>
        <v>92.61</v>
      </c>
      <c r="AG474">
        <f t="shared" si="382"/>
        <v>0</v>
      </c>
      <c r="AH474">
        <f>((EW474*3))</f>
        <v>0.15000000000000002</v>
      </c>
      <c r="AI474">
        <f>((EX474*3))</f>
        <v>0</v>
      </c>
      <c r="AJ474">
        <f t="shared" si="383"/>
        <v>0</v>
      </c>
      <c r="AK474">
        <v>30.87</v>
      </c>
      <c r="AL474">
        <v>0</v>
      </c>
      <c r="AM474">
        <v>0</v>
      </c>
      <c r="AN474">
        <v>0</v>
      </c>
      <c r="AO474">
        <v>30.87</v>
      </c>
      <c r="AP474">
        <v>0</v>
      </c>
      <c r="AQ474">
        <v>0.05</v>
      </c>
      <c r="AR474">
        <v>0</v>
      </c>
      <c r="AS474">
        <v>0</v>
      </c>
      <c r="AT474">
        <v>70</v>
      </c>
      <c r="AU474">
        <v>10</v>
      </c>
      <c r="AV474">
        <v>1</v>
      </c>
      <c r="AW474">
        <v>1</v>
      </c>
      <c r="AZ474">
        <v>1</v>
      </c>
      <c r="BA474">
        <v>1</v>
      </c>
      <c r="BB474">
        <v>1</v>
      </c>
      <c r="BC474">
        <v>1</v>
      </c>
      <c r="BD474" t="s">
        <v>3</v>
      </c>
      <c r="BE474" t="s">
        <v>3</v>
      </c>
      <c r="BF474" t="s">
        <v>3</v>
      </c>
      <c r="BG474" t="s">
        <v>3</v>
      </c>
      <c r="BH474">
        <v>0</v>
      </c>
      <c r="BI474">
        <v>4</v>
      </c>
      <c r="BJ474" t="s">
        <v>403</v>
      </c>
      <c r="BM474">
        <v>0</v>
      </c>
      <c r="BN474">
        <v>0</v>
      </c>
      <c r="BO474" t="s">
        <v>3</v>
      </c>
      <c r="BP474">
        <v>0</v>
      </c>
      <c r="BQ474">
        <v>1</v>
      </c>
      <c r="BR474">
        <v>0</v>
      </c>
      <c r="BS474">
        <v>1</v>
      </c>
      <c r="BT474">
        <v>1</v>
      </c>
      <c r="BU474">
        <v>1</v>
      </c>
      <c r="BV474">
        <v>1</v>
      </c>
      <c r="BW474">
        <v>1</v>
      </c>
      <c r="BX474">
        <v>1</v>
      </c>
      <c r="BY474" t="s">
        <v>3</v>
      </c>
      <c r="BZ474">
        <v>70</v>
      </c>
      <c r="CA474">
        <v>10</v>
      </c>
      <c r="CB474" t="s">
        <v>3</v>
      </c>
      <c r="CE474">
        <v>0</v>
      </c>
      <c r="CF474">
        <v>0</v>
      </c>
      <c r="CG474">
        <v>0</v>
      </c>
      <c r="CM474">
        <v>0</v>
      </c>
      <c r="CN474" t="s">
        <v>3</v>
      </c>
      <c r="CO474">
        <v>0</v>
      </c>
      <c r="CP474">
        <f t="shared" si="384"/>
        <v>555.66</v>
      </c>
      <c r="CQ474">
        <f t="shared" si="385"/>
        <v>0</v>
      </c>
      <c r="CR474">
        <f>(((((ET474*3))*BB474-((EU474*3))*BS474)+AE474*BS474)*AV474)</f>
        <v>0</v>
      </c>
      <c r="CS474">
        <f t="shared" si="386"/>
        <v>0</v>
      </c>
      <c r="CT474">
        <f t="shared" si="387"/>
        <v>92.61</v>
      </c>
      <c r="CU474">
        <f t="shared" si="388"/>
        <v>0</v>
      </c>
      <c r="CV474">
        <f t="shared" si="389"/>
        <v>0.15000000000000002</v>
      </c>
      <c r="CW474">
        <f t="shared" si="390"/>
        <v>0</v>
      </c>
      <c r="CX474">
        <f t="shared" si="391"/>
        <v>0</v>
      </c>
      <c r="CY474">
        <f t="shared" si="392"/>
        <v>388.96199999999999</v>
      </c>
      <c r="CZ474">
        <f t="shared" si="393"/>
        <v>55.565999999999995</v>
      </c>
      <c r="DC474" t="s">
        <v>3</v>
      </c>
      <c r="DD474" t="s">
        <v>164</v>
      </c>
      <c r="DE474" t="s">
        <v>164</v>
      </c>
      <c r="DF474" t="s">
        <v>164</v>
      </c>
      <c r="DG474" t="s">
        <v>164</v>
      </c>
      <c r="DH474" t="s">
        <v>3</v>
      </c>
      <c r="DI474" t="s">
        <v>164</v>
      </c>
      <c r="DJ474" t="s">
        <v>164</v>
      </c>
      <c r="DK474" t="s">
        <v>3</v>
      </c>
      <c r="DL474" t="s">
        <v>3</v>
      </c>
      <c r="DM474" t="s">
        <v>3</v>
      </c>
      <c r="DN474">
        <v>0</v>
      </c>
      <c r="DO474">
        <v>0</v>
      </c>
      <c r="DP474">
        <v>1</v>
      </c>
      <c r="DQ474">
        <v>1</v>
      </c>
      <c r="DU474">
        <v>16987630</v>
      </c>
      <c r="DV474" t="s">
        <v>19</v>
      </c>
      <c r="DW474" t="s">
        <v>19</v>
      </c>
      <c r="DX474">
        <v>1</v>
      </c>
      <c r="DZ474" t="s">
        <v>3</v>
      </c>
      <c r="EA474" t="s">
        <v>3</v>
      </c>
      <c r="EB474" t="s">
        <v>3</v>
      </c>
      <c r="EC474" t="s">
        <v>3</v>
      </c>
      <c r="EE474">
        <v>1441815344</v>
      </c>
      <c r="EF474">
        <v>1</v>
      </c>
      <c r="EG474" t="s">
        <v>22</v>
      </c>
      <c r="EH474">
        <v>0</v>
      </c>
      <c r="EI474" t="s">
        <v>3</v>
      </c>
      <c r="EJ474">
        <v>4</v>
      </c>
      <c r="EK474">
        <v>0</v>
      </c>
      <c r="EL474" t="s">
        <v>23</v>
      </c>
      <c r="EM474" t="s">
        <v>24</v>
      </c>
      <c r="EO474" t="s">
        <v>3</v>
      </c>
      <c r="EQ474">
        <v>1024</v>
      </c>
      <c r="ER474">
        <v>30.87</v>
      </c>
      <c r="ES474">
        <v>0</v>
      </c>
      <c r="ET474">
        <v>0</v>
      </c>
      <c r="EU474">
        <v>0</v>
      </c>
      <c r="EV474">
        <v>30.87</v>
      </c>
      <c r="EW474">
        <v>0.05</v>
      </c>
      <c r="EX474">
        <v>0</v>
      </c>
      <c r="EY474">
        <v>0</v>
      </c>
      <c r="FQ474">
        <v>0</v>
      </c>
      <c r="FR474">
        <f t="shared" si="394"/>
        <v>0</v>
      </c>
      <c r="FS474">
        <v>0</v>
      </c>
      <c r="FX474">
        <v>70</v>
      </c>
      <c r="FY474">
        <v>10</v>
      </c>
      <c r="GA474" t="s">
        <v>3</v>
      </c>
      <c r="GD474">
        <v>0</v>
      </c>
      <c r="GF474">
        <v>1105260746</v>
      </c>
      <c r="GG474">
        <v>2</v>
      </c>
      <c r="GH474">
        <v>1</v>
      </c>
      <c r="GI474">
        <v>-2</v>
      </c>
      <c r="GJ474">
        <v>0</v>
      </c>
      <c r="GK474">
        <f>ROUND(R474*(R12)/100,2)</f>
        <v>0</v>
      </c>
      <c r="GL474">
        <f t="shared" si="395"/>
        <v>0</v>
      </c>
      <c r="GM474">
        <f t="shared" si="396"/>
        <v>1000.19</v>
      </c>
      <c r="GN474">
        <f t="shared" si="397"/>
        <v>0</v>
      </c>
      <c r="GO474">
        <f t="shared" si="398"/>
        <v>0</v>
      </c>
      <c r="GP474">
        <f t="shared" si="399"/>
        <v>1000.19</v>
      </c>
      <c r="GR474">
        <v>0</v>
      </c>
      <c r="GS474">
        <v>3</v>
      </c>
      <c r="GT474">
        <v>0</v>
      </c>
      <c r="GU474" t="s">
        <v>3</v>
      </c>
      <c r="GV474">
        <f t="shared" si="400"/>
        <v>0</v>
      </c>
      <c r="GW474">
        <v>1</v>
      </c>
      <c r="GX474">
        <f t="shared" si="401"/>
        <v>0</v>
      </c>
      <c r="HA474">
        <v>0</v>
      </c>
      <c r="HB474">
        <v>0</v>
      </c>
      <c r="HC474">
        <f t="shared" si="402"/>
        <v>0</v>
      </c>
      <c r="HE474" t="s">
        <v>3</v>
      </c>
      <c r="HF474" t="s">
        <v>3</v>
      </c>
      <c r="HM474" t="s">
        <v>3</v>
      </c>
      <c r="HN474" t="s">
        <v>3</v>
      </c>
      <c r="HO474" t="s">
        <v>3</v>
      </c>
      <c r="HP474" t="s">
        <v>3</v>
      </c>
      <c r="HQ474" t="s">
        <v>3</v>
      </c>
      <c r="IK474">
        <v>0</v>
      </c>
    </row>
    <row r="475" spans="1:245" x14ac:dyDescent="0.2">
      <c r="A475">
        <v>17</v>
      </c>
      <c r="B475">
        <v>1</v>
      </c>
      <c r="C475">
        <f>ROW(SmtRes!A194)</f>
        <v>194</v>
      </c>
      <c r="D475">
        <f>ROW(EtalonRes!A375)</f>
        <v>375</v>
      </c>
      <c r="E475" t="s">
        <v>408</v>
      </c>
      <c r="F475" t="s">
        <v>409</v>
      </c>
      <c r="G475" t="s">
        <v>410</v>
      </c>
      <c r="H475" t="s">
        <v>19</v>
      </c>
      <c r="I475">
        <v>1</v>
      </c>
      <c r="J475">
        <v>0</v>
      </c>
      <c r="K475">
        <v>1</v>
      </c>
      <c r="O475">
        <f t="shared" ref="O475:O506" si="403">ROUND(CP475,2)</f>
        <v>266.31</v>
      </c>
      <c r="P475">
        <f t="shared" ref="P475:P506" si="404">ROUND(CQ475*I475,2)</f>
        <v>19.309999999999999</v>
      </c>
      <c r="Q475">
        <f t="shared" ref="Q475:Q506" si="405">ROUND(CR475*I475,2)</f>
        <v>0</v>
      </c>
      <c r="R475">
        <f t="shared" ref="R475:R506" si="406">ROUND(CS475*I475,2)</f>
        <v>0</v>
      </c>
      <c r="S475">
        <f t="shared" ref="S475:S506" si="407">ROUND(CT475*I475,2)</f>
        <v>247</v>
      </c>
      <c r="T475">
        <f t="shared" ref="T475:T506" si="408">ROUND(CU475*I475,2)</f>
        <v>0</v>
      </c>
      <c r="U475">
        <f t="shared" ref="U475:U506" si="409">CV475*I475</f>
        <v>0.4</v>
      </c>
      <c r="V475">
        <f t="shared" ref="V475:V506" si="410">CW475*I475</f>
        <v>0</v>
      </c>
      <c r="W475">
        <f t="shared" ref="W475:W506" si="411">ROUND(CX475*I475,2)</f>
        <v>0</v>
      </c>
      <c r="X475">
        <f t="shared" ref="X475:X506" si="412">ROUND(CY475,2)</f>
        <v>172.9</v>
      </c>
      <c r="Y475">
        <f t="shared" ref="Y475:Y506" si="413">ROUND(CZ475,2)</f>
        <v>24.7</v>
      </c>
      <c r="AA475">
        <v>1472751627</v>
      </c>
      <c r="AB475">
        <f t="shared" ref="AB475:AB506" si="414">ROUND((AC475+AD475+AF475),6)</f>
        <v>266.31</v>
      </c>
      <c r="AC475">
        <f>ROUND((ES475),6)</f>
        <v>19.309999999999999</v>
      </c>
      <c r="AD475">
        <f>ROUND((((ET475)-(EU475))+AE475),6)</f>
        <v>0</v>
      </c>
      <c r="AE475">
        <f>ROUND((EU475),6)</f>
        <v>0</v>
      </c>
      <c r="AF475">
        <f>ROUND((EV475),6)</f>
        <v>247</v>
      </c>
      <c r="AG475">
        <f t="shared" ref="AG475:AG506" si="415">ROUND((AP475),6)</f>
        <v>0</v>
      </c>
      <c r="AH475">
        <f>(EW475)</f>
        <v>0.4</v>
      </c>
      <c r="AI475">
        <f>(EX475)</f>
        <v>0</v>
      </c>
      <c r="AJ475">
        <f t="shared" ref="AJ475:AJ506" si="416">(AS475)</f>
        <v>0</v>
      </c>
      <c r="AK475">
        <v>266.31</v>
      </c>
      <c r="AL475">
        <v>19.309999999999999</v>
      </c>
      <c r="AM475">
        <v>0</v>
      </c>
      <c r="AN475">
        <v>0</v>
      </c>
      <c r="AO475">
        <v>247</v>
      </c>
      <c r="AP475">
        <v>0</v>
      </c>
      <c r="AQ475">
        <v>0.4</v>
      </c>
      <c r="AR475">
        <v>0</v>
      </c>
      <c r="AS475">
        <v>0</v>
      </c>
      <c r="AT475">
        <v>70</v>
      </c>
      <c r="AU475">
        <v>10</v>
      </c>
      <c r="AV475">
        <v>1</v>
      </c>
      <c r="AW475">
        <v>1</v>
      </c>
      <c r="AZ475">
        <v>1</v>
      </c>
      <c r="BA475">
        <v>1</v>
      </c>
      <c r="BB475">
        <v>1</v>
      </c>
      <c r="BC475">
        <v>1</v>
      </c>
      <c r="BD475" t="s">
        <v>3</v>
      </c>
      <c r="BE475" t="s">
        <v>3</v>
      </c>
      <c r="BF475" t="s">
        <v>3</v>
      </c>
      <c r="BG475" t="s">
        <v>3</v>
      </c>
      <c r="BH475">
        <v>0</v>
      </c>
      <c r="BI475">
        <v>4</v>
      </c>
      <c r="BJ475" t="s">
        <v>411</v>
      </c>
      <c r="BM475">
        <v>0</v>
      </c>
      <c r="BN475">
        <v>0</v>
      </c>
      <c r="BO475" t="s">
        <v>3</v>
      </c>
      <c r="BP475">
        <v>0</v>
      </c>
      <c r="BQ475">
        <v>1</v>
      </c>
      <c r="BR475">
        <v>0</v>
      </c>
      <c r="BS475">
        <v>1</v>
      </c>
      <c r="BT475">
        <v>1</v>
      </c>
      <c r="BU475">
        <v>1</v>
      </c>
      <c r="BV475">
        <v>1</v>
      </c>
      <c r="BW475">
        <v>1</v>
      </c>
      <c r="BX475">
        <v>1</v>
      </c>
      <c r="BY475" t="s">
        <v>3</v>
      </c>
      <c r="BZ475">
        <v>70</v>
      </c>
      <c r="CA475">
        <v>10</v>
      </c>
      <c r="CB475" t="s">
        <v>3</v>
      </c>
      <c r="CE475">
        <v>0</v>
      </c>
      <c r="CF475">
        <v>0</v>
      </c>
      <c r="CG475">
        <v>0</v>
      </c>
      <c r="CM475">
        <v>0</v>
      </c>
      <c r="CN475" t="s">
        <v>3</v>
      </c>
      <c r="CO475">
        <v>0</v>
      </c>
      <c r="CP475">
        <f t="shared" ref="CP475:CP506" si="417">(P475+Q475+S475)</f>
        <v>266.31</v>
      </c>
      <c r="CQ475">
        <f t="shared" ref="CQ475:CQ506" si="418">(AC475*BC475*AW475)</f>
        <v>19.309999999999999</v>
      </c>
      <c r="CR475">
        <f>((((ET475)*BB475-(EU475)*BS475)+AE475*BS475)*AV475)</f>
        <v>0</v>
      </c>
      <c r="CS475">
        <f t="shared" ref="CS475:CS506" si="419">(AE475*BS475*AV475)</f>
        <v>0</v>
      </c>
      <c r="CT475">
        <f t="shared" ref="CT475:CT506" si="420">(AF475*BA475*AV475)</f>
        <v>247</v>
      </c>
      <c r="CU475">
        <f t="shared" ref="CU475:CU506" si="421">AG475</f>
        <v>0</v>
      </c>
      <c r="CV475">
        <f t="shared" ref="CV475:CV506" si="422">(AH475*AV475)</f>
        <v>0.4</v>
      </c>
      <c r="CW475">
        <f t="shared" ref="CW475:CW506" si="423">AI475</f>
        <v>0</v>
      </c>
      <c r="CX475">
        <f t="shared" ref="CX475:CX506" si="424">AJ475</f>
        <v>0</v>
      </c>
      <c r="CY475">
        <f t="shared" ref="CY475:CY506" si="425">((S475*BZ475)/100)</f>
        <v>172.9</v>
      </c>
      <c r="CZ475">
        <f t="shared" ref="CZ475:CZ506" si="426">((S475*CA475)/100)</f>
        <v>24.7</v>
      </c>
      <c r="DC475" t="s">
        <v>3</v>
      </c>
      <c r="DD475" t="s">
        <v>3</v>
      </c>
      <c r="DE475" t="s">
        <v>3</v>
      </c>
      <c r="DF475" t="s">
        <v>3</v>
      </c>
      <c r="DG475" t="s">
        <v>3</v>
      </c>
      <c r="DH475" t="s">
        <v>3</v>
      </c>
      <c r="DI475" t="s">
        <v>3</v>
      </c>
      <c r="DJ475" t="s">
        <v>3</v>
      </c>
      <c r="DK475" t="s">
        <v>3</v>
      </c>
      <c r="DL475" t="s">
        <v>3</v>
      </c>
      <c r="DM475" t="s">
        <v>3</v>
      </c>
      <c r="DN475">
        <v>0</v>
      </c>
      <c r="DO475">
        <v>0</v>
      </c>
      <c r="DP475">
        <v>1</v>
      </c>
      <c r="DQ475">
        <v>1</v>
      </c>
      <c r="DU475">
        <v>16987630</v>
      </c>
      <c r="DV475" t="s">
        <v>19</v>
      </c>
      <c r="DW475" t="s">
        <v>19</v>
      </c>
      <c r="DX475">
        <v>1</v>
      </c>
      <c r="DZ475" t="s">
        <v>3</v>
      </c>
      <c r="EA475" t="s">
        <v>3</v>
      </c>
      <c r="EB475" t="s">
        <v>3</v>
      </c>
      <c r="EC475" t="s">
        <v>3</v>
      </c>
      <c r="EE475">
        <v>1441815344</v>
      </c>
      <c r="EF475">
        <v>1</v>
      </c>
      <c r="EG475" t="s">
        <v>22</v>
      </c>
      <c r="EH475">
        <v>0</v>
      </c>
      <c r="EI475" t="s">
        <v>3</v>
      </c>
      <c r="EJ475">
        <v>4</v>
      </c>
      <c r="EK475">
        <v>0</v>
      </c>
      <c r="EL475" t="s">
        <v>23</v>
      </c>
      <c r="EM475" t="s">
        <v>24</v>
      </c>
      <c r="EO475" t="s">
        <v>3</v>
      </c>
      <c r="EQ475">
        <v>0</v>
      </c>
      <c r="ER475">
        <v>266.31</v>
      </c>
      <c r="ES475">
        <v>19.309999999999999</v>
      </c>
      <c r="ET475">
        <v>0</v>
      </c>
      <c r="EU475">
        <v>0</v>
      </c>
      <c r="EV475">
        <v>247</v>
      </c>
      <c r="EW475">
        <v>0.4</v>
      </c>
      <c r="EX475">
        <v>0</v>
      </c>
      <c r="EY475">
        <v>0</v>
      </c>
      <c r="FQ475">
        <v>0</v>
      </c>
      <c r="FR475">
        <f t="shared" ref="FR475:FR506" si="427">ROUND(IF(BI475=3,GM475,0),2)</f>
        <v>0</v>
      </c>
      <c r="FS475">
        <v>0</v>
      </c>
      <c r="FX475">
        <v>70</v>
      </c>
      <c r="FY475">
        <v>10</v>
      </c>
      <c r="GA475" t="s">
        <v>3</v>
      </c>
      <c r="GD475">
        <v>0</v>
      </c>
      <c r="GF475">
        <v>-1407460349</v>
      </c>
      <c r="GG475">
        <v>2</v>
      </c>
      <c r="GH475">
        <v>1</v>
      </c>
      <c r="GI475">
        <v>-2</v>
      </c>
      <c r="GJ475">
        <v>0</v>
      </c>
      <c r="GK475">
        <f>ROUND(R475*(R12)/100,2)</f>
        <v>0</v>
      </c>
      <c r="GL475">
        <f t="shared" ref="GL475:GL506" si="428">ROUND(IF(AND(BH475=3,BI475=3,FS475&lt;&gt;0),P475,0),2)</f>
        <v>0</v>
      </c>
      <c r="GM475">
        <f t="shared" ref="GM475:GM506" si="429">ROUND(O475+X475+Y475+GK475,2)+GX475</f>
        <v>463.91</v>
      </c>
      <c r="GN475">
        <f t="shared" ref="GN475:GN506" si="430">IF(OR(BI475=0,BI475=1),GM475-GX475,0)</f>
        <v>0</v>
      </c>
      <c r="GO475">
        <f t="shared" ref="GO475:GO506" si="431">IF(BI475=2,GM475-GX475,0)</f>
        <v>0</v>
      </c>
      <c r="GP475">
        <f t="shared" ref="GP475:GP506" si="432">IF(BI475=4,GM475-GX475,0)</f>
        <v>463.91</v>
      </c>
      <c r="GR475">
        <v>0</v>
      </c>
      <c r="GS475">
        <v>3</v>
      </c>
      <c r="GT475">
        <v>0</v>
      </c>
      <c r="GU475" t="s">
        <v>3</v>
      </c>
      <c r="GV475">
        <f t="shared" ref="GV475:GV506" si="433">ROUND((GT475),6)</f>
        <v>0</v>
      </c>
      <c r="GW475">
        <v>1</v>
      </c>
      <c r="GX475">
        <f t="shared" ref="GX475:GX506" si="434">ROUND(HC475*I475,2)</f>
        <v>0</v>
      </c>
      <c r="HA475">
        <v>0</v>
      </c>
      <c r="HB475">
        <v>0</v>
      </c>
      <c r="HC475">
        <f t="shared" ref="HC475:HC506" si="435">GV475*GW475</f>
        <v>0</v>
      </c>
      <c r="HE475" t="s">
        <v>3</v>
      </c>
      <c r="HF475" t="s">
        <v>3</v>
      </c>
      <c r="HM475" t="s">
        <v>3</v>
      </c>
      <c r="HN475" t="s">
        <v>3</v>
      </c>
      <c r="HO475" t="s">
        <v>3</v>
      </c>
      <c r="HP475" t="s">
        <v>3</v>
      </c>
      <c r="HQ475" t="s">
        <v>3</v>
      </c>
      <c r="IK475">
        <v>0</v>
      </c>
    </row>
    <row r="476" spans="1:245" x14ac:dyDescent="0.2">
      <c r="A476">
        <v>17</v>
      </c>
      <c r="B476">
        <v>1</v>
      </c>
      <c r="D476">
        <f>ROW(EtalonRes!A378)</f>
        <v>378</v>
      </c>
      <c r="E476" t="s">
        <v>3</v>
      </c>
      <c r="F476" t="s">
        <v>328</v>
      </c>
      <c r="G476" t="s">
        <v>412</v>
      </c>
      <c r="H476" t="s">
        <v>19</v>
      </c>
      <c r="I476">
        <v>1</v>
      </c>
      <c r="J476">
        <v>0</v>
      </c>
      <c r="K476">
        <v>1</v>
      </c>
      <c r="O476">
        <f t="shared" si="403"/>
        <v>185.79</v>
      </c>
      <c r="P476">
        <f t="shared" si="404"/>
        <v>0.54</v>
      </c>
      <c r="Q476">
        <f t="shared" si="405"/>
        <v>0</v>
      </c>
      <c r="R476">
        <f t="shared" si="406"/>
        <v>0</v>
      </c>
      <c r="S476">
        <f t="shared" si="407"/>
        <v>185.25</v>
      </c>
      <c r="T476">
        <f t="shared" si="408"/>
        <v>0</v>
      </c>
      <c r="U476">
        <f t="shared" si="409"/>
        <v>0.30000000000000004</v>
      </c>
      <c r="V476">
        <f t="shared" si="410"/>
        <v>0</v>
      </c>
      <c r="W476">
        <f t="shared" si="411"/>
        <v>0</v>
      </c>
      <c r="X476">
        <f t="shared" si="412"/>
        <v>129.68</v>
      </c>
      <c r="Y476">
        <f t="shared" si="413"/>
        <v>18.53</v>
      </c>
      <c r="AA476">
        <v>-1</v>
      </c>
      <c r="AB476">
        <f t="shared" si="414"/>
        <v>185.79</v>
      </c>
      <c r="AC476">
        <f>ROUND(((ES476*3)),6)</f>
        <v>0.54</v>
      </c>
      <c r="AD476">
        <f>ROUND(((((ET476*3))-((EU476*3)))+AE476),6)</f>
        <v>0</v>
      </c>
      <c r="AE476">
        <f>ROUND(((EU476*3)),6)</f>
        <v>0</v>
      </c>
      <c r="AF476">
        <f>ROUND(((EV476*3)),6)</f>
        <v>185.25</v>
      </c>
      <c r="AG476">
        <f t="shared" si="415"/>
        <v>0</v>
      </c>
      <c r="AH476">
        <f>((EW476*3))</f>
        <v>0.30000000000000004</v>
      </c>
      <c r="AI476">
        <f>((EX476*3))</f>
        <v>0</v>
      </c>
      <c r="AJ476">
        <f t="shared" si="416"/>
        <v>0</v>
      </c>
      <c r="AK476">
        <v>61.93</v>
      </c>
      <c r="AL476">
        <v>0.18</v>
      </c>
      <c r="AM476">
        <v>0</v>
      </c>
      <c r="AN476">
        <v>0</v>
      </c>
      <c r="AO476">
        <v>61.75</v>
      </c>
      <c r="AP476">
        <v>0</v>
      </c>
      <c r="AQ476">
        <v>0.1</v>
      </c>
      <c r="AR476">
        <v>0</v>
      </c>
      <c r="AS476">
        <v>0</v>
      </c>
      <c r="AT476">
        <v>70</v>
      </c>
      <c r="AU476">
        <v>10</v>
      </c>
      <c r="AV476">
        <v>1</v>
      </c>
      <c r="AW476">
        <v>1</v>
      </c>
      <c r="AZ476">
        <v>1</v>
      </c>
      <c r="BA476">
        <v>1</v>
      </c>
      <c r="BB476">
        <v>1</v>
      </c>
      <c r="BC476">
        <v>1</v>
      </c>
      <c r="BD476" t="s">
        <v>3</v>
      </c>
      <c r="BE476" t="s">
        <v>3</v>
      </c>
      <c r="BF476" t="s">
        <v>3</v>
      </c>
      <c r="BG476" t="s">
        <v>3</v>
      </c>
      <c r="BH476">
        <v>0</v>
      </c>
      <c r="BI476">
        <v>4</v>
      </c>
      <c r="BJ476" t="s">
        <v>330</v>
      </c>
      <c r="BM476">
        <v>0</v>
      </c>
      <c r="BN476">
        <v>0</v>
      </c>
      <c r="BO476" t="s">
        <v>3</v>
      </c>
      <c r="BP476">
        <v>0</v>
      </c>
      <c r="BQ476">
        <v>1</v>
      </c>
      <c r="BR476">
        <v>0</v>
      </c>
      <c r="BS476">
        <v>1</v>
      </c>
      <c r="BT476">
        <v>1</v>
      </c>
      <c r="BU476">
        <v>1</v>
      </c>
      <c r="BV476">
        <v>1</v>
      </c>
      <c r="BW476">
        <v>1</v>
      </c>
      <c r="BX476">
        <v>1</v>
      </c>
      <c r="BY476" t="s">
        <v>3</v>
      </c>
      <c r="BZ476">
        <v>70</v>
      </c>
      <c r="CA476">
        <v>10</v>
      </c>
      <c r="CB476" t="s">
        <v>3</v>
      </c>
      <c r="CE476">
        <v>0</v>
      </c>
      <c r="CF476">
        <v>0</v>
      </c>
      <c r="CG476">
        <v>0</v>
      </c>
      <c r="CM476">
        <v>0</v>
      </c>
      <c r="CN476" t="s">
        <v>3</v>
      </c>
      <c r="CO476">
        <v>0</v>
      </c>
      <c r="CP476">
        <f t="shared" si="417"/>
        <v>185.79</v>
      </c>
      <c r="CQ476">
        <f t="shared" si="418"/>
        <v>0.54</v>
      </c>
      <c r="CR476">
        <f>(((((ET476*3))*BB476-((EU476*3))*BS476)+AE476*BS476)*AV476)</f>
        <v>0</v>
      </c>
      <c r="CS476">
        <f t="shared" si="419"/>
        <v>0</v>
      </c>
      <c r="CT476">
        <f t="shared" si="420"/>
        <v>185.25</v>
      </c>
      <c r="CU476">
        <f t="shared" si="421"/>
        <v>0</v>
      </c>
      <c r="CV476">
        <f t="shared" si="422"/>
        <v>0.30000000000000004</v>
      </c>
      <c r="CW476">
        <f t="shared" si="423"/>
        <v>0</v>
      </c>
      <c r="CX476">
        <f t="shared" si="424"/>
        <v>0</v>
      </c>
      <c r="CY476">
        <f t="shared" si="425"/>
        <v>129.67500000000001</v>
      </c>
      <c r="CZ476">
        <f t="shared" si="426"/>
        <v>18.524999999999999</v>
      </c>
      <c r="DC476" t="s">
        <v>3</v>
      </c>
      <c r="DD476" t="s">
        <v>164</v>
      </c>
      <c r="DE476" t="s">
        <v>164</v>
      </c>
      <c r="DF476" t="s">
        <v>164</v>
      </c>
      <c r="DG476" t="s">
        <v>164</v>
      </c>
      <c r="DH476" t="s">
        <v>3</v>
      </c>
      <c r="DI476" t="s">
        <v>164</v>
      </c>
      <c r="DJ476" t="s">
        <v>164</v>
      </c>
      <c r="DK476" t="s">
        <v>3</v>
      </c>
      <c r="DL476" t="s">
        <v>3</v>
      </c>
      <c r="DM476" t="s">
        <v>3</v>
      </c>
      <c r="DN476">
        <v>0</v>
      </c>
      <c r="DO476">
        <v>0</v>
      </c>
      <c r="DP476">
        <v>1</v>
      </c>
      <c r="DQ476">
        <v>1</v>
      </c>
      <c r="DU476">
        <v>16987630</v>
      </c>
      <c r="DV476" t="s">
        <v>19</v>
      </c>
      <c r="DW476" t="s">
        <v>19</v>
      </c>
      <c r="DX476">
        <v>1</v>
      </c>
      <c r="DZ476" t="s">
        <v>3</v>
      </c>
      <c r="EA476" t="s">
        <v>3</v>
      </c>
      <c r="EB476" t="s">
        <v>3</v>
      </c>
      <c r="EC476" t="s">
        <v>3</v>
      </c>
      <c r="EE476">
        <v>1441815344</v>
      </c>
      <c r="EF476">
        <v>1</v>
      </c>
      <c r="EG476" t="s">
        <v>22</v>
      </c>
      <c r="EH476">
        <v>0</v>
      </c>
      <c r="EI476" t="s">
        <v>3</v>
      </c>
      <c r="EJ476">
        <v>4</v>
      </c>
      <c r="EK476">
        <v>0</v>
      </c>
      <c r="EL476" t="s">
        <v>23</v>
      </c>
      <c r="EM476" t="s">
        <v>24</v>
      </c>
      <c r="EO476" t="s">
        <v>3</v>
      </c>
      <c r="EQ476">
        <v>1024</v>
      </c>
      <c r="ER476">
        <v>61.93</v>
      </c>
      <c r="ES476">
        <v>0.18</v>
      </c>
      <c r="ET476">
        <v>0</v>
      </c>
      <c r="EU476">
        <v>0</v>
      </c>
      <c r="EV476">
        <v>61.75</v>
      </c>
      <c r="EW476">
        <v>0.1</v>
      </c>
      <c r="EX476">
        <v>0</v>
      </c>
      <c r="EY476">
        <v>0</v>
      </c>
      <c r="FQ476">
        <v>0</v>
      </c>
      <c r="FR476">
        <f t="shared" si="427"/>
        <v>0</v>
      </c>
      <c r="FS476">
        <v>0</v>
      </c>
      <c r="FX476">
        <v>70</v>
      </c>
      <c r="FY476">
        <v>10</v>
      </c>
      <c r="GA476" t="s">
        <v>3</v>
      </c>
      <c r="GD476">
        <v>0</v>
      </c>
      <c r="GF476">
        <v>-1579385610</v>
      </c>
      <c r="GG476">
        <v>2</v>
      </c>
      <c r="GH476">
        <v>1</v>
      </c>
      <c r="GI476">
        <v>-2</v>
      </c>
      <c r="GJ476">
        <v>0</v>
      </c>
      <c r="GK476">
        <f>ROUND(R476*(R12)/100,2)</f>
        <v>0</v>
      </c>
      <c r="GL476">
        <f t="shared" si="428"/>
        <v>0</v>
      </c>
      <c r="GM476">
        <f t="shared" si="429"/>
        <v>334</v>
      </c>
      <c r="GN476">
        <f t="shared" si="430"/>
        <v>0</v>
      </c>
      <c r="GO476">
        <f t="shared" si="431"/>
        <v>0</v>
      </c>
      <c r="GP476">
        <f t="shared" si="432"/>
        <v>334</v>
      </c>
      <c r="GR476">
        <v>0</v>
      </c>
      <c r="GS476">
        <v>3</v>
      </c>
      <c r="GT476">
        <v>0</v>
      </c>
      <c r="GU476" t="s">
        <v>3</v>
      </c>
      <c r="GV476">
        <f t="shared" si="433"/>
        <v>0</v>
      </c>
      <c r="GW476">
        <v>1</v>
      </c>
      <c r="GX476">
        <f t="shared" si="434"/>
        <v>0</v>
      </c>
      <c r="HA476">
        <v>0</v>
      </c>
      <c r="HB476">
        <v>0</v>
      </c>
      <c r="HC476">
        <f t="shared" si="435"/>
        <v>0</v>
      </c>
      <c r="HE476" t="s">
        <v>3</v>
      </c>
      <c r="HF476" t="s">
        <v>3</v>
      </c>
      <c r="HM476" t="s">
        <v>3</v>
      </c>
      <c r="HN476" t="s">
        <v>3</v>
      </c>
      <c r="HO476" t="s">
        <v>3</v>
      </c>
      <c r="HP476" t="s">
        <v>3</v>
      </c>
      <c r="HQ476" t="s">
        <v>3</v>
      </c>
      <c r="IK476">
        <v>0</v>
      </c>
    </row>
    <row r="477" spans="1:245" x14ac:dyDescent="0.2">
      <c r="A477">
        <v>17</v>
      </c>
      <c r="B477">
        <v>1</v>
      </c>
      <c r="D477">
        <f>ROW(EtalonRes!A383)</f>
        <v>383</v>
      </c>
      <c r="E477" t="s">
        <v>413</v>
      </c>
      <c r="F477" t="s">
        <v>332</v>
      </c>
      <c r="G477" t="s">
        <v>414</v>
      </c>
      <c r="H477" t="s">
        <v>19</v>
      </c>
      <c r="I477">
        <v>1</v>
      </c>
      <c r="J477">
        <v>0</v>
      </c>
      <c r="K477">
        <v>1</v>
      </c>
      <c r="O477">
        <f t="shared" si="403"/>
        <v>1878.16</v>
      </c>
      <c r="P477">
        <f t="shared" si="404"/>
        <v>25.69</v>
      </c>
      <c r="Q477">
        <f t="shared" si="405"/>
        <v>0</v>
      </c>
      <c r="R477">
        <f t="shared" si="406"/>
        <v>0</v>
      </c>
      <c r="S477">
        <f t="shared" si="407"/>
        <v>1852.47</v>
      </c>
      <c r="T477">
        <f t="shared" si="408"/>
        <v>0</v>
      </c>
      <c r="U477">
        <f t="shared" si="409"/>
        <v>3</v>
      </c>
      <c r="V477">
        <f t="shared" si="410"/>
        <v>0</v>
      </c>
      <c r="W477">
        <f t="shared" si="411"/>
        <v>0</v>
      </c>
      <c r="X477">
        <f t="shared" si="412"/>
        <v>1296.73</v>
      </c>
      <c r="Y477">
        <f t="shared" si="413"/>
        <v>185.25</v>
      </c>
      <c r="AA477">
        <v>1472751627</v>
      </c>
      <c r="AB477">
        <f t="shared" si="414"/>
        <v>1878.16</v>
      </c>
      <c r="AC477">
        <f>ROUND((ES477),6)</f>
        <v>25.69</v>
      </c>
      <c r="AD477">
        <f>ROUND((((ET477)-(EU477))+AE477),6)</f>
        <v>0</v>
      </c>
      <c r="AE477">
        <f>ROUND((EU477),6)</f>
        <v>0</v>
      </c>
      <c r="AF477">
        <f>ROUND((EV477),6)</f>
        <v>1852.47</v>
      </c>
      <c r="AG477">
        <f t="shared" si="415"/>
        <v>0</v>
      </c>
      <c r="AH477">
        <f>(EW477)</f>
        <v>3</v>
      </c>
      <c r="AI477">
        <f>(EX477)</f>
        <v>0</v>
      </c>
      <c r="AJ477">
        <f t="shared" si="416"/>
        <v>0</v>
      </c>
      <c r="AK477">
        <v>1878.16</v>
      </c>
      <c r="AL477">
        <v>25.69</v>
      </c>
      <c r="AM477">
        <v>0</v>
      </c>
      <c r="AN477">
        <v>0</v>
      </c>
      <c r="AO477">
        <v>1852.47</v>
      </c>
      <c r="AP477">
        <v>0</v>
      </c>
      <c r="AQ477">
        <v>3</v>
      </c>
      <c r="AR477">
        <v>0</v>
      </c>
      <c r="AS477">
        <v>0</v>
      </c>
      <c r="AT477">
        <v>70</v>
      </c>
      <c r="AU477">
        <v>10</v>
      </c>
      <c r="AV477">
        <v>1</v>
      </c>
      <c r="AW477">
        <v>1</v>
      </c>
      <c r="AZ477">
        <v>1</v>
      </c>
      <c r="BA477">
        <v>1</v>
      </c>
      <c r="BB477">
        <v>1</v>
      </c>
      <c r="BC477">
        <v>1</v>
      </c>
      <c r="BD477" t="s">
        <v>3</v>
      </c>
      <c r="BE477" t="s">
        <v>3</v>
      </c>
      <c r="BF477" t="s">
        <v>3</v>
      </c>
      <c r="BG477" t="s">
        <v>3</v>
      </c>
      <c r="BH477">
        <v>0</v>
      </c>
      <c r="BI477">
        <v>4</v>
      </c>
      <c r="BJ477" t="s">
        <v>334</v>
      </c>
      <c r="BM477">
        <v>0</v>
      </c>
      <c r="BN477">
        <v>0</v>
      </c>
      <c r="BO477" t="s">
        <v>3</v>
      </c>
      <c r="BP477">
        <v>0</v>
      </c>
      <c r="BQ477">
        <v>1</v>
      </c>
      <c r="BR477">
        <v>0</v>
      </c>
      <c r="BS477">
        <v>1</v>
      </c>
      <c r="BT477">
        <v>1</v>
      </c>
      <c r="BU477">
        <v>1</v>
      </c>
      <c r="BV477">
        <v>1</v>
      </c>
      <c r="BW477">
        <v>1</v>
      </c>
      <c r="BX477">
        <v>1</v>
      </c>
      <c r="BY477" t="s">
        <v>3</v>
      </c>
      <c r="BZ477">
        <v>70</v>
      </c>
      <c r="CA477">
        <v>10</v>
      </c>
      <c r="CB477" t="s">
        <v>3</v>
      </c>
      <c r="CE477">
        <v>0</v>
      </c>
      <c r="CF477">
        <v>0</v>
      </c>
      <c r="CG477">
        <v>0</v>
      </c>
      <c r="CM477">
        <v>0</v>
      </c>
      <c r="CN477" t="s">
        <v>3</v>
      </c>
      <c r="CO477">
        <v>0</v>
      </c>
      <c r="CP477">
        <f t="shared" si="417"/>
        <v>1878.16</v>
      </c>
      <c r="CQ477">
        <f t="shared" si="418"/>
        <v>25.69</v>
      </c>
      <c r="CR477">
        <f>((((ET477)*BB477-(EU477)*BS477)+AE477*BS477)*AV477)</f>
        <v>0</v>
      </c>
      <c r="CS477">
        <f t="shared" si="419"/>
        <v>0</v>
      </c>
      <c r="CT477">
        <f t="shared" si="420"/>
        <v>1852.47</v>
      </c>
      <c r="CU477">
        <f t="shared" si="421"/>
        <v>0</v>
      </c>
      <c r="CV477">
        <f t="shared" si="422"/>
        <v>3</v>
      </c>
      <c r="CW477">
        <f t="shared" si="423"/>
        <v>0</v>
      </c>
      <c r="CX477">
        <f t="shared" si="424"/>
        <v>0</v>
      </c>
      <c r="CY477">
        <f t="shared" si="425"/>
        <v>1296.729</v>
      </c>
      <c r="CZ477">
        <f t="shared" si="426"/>
        <v>185.24700000000001</v>
      </c>
      <c r="DC477" t="s">
        <v>3</v>
      </c>
      <c r="DD477" t="s">
        <v>3</v>
      </c>
      <c r="DE477" t="s">
        <v>3</v>
      </c>
      <c r="DF477" t="s">
        <v>3</v>
      </c>
      <c r="DG477" t="s">
        <v>3</v>
      </c>
      <c r="DH477" t="s">
        <v>3</v>
      </c>
      <c r="DI477" t="s">
        <v>3</v>
      </c>
      <c r="DJ477" t="s">
        <v>3</v>
      </c>
      <c r="DK477" t="s">
        <v>3</v>
      </c>
      <c r="DL477" t="s">
        <v>3</v>
      </c>
      <c r="DM477" t="s">
        <v>3</v>
      </c>
      <c r="DN477">
        <v>0</v>
      </c>
      <c r="DO477">
        <v>0</v>
      </c>
      <c r="DP477">
        <v>1</v>
      </c>
      <c r="DQ477">
        <v>1</v>
      </c>
      <c r="DU477">
        <v>16987630</v>
      </c>
      <c r="DV477" t="s">
        <v>19</v>
      </c>
      <c r="DW477" t="s">
        <v>19</v>
      </c>
      <c r="DX477">
        <v>1</v>
      </c>
      <c r="DZ477" t="s">
        <v>3</v>
      </c>
      <c r="EA477" t="s">
        <v>3</v>
      </c>
      <c r="EB477" t="s">
        <v>3</v>
      </c>
      <c r="EC477" t="s">
        <v>3</v>
      </c>
      <c r="EE477">
        <v>1441815344</v>
      </c>
      <c r="EF477">
        <v>1</v>
      </c>
      <c r="EG477" t="s">
        <v>22</v>
      </c>
      <c r="EH477">
        <v>0</v>
      </c>
      <c r="EI477" t="s">
        <v>3</v>
      </c>
      <c r="EJ477">
        <v>4</v>
      </c>
      <c r="EK477">
        <v>0</v>
      </c>
      <c r="EL477" t="s">
        <v>23</v>
      </c>
      <c r="EM477" t="s">
        <v>24</v>
      </c>
      <c r="EO477" t="s">
        <v>3</v>
      </c>
      <c r="EQ477">
        <v>0</v>
      </c>
      <c r="ER477">
        <v>1878.16</v>
      </c>
      <c r="ES477">
        <v>25.69</v>
      </c>
      <c r="ET477">
        <v>0</v>
      </c>
      <c r="EU477">
        <v>0</v>
      </c>
      <c r="EV477">
        <v>1852.47</v>
      </c>
      <c r="EW477">
        <v>3</v>
      </c>
      <c r="EX477">
        <v>0</v>
      </c>
      <c r="EY477">
        <v>0</v>
      </c>
      <c r="FQ477">
        <v>0</v>
      </c>
      <c r="FR477">
        <f t="shared" si="427"/>
        <v>0</v>
      </c>
      <c r="FS477">
        <v>0</v>
      </c>
      <c r="FX477">
        <v>70</v>
      </c>
      <c r="FY477">
        <v>10</v>
      </c>
      <c r="GA477" t="s">
        <v>3</v>
      </c>
      <c r="GD477">
        <v>0</v>
      </c>
      <c r="GF477">
        <v>1281177091</v>
      </c>
      <c r="GG477">
        <v>2</v>
      </c>
      <c r="GH477">
        <v>1</v>
      </c>
      <c r="GI477">
        <v>-2</v>
      </c>
      <c r="GJ477">
        <v>0</v>
      </c>
      <c r="GK477">
        <f>ROUND(R477*(R12)/100,2)</f>
        <v>0</v>
      </c>
      <c r="GL477">
        <f t="shared" si="428"/>
        <v>0</v>
      </c>
      <c r="GM477">
        <f t="shared" si="429"/>
        <v>3360.14</v>
      </c>
      <c r="GN477">
        <f t="shared" si="430"/>
        <v>0</v>
      </c>
      <c r="GO477">
        <f t="shared" si="431"/>
        <v>0</v>
      </c>
      <c r="GP477">
        <f t="shared" si="432"/>
        <v>3360.14</v>
      </c>
      <c r="GR477">
        <v>0</v>
      </c>
      <c r="GS477">
        <v>3</v>
      </c>
      <c r="GT477">
        <v>0</v>
      </c>
      <c r="GU477" t="s">
        <v>3</v>
      </c>
      <c r="GV477">
        <f t="shared" si="433"/>
        <v>0</v>
      </c>
      <c r="GW477">
        <v>1</v>
      </c>
      <c r="GX477">
        <f t="shared" si="434"/>
        <v>0</v>
      </c>
      <c r="HA477">
        <v>0</v>
      </c>
      <c r="HB477">
        <v>0</v>
      </c>
      <c r="HC477">
        <f t="shared" si="435"/>
        <v>0</v>
      </c>
      <c r="HE477" t="s">
        <v>3</v>
      </c>
      <c r="HF477" t="s">
        <v>3</v>
      </c>
      <c r="HM477" t="s">
        <v>3</v>
      </c>
      <c r="HN477" t="s">
        <v>3</v>
      </c>
      <c r="HO477" t="s">
        <v>3</v>
      </c>
      <c r="HP477" t="s">
        <v>3</v>
      </c>
      <c r="HQ477" t="s">
        <v>3</v>
      </c>
      <c r="IK477">
        <v>0</v>
      </c>
    </row>
    <row r="478" spans="1:245" x14ac:dyDescent="0.2">
      <c r="A478">
        <v>17</v>
      </c>
      <c r="B478">
        <v>1</v>
      </c>
      <c r="D478">
        <f>ROW(EtalonRes!A389)</f>
        <v>389</v>
      </c>
      <c r="E478" t="s">
        <v>415</v>
      </c>
      <c r="F478" t="s">
        <v>398</v>
      </c>
      <c r="G478" t="s">
        <v>399</v>
      </c>
      <c r="H478" t="s">
        <v>19</v>
      </c>
      <c r="I478">
        <v>3</v>
      </c>
      <c r="J478">
        <v>0</v>
      </c>
      <c r="K478">
        <v>3</v>
      </c>
      <c r="O478">
        <f t="shared" si="403"/>
        <v>2815.86</v>
      </c>
      <c r="P478">
        <f t="shared" si="404"/>
        <v>37.17</v>
      </c>
      <c r="Q478">
        <f t="shared" si="405"/>
        <v>0</v>
      </c>
      <c r="R478">
        <f t="shared" si="406"/>
        <v>0</v>
      </c>
      <c r="S478">
        <f t="shared" si="407"/>
        <v>2778.69</v>
      </c>
      <c r="T478">
        <f t="shared" si="408"/>
        <v>0</v>
      </c>
      <c r="U478">
        <f t="shared" si="409"/>
        <v>4.5</v>
      </c>
      <c r="V478">
        <f t="shared" si="410"/>
        <v>0</v>
      </c>
      <c r="W478">
        <f t="shared" si="411"/>
        <v>0</v>
      </c>
      <c r="X478">
        <f t="shared" si="412"/>
        <v>1945.08</v>
      </c>
      <c r="Y478">
        <f t="shared" si="413"/>
        <v>277.87</v>
      </c>
      <c r="AA478">
        <v>1472751627</v>
      </c>
      <c r="AB478">
        <f t="shared" si="414"/>
        <v>938.62</v>
      </c>
      <c r="AC478">
        <f>ROUND((ES478),6)</f>
        <v>12.39</v>
      </c>
      <c r="AD478">
        <f>ROUND((((ET478)-(EU478))+AE478),6)</f>
        <v>0</v>
      </c>
      <c r="AE478">
        <f>ROUND((EU478),6)</f>
        <v>0</v>
      </c>
      <c r="AF478">
        <f>ROUND((EV478),6)</f>
        <v>926.23</v>
      </c>
      <c r="AG478">
        <f t="shared" si="415"/>
        <v>0</v>
      </c>
      <c r="AH478">
        <f>(EW478)</f>
        <v>1.5</v>
      </c>
      <c r="AI478">
        <f>(EX478)</f>
        <v>0</v>
      </c>
      <c r="AJ478">
        <f t="shared" si="416"/>
        <v>0</v>
      </c>
      <c r="AK478">
        <v>938.62</v>
      </c>
      <c r="AL478">
        <v>12.39</v>
      </c>
      <c r="AM478">
        <v>0</v>
      </c>
      <c r="AN478">
        <v>0</v>
      </c>
      <c r="AO478">
        <v>926.23</v>
      </c>
      <c r="AP478">
        <v>0</v>
      </c>
      <c r="AQ478">
        <v>1.5</v>
      </c>
      <c r="AR478">
        <v>0</v>
      </c>
      <c r="AS478">
        <v>0</v>
      </c>
      <c r="AT478">
        <v>70</v>
      </c>
      <c r="AU478">
        <v>10</v>
      </c>
      <c r="AV478">
        <v>1</v>
      </c>
      <c r="AW478">
        <v>1</v>
      </c>
      <c r="AZ478">
        <v>1</v>
      </c>
      <c r="BA478">
        <v>1</v>
      </c>
      <c r="BB478">
        <v>1</v>
      </c>
      <c r="BC478">
        <v>1</v>
      </c>
      <c r="BD478" t="s">
        <v>3</v>
      </c>
      <c r="BE478" t="s">
        <v>3</v>
      </c>
      <c r="BF478" t="s">
        <v>3</v>
      </c>
      <c r="BG478" t="s">
        <v>3</v>
      </c>
      <c r="BH478">
        <v>0</v>
      </c>
      <c r="BI478">
        <v>4</v>
      </c>
      <c r="BJ478" t="s">
        <v>400</v>
      </c>
      <c r="BM478">
        <v>0</v>
      </c>
      <c r="BN478">
        <v>0</v>
      </c>
      <c r="BO478" t="s">
        <v>3</v>
      </c>
      <c r="BP478">
        <v>0</v>
      </c>
      <c r="BQ478">
        <v>1</v>
      </c>
      <c r="BR478">
        <v>0</v>
      </c>
      <c r="BS478">
        <v>1</v>
      </c>
      <c r="BT478">
        <v>1</v>
      </c>
      <c r="BU478">
        <v>1</v>
      </c>
      <c r="BV478">
        <v>1</v>
      </c>
      <c r="BW478">
        <v>1</v>
      </c>
      <c r="BX478">
        <v>1</v>
      </c>
      <c r="BY478" t="s">
        <v>3</v>
      </c>
      <c r="BZ478">
        <v>70</v>
      </c>
      <c r="CA478">
        <v>10</v>
      </c>
      <c r="CB478" t="s">
        <v>3</v>
      </c>
      <c r="CE478">
        <v>0</v>
      </c>
      <c r="CF478">
        <v>0</v>
      </c>
      <c r="CG478">
        <v>0</v>
      </c>
      <c r="CM478">
        <v>0</v>
      </c>
      <c r="CN478" t="s">
        <v>3</v>
      </c>
      <c r="CO478">
        <v>0</v>
      </c>
      <c r="CP478">
        <f t="shared" si="417"/>
        <v>2815.86</v>
      </c>
      <c r="CQ478">
        <f t="shared" si="418"/>
        <v>12.39</v>
      </c>
      <c r="CR478">
        <f>((((ET478)*BB478-(EU478)*BS478)+AE478*BS478)*AV478)</f>
        <v>0</v>
      </c>
      <c r="CS478">
        <f t="shared" si="419"/>
        <v>0</v>
      </c>
      <c r="CT478">
        <f t="shared" si="420"/>
        <v>926.23</v>
      </c>
      <c r="CU478">
        <f t="shared" si="421"/>
        <v>0</v>
      </c>
      <c r="CV478">
        <f t="shared" si="422"/>
        <v>1.5</v>
      </c>
      <c r="CW478">
        <f t="shared" si="423"/>
        <v>0</v>
      </c>
      <c r="CX478">
        <f t="shared" si="424"/>
        <v>0</v>
      </c>
      <c r="CY478">
        <f t="shared" si="425"/>
        <v>1945.0830000000001</v>
      </c>
      <c r="CZ478">
        <f t="shared" si="426"/>
        <v>277.86900000000003</v>
      </c>
      <c r="DC478" t="s">
        <v>3</v>
      </c>
      <c r="DD478" t="s">
        <v>3</v>
      </c>
      <c r="DE478" t="s">
        <v>3</v>
      </c>
      <c r="DF478" t="s">
        <v>3</v>
      </c>
      <c r="DG478" t="s">
        <v>3</v>
      </c>
      <c r="DH478" t="s">
        <v>3</v>
      </c>
      <c r="DI478" t="s">
        <v>3</v>
      </c>
      <c r="DJ478" t="s">
        <v>3</v>
      </c>
      <c r="DK478" t="s">
        <v>3</v>
      </c>
      <c r="DL478" t="s">
        <v>3</v>
      </c>
      <c r="DM478" t="s">
        <v>3</v>
      </c>
      <c r="DN478">
        <v>0</v>
      </c>
      <c r="DO478">
        <v>0</v>
      </c>
      <c r="DP478">
        <v>1</v>
      </c>
      <c r="DQ478">
        <v>1</v>
      </c>
      <c r="DU478">
        <v>16987630</v>
      </c>
      <c r="DV478" t="s">
        <v>19</v>
      </c>
      <c r="DW478" t="s">
        <v>19</v>
      </c>
      <c r="DX478">
        <v>1</v>
      </c>
      <c r="DZ478" t="s">
        <v>3</v>
      </c>
      <c r="EA478" t="s">
        <v>3</v>
      </c>
      <c r="EB478" t="s">
        <v>3</v>
      </c>
      <c r="EC478" t="s">
        <v>3</v>
      </c>
      <c r="EE478">
        <v>1441815344</v>
      </c>
      <c r="EF478">
        <v>1</v>
      </c>
      <c r="EG478" t="s">
        <v>22</v>
      </c>
      <c r="EH478">
        <v>0</v>
      </c>
      <c r="EI478" t="s">
        <v>3</v>
      </c>
      <c r="EJ478">
        <v>4</v>
      </c>
      <c r="EK478">
        <v>0</v>
      </c>
      <c r="EL478" t="s">
        <v>23</v>
      </c>
      <c r="EM478" t="s">
        <v>24</v>
      </c>
      <c r="EO478" t="s">
        <v>3</v>
      </c>
      <c r="EQ478">
        <v>0</v>
      </c>
      <c r="ER478">
        <v>938.62</v>
      </c>
      <c r="ES478">
        <v>12.39</v>
      </c>
      <c r="ET478">
        <v>0</v>
      </c>
      <c r="EU478">
        <v>0</v>
      </c>
      <c r="EV478">
        <v>926.23</v>
      </c>
      <c r="EW478">
        <v>1.5</v>
      </c>
      <c r="EX478">
        <v>0</v>
      </c>
      <c r="EY478">
        <v>0</v>
      </c>
      <c r="FQ478">
        <v>0</v>
      </c>
      <c r="FR478">
        <f t="shared" si="427"/>
        <v>0</v>
      </c>
      <c r="FS478">
        <v>0</v>
      </c>
      <c r="FX478">
        <v>70</v>
      </c>
      <c r="FY478">
        <v>10</v>
      </c>
      <c r="GA478" t="s">
        <v>3</v>
      </c>
      <c r="GD478">
        <v>0</v>
      </c>
      <c r="GF478">
        <v>-1527887975</v>
      </c>
      <c r="GG478">
        <v>2</v>
      </c>
      <c r="GH478">
        <v>1</v>
      </c>
      <c r="GI478">
        <v>-2</v>
      </c>
      <c r="GJ478">
        <v>0</v>
      </c>
      <c r="GK478">
        <f>ROUND(R478*(R12)/100,2)</f>
        <v>0</v>
      </c>
      <c r="GL478">
        <f t="shared" si="428"/>
        <v>0</v>
      </c>
      <c r="GM478">
        <f t="shared" si="429"/>
        <v>5038.8100000000004</v>
      </c>
      <c r="GN478">
        <f t="shared" si="430"/>
        <v>0</v>
      </c>
      <c r="GO478">
        <f t="shared" si="431"/>
        <v>0</v>
      </c>
      <c r="GP478">
        <f t="shared" si="432"/>
        <v>5038.8100000000004</v>
      </c>
      <c r="GR478">
        <v>0</v>
      </c>
      <c r="GS478">
        <v>3</v>
      </c>
      <c r="GT478">
        <v>0</v>
      </c>
      <c r="GU478" t="s">
        <v>3</v>
      </c>
      <c r="GV478">
        <f t="shared" si="433"/>
        <v>0</v>
      </c>
      <c r="GW478">
        <v>1</v>
      </c>
      <c r="GX478">
        <f t="shared" si="434"/>
        <v>0</v>
      </c>
      <c r="HA478">
        <v>0</v>
      </c>
      <c r="HB478">
        <v>0</v>
      </c>
      <c r="HC478">
        <f t="shared" si="435"/>
        <v>0</v>
      </c>
      <c r="HE478" t="s">
        <v>3</v>
      </c>
      <c r="HF478" t="s">
        <v>3</v>
      </c>
      <c r="HM478" t="s">
        <v>3</v>
      </c>
      <c r="HN478" t="s">
        <v>3</v>
      </c>
      <c r="HO478" t="s">
        <v>3</v>
      </c>
      <c r="HP478" t="s">
        <v>3</v>
      </c>
      <c r="HQ478" t="s">
        <v>3</v>
      </c>
      <c r="IK478">
        <v>0</v>
      </c>
    </row>
    <row r="479" spans="1:245" x14ac:dyDescent="0.2">
      <c r="A479">
        <v>17</v>
      </c>
      <c r="B479">
        <v>1</v>
      </c>
      <c r="D479">
        <f>ROW(EtalonRes!A390)</f>
        <v>390</v>
      </c>
      <c r="E479" t="s">
        <v>3</v>
      </c>
      <c r="F479" t="s">
        <v>401</v>
      </c>
      <c r="G479" t="s">
        <v>402</v>
      </c>
      <c r="H479" t="s">
        <v>19</v>
      </c>
      <c r="I479">
        <v>3</v>
      </c>
      <c r="J479">
        <v>0</v>
      </c>
      <c r="K479">
        <v>3</v>
      </c>
      <c r="O479">
        <f t="shared" si="403"/>
        <v>277.83</v>
      </c>
      <c r="P479">
        <f t="shared" si="404"/>
        <v>0</v>
      </c>
      <c r="Q479">
        <f t="shared" si="405"/>
        <v>0</v>
      </c>
      <c r="R479">
        <f t="shared" si="406"/>
        <v>0</v>
      </c>
      <c r="S479">
        <f t="shared" si="407"/>
        <v>277.83</v>
      </c>
      <c r="T479">
        <f t="shared" si="408"/>
        <v>0</v>
      </c>
      <c r="U479">
        <f t="shared" si="409"/>
        <v>0.45000000000000007</v>
      </c>
      <c r="V479">
        <f t="shared" si="410"/>
        <v>0</v>
      </c>
      <c r="W479">
        <f t="shared" si="411"/>
        <v>0</v>
      </c>
      <c r="X479">
        <f t="shared" si="412"/>
        <v>194.48</v>
      </c>
      <c r="Y479">
        <f t="shared" si="413"/>
        <v>27.78</v>
      </c>
      <c r="AA479">
        <v>-1</v>
      </c>
      <c r="AB479">
        <f t="shared" si="414"/>
        <v>92.61</v>
      </c>
      <c r="AC479">
        <f>ROUND(((ES479*3)),6)</f>
        <v>0</v>
      </c>
      <c r="AD479">
        <f>ROUND(((((ET479*3))-((EU479*3)))+AE479),6)</f>
        <v>0</v>
      </c>
      <c r="AE479">
        <f>ROUND(((EU479*3)),6)</f>
        <v>0</v>
      </c>
      <c r="AF479">
        <f>ROUND(((EV479*3)),6)</f>
        <v>92.61</v>
      </c>
      <c r="AG479">
        <f t="shared" si="415"/>
        <v>0</v>
      </c>
      <c r="AH479">
        <f>((EW479*3))</f>
        <v>0.15000000000000002</v>
      </c>
      <c r="AI479">
        <f>((EX479*3))</f>
        <v>0</v>
      </c>
      <c r="AJ479">
        <f t="shared" si="416"/>
        <v>0</v>
      </c>
      <c r="AK479">
        <v>30.87</v>
      </c>
      <c r="AL479">
        <v>0</v>
      </c>
      <c r="AM479">
        <v>0</v>
      </c>
      <c r="AN479">
        <v>0</v>
      </c>
      <c r="AO479">
        <v>30.87</v>
      </c>
      <c r="AP479">
        <v>0</v>
      </c>
      <c r="AQ479">
        <v>0.05</v>
      </c>
      <c r="AR479">
        <v>0</v>
      </c>
      <c r="AS479">
        <v>0</v>
      </c>
      <c r="AT479">
        <v>70</v>
      </c>
      <c r="AU479">
        <v>10</v>
      </c>
      <c r="AV479">
        <v>1</v>
      </c>
      <c r="AW479">
        <v>1</v>
      </c>
      <c r="AZ479">
        <v>1</v>
      </c>
      <c r="BA479">
        <v>1</v>
      </c>
      <c r="BB479">
        <v>1</v>
      </c>
      <c r="BC479">
        <v>1</v>
      </c>
      <c r="BD479" t="s">
        <v>3</v>
      </c>
      <c r="BE479" t="s">
        <v>3</v>
      </c>
      <c r="BF479" t="s">
        <v>3</v>
      </c>
      <c r="BG479" t="s">
        <v>3</v>
      </c>
      <c r="BH479">
        <v>0</v>
      </c>
      <c r="BI479">
        <v>4</v>
      </c>
      <c r="BJ479" t="s">
        <v>403</v>
      </c>
      <c r="BM479">
        <v>0</v>
      </c>
      <c r="BN479">
        <v>0</v>
      </c>
      <c r="BO479" t="s">
        <v>3</v>
      </c>
      <c r="BP479">
        <v>0</v>
      </c>
      <c r="BQ479">
        <v>1</v>
      </c>
      <c r="BR479">
        <v>0</v>
      </c>
      <c r="BS479">
        <v>1</v>
      </c>
      <c r="BT479">
        <v>1</v>
      </c>
      <c r="BU479">
        <v>1</v>
      </c>
      <c r="BV479">
        <v>1</v>
      </c>
      <c r="BW479">
        <v>1</v>
      </c>
      <c r="BX479">
        <v>1</v>
      </c>
      <c r="BY479" t="s">
        <v>3</v>
      </c>
      <c r="BZ479">
        <v>70</v>
      </c>
      <c r="CA479">
        <v>10</v>
      </c>
      <c r="CB479" t="s">
        <v>3</v>
      </c>
      <c r="CE479">
        <v>0</v>
      </c>
      <c r="CF479">
        <v>0</v>
      </c>
      <c r="CG479">
        <v>0</v>
      </c>
      <c r="CM479">
        <v>0</v>
      </c>
      <c r="CN479" t="s">
        <v>3</v>
      </c>
      <c r="CO479">
        <v>0</v>
      </c>
      <c r="CP479">
        <f t="shared" si="417"/>
        <v>277.83</v>
      </c>
      <c r="CQ479">
        <f t="shared" si="418"/>
        <v>0</v>
      </c>
      <c r="CR479">
        <f>(((((ET479*3))*BB479-((EU479*3))*BS479)+AE479*BS479)*AV479)</f>
        <v>0</v>
      </c>
      <c r="CS479">
        <f t="shared" si="419"/>
        <v>0</v>
      </c>
      <c r="CT479">
        <f t="shared" si="420"/>
        <v>92.61</v>
      </c>
      <c r="CU479">
        <f t="shared" si="421"/>
        <v>0</v>
      </c>
      <c r="CV479">
        <f t="shared" si="422"/>
        <v>0.15000000000000002</v>
      </c>
      <c r="CW479">
        <f t="shared" si="423"/>
        <v>0</v>
      </c>
      <c r="CX479">
        <f t="shared" si="424"/>
        <v>0</v>
      </c>
      <c r="CY479">
        <f t="shared" si="425"/>
        <v>194.48099999999999</v>
      </c>
      <c r="CZ479">
        <f t="shared" si="426"/>
        <v>27.782999999999998</v>
      </c>
      <c r="DC479" t="s">
        <v>3</v>
      </c>
      <c r="DD479" t="s">
        <v>164</v>
      </c>
      <c r="DE479" t="s">
        <v>164</v>
      </c>
      <c r="DF479" t="s">
        <v>164</v>
      </c>
      <c r="DG479" t="s">
        <v>164</v>
      </c>
      <c r="DH479" t="s">
        <v>3</v>
      </c>
      <c r="DI479" t="s">
        <v>164</v>
      </c>
      <c r="DJ479" t="s">
        <v>164</v>
      </c>
      <c r="DK479" t="s">
        <v>3</v>
      </c>
      <c r="DL479" t="s">
        <v>3</v>
      </c>
      <c r="DM479" t="s">
        <v>3</v>
      </c>
      <c r="DN479">
        <v>0</v>
      </c>
      <c r="DO479">
        <v>0</v>
      </c>
      <c r="DP479">
        <v>1</v>
      </c>
      <c r="DQ479">
        <v>1</v>
      </c>
      <c r="DU479">
        <v>16987630</v>
      </c>
      <c r="DV479" t="s">
        <v>19</v>
      </c>
      <c r="DW479" t="s">
        <v>19</v>
      </c>
      <c r="DX479">
        <v>1</v>
      </c>
      <c r="DZ479" t="s">
        <v>3</v>
      </c>
      <c r="EA479" t="s">
        <v>3</v>
      </c>
      <c r="EB479" t="s">
        <v>3</v>
      </c>
      <c r="EC479" t="s">
        <v>3</v>
      </c>
      <c r="EE479">
        <v>1441815344</v>
      </c>
      <c r="EF479">
        <v>1</v>
      </c>
      <c r="EG479" t="s">
        <v>22</v>
      </c>
      <c r="EH479">
        <v>0</v>
      </c>
      <c r="EI479" t="s">
        <v>3</v>
      </c>
      <c r="EJ479">
        <v>4</v>
      </c>
      <c r="EK479">
        <v>0</v>
      </c>
      <c r="EL479" t="s">
        <v>23</v>
      </c>
      <c r="EM479" t="s">
        <v>24</v>
      </c>
      <c r="EO479" t="s">
        <v>3</v>
      </c>
      <c r="EQ479">
        <v>1024</v>
      </c>
      <c r="ER479">
        <v>30.87</v>
      </c>
      <c r="ES479">
        <v>0</v>
      </c>
      <c r="ET479">
        <v>0</v>
      </c>
      <c r="EU479">
        <v>0</v>
      </c>
      <c r="EV479">
        <v>30.87</v>
      </c>
      <c r="EW479">
        <v>0.05</v>
      </c>
      <c r="EX479">
        <v>0</v>
      </c>
      <c r="EY479">
        <v>0</v>
      </c>
      <c r="FQ479">
        <v>0</v>
      </c>
      <c r="FR479">
        <f t="shared" si="427"/>
        <v>0</v>
      </c>
      <c r="FS479">
        <v>0</v>
      </c>
      <c r="FX479">
        <v>70</v>
      </c>
      <c r="FY479">
        <v>10</v>
      </c>
      <c r="GA479" t="s">
        <v>3</v>
      </c>
      <c r="GD479">
        <v>0</v>
      </c>
      <c r="GF479">
        <v>1105260746</v>
      </c>
      <c r="GG479">
        <v>2</v>
      </c>
      <c r="GH479">
        <v>1</v>
      </c>
      <c r="GI479">
        <v>-2</v>
      </c>
      <c r="GJ479">
        <v>0</v>
      </c>
      <c r="GK479">
        <f>ROUND(R479*(R12)/100,2)</f>
        <v>0</v>
      </c>
      <c r="GL479">
        <f t="shared" si="428"/>
        <v>0</v>
      </c>
      <c r="GM479">
        <f t="shared" si="429"/>
        <v>500.09</v>
      </c>
      <c r="GN479">
        <f t="shared" si="430"/>
        <v>0</v>
      </c>
      <c r="GO479">
        <f t="shared" si="431"/>
        <v>0</v>
      </c>
      <c r="GP479">
        <f t="shared" si="432"/>
        <v>500.09</v>
      </c>
      <c r="GR479">
        <v>0</v>
      </c>
      <c r="GS479">
        <v>3</v>
      </c>
      <c r="GT479">
        <v>0</v>
      </c>
      <c r="GU479" t="s">
        <v>3</v>
      </c>
      <c r="GV479">
        <f t="shared" si="433"/>
        <v>0</v>
      </c>
      <c r="GW479">
        <v>1</v>
      </c>
      <c r="GX479">
        <f t="shared" si="434"/>
        <v>0</v>
      </c>
      <c r="HA479">
        <v>0</v>
      </c>
      <c r="HB479">
        <v>0</v>
      </c>
      <c r="HC479">
        <f t="shared" si="435"/>
        <v>0</v>
      </c>
      <c r="HE479" t="s">
        <v>3</v>
      </c>
      <c r="HF479" t="s">
        <v>3</v>
      </c>
      <c r="HM479" t="s">
        <v>3</v>
      </c>
      <c r="HN479" t="s">
        <v>3</v>
      </c>
      <c r="HO479" t="s">
        <v>3</v>
      </c>
      <c r="HP479" t="s">
        <v>3</v>
      </c>
      <c r="HQ479" t="s">
        <v>3</v>
      </c>
      <c r="IK479">
        <v>0</v>
      </c>
    </row>
    <row r="480" spans="1:245" x14ac:dyDescent="0.2">
      <c r="A480">
        <v>17</v>
      </c>
      <c r="B480">
        <v>1</v>
      </c>
      <c r="D480">
        <f>ROW(EtalonRes!A393)</f>
        <v>393</v>
      </c>
      <c r="E480" t="s">
        <v>3</v>
      </c>
      <c r="F480" t="s">
        <v>328</v>
      </c>
      <c r="G480" t="s">
        <v>416</v>
      </c>
      <c r="H480" t="s">
        <v>19</v>
      </c>
      <c r="I480">
        <v>1</v>
      </c>
      <c r="J480">
        <v>0</v>
      </c>
      <c r="K480">
        <v>1</v>
      </c>
      <c r="O480">
        <f t="shared" si="403"/>
        <v>185.79</v>
      </c>
      <c r="P480">
        <f t="shared" si="404"/>
        <v>0.54</v>
      </c>
      <c r="Q480">
        <f t="shared" si="405"/>
        <v>0</v>
      </c>
      <c r="R480">
        <f t="shared" si="406"/>
        <v>0</v>
      </c>
      <c r="S480">
        <f t="shared" si="407"/>
        <v>185.25</v>
      </c>
      <c r="T480">
        <f t="shared" si="408"/>
        <v>0</v>
      </c>
      <c r="U480">
        <f t="shared" si="409"/>
        <v>0.30000000000000004</v>
      </c>
      <c r="V480">
        <f t="shared" si="410"/>
        <v>0</v>
      </c>
      <c r="W480">
        <f t="shared" si="411"/>
        <v>0</v>
      </c>
      <c r="X480">
        <f t="shared" si="412"/>
        <v>129.68</v>
      </c>
      <c r="Y480">
        <f t="shared" si="413"/>
        <v>18.53</v>
      </c>
      <c r="AA480">
        <v>-1</v>
      </c>
      <c r="AB480">
        <f t="shared" si="414"/>
        <v>185.79</v>
      </c>
      <c r="AC480">
        <f>ROUND(((ES480*3)),6)</f>
        <v>0.54</v>
      </c>
      <c r="AD480">
        <f>ROUND(((((ET480*3))-((EU480*3)))+AE480),6)</f>
        <v>0</v>
      </c>
      <c r="AE480">
        <f>ROUND(((EU480*3)),6)</f>
        <v>0</v>
      </c>
      <c r="AF480">
        <f>ROUND(((EV480*3)),6)</f>
        <v>185.25</v>
      </c>
      <c r="AG480">
        <f t="shared" si="415"/>
        <v>0</v>
      </c>
      <c r="AH480">
        <f>((EW480*3))</f>
        <v>0.30000000000000004</v>
      </c>
      <c r="AI480">
        <f>((EX480*3))</f>
        <v>0</v>
      </c>
      <c r="AJ480">
        <f t="shared" si="416"/>
        <v>0</v>
      </c>
      <c r="AK480">
        <v>61.93</v>
      </c>
      <c r="AL480">
        <v>0.18</v>
      </c>
      <c r="AM480">
        <v>0</v>
      </c>
      <c r="AN480">
        <v>0</v>
      </c>
      <c r="AO480">
        <v>61.75</v>
      </c>
      <c r="AP480">
        <v>0</v>
      </c>
      <c r="AQ480">
        <v>0.1</v>
      </c>
      <c r="AR480">
        <v>0</v>
      </c>
      <c r="AS480">
        <v>0</v>
      </c>
      <c r="AT480">
        <v>70</v>
      </c>
      <c r="AU480">
        <v>10</v>
      </c>
      <c r="AV480">
        <v>1</v>
      </c>
      <c r="AW480">
        <v>1</v>
      </c>
      <c r="AZ480">
        <v>1</v>
      </c>
      <c r="BA480">
        <v>1</v>
      </c>
      <c r="BB480">
        <v>1</v>
      </c>
      <c r="BC480">
        <v>1</v>
      </c>
      <c r="BD480" t="s">
        <v>3</v>
      </c>
      <c r="BE480" t="s">
        <v>3</v>
      </c>
      <c r="BF480" t="s">
        <v>3</v>
      </c>
      <c r="BG480" t="s">
        <v>3</v>
      </c>
      <c r="BH480">
        <v>0</v>
      </c>
      <c r="BI480">
        <v>4</v>
      </c>
      <c r="BJ480" t="s">
        <v>330</v>
      </c>
      <c r="BM480">
        <v>0</v>
      </c>
      <c r="BN480">
        <v>0</v>
      </c>
      <c r="BO480" t="s">
        <v>3</v>
      </c>
      <c r="BP480">
        <v>0</v>
      </c>
      <c r="BQ480">
        <v>1</v>
      </c>
      <c r="BR480">
        <v>0</v>
      </c>
      <c r="BS480">
        <v>1</v>
      </c>
      <c r="BT480">
        <v>1</v>
      </c>
      <c r="BU480">
        <v>1</v>
      </c>
      <c r="BV480">
        <v>1</v>
      </c>
      <c r="BW480">
        <v>1</v>
      </c>
      <c r="BX480">
        <v>1</v>
      </c>
      <c r="BY480" t="s">
        <v>3</v>
      </c>
      <c r="BZ480">
        <v>70</v>
      </c>
      <c r="CA480">
        <v>10</v>
      </c>
      <c r="CB480" t="s">
        <v>3</v>
      </c>
      <c r="CE480">
        <v>0</v>
      </c>
      <c r="CF480">
        <v>0</v>
      </c>
      <c r="CG480">
        <v>0</v>
      </c>
      <c r="CM480">
        <v>0</v>
      </c>
      <c r="CN480" t="s">
        <v>3</v>
      </c>
      <c r="CO480">
        <v>0</v>
      </c>
      <c r="CP480">
        <f t="shared" si="417"/>
        <v>185.79</v>
      </c>
      <c r="CQ480">
        <f t="shared" si="418"/>
        <v>0.54</v>
      </c>
      <c r="CR480">
        <f>(((((ET480*3))*BB480-((EU480*3))*BS480)+AE480*BS480)*AV480)</f>
        <v>0</v>
      </c>
      <c r="CS480">
        <f t="shared" si="419"/>
        <v>0</v>
      </c>
      <c r="CT480">
        <f t="shared" si="420"/>
        <v>185.25</v>
      </c>
      <c r="CU480">
        <f t="shared" si="421"/>
        <v>0</v>
      </c>
      <c r="CV480">
        <f t="shared" si="422"/>
        <v>0.30000000000000004</v>
      </c>
      <c r="CW480">
        <f t="shared" si="423"/>
        <v>0</v>
      </c>
      <c r="CX480">
        <f t="shared" si="424"/>
        <v>0</v>
      </c>
      <c r="CY480">
        <f t="shared" si="425"/>
        <v>129.67500000000001</v>
      </c>
      <c r="CZ480">
        <f t="shared" si="426"/>
        <v>18.524999999999999</v>
      </c>
      <c r="DC480" t="s">
        <v>3</v>
      </c>
      <c r="DD480" t="s">
        <v>164</v>
      </c>
      <c r="DE480" t="s">
        <v>164</v>
      </c>
      <c r="DF480" t="s">
        <v>164</v>
      </c>
      <c r="DG480" t="s">
        <v>164</v>
      </c>
      <c r="DH480" t="s">
        <v>3</v>
      </c>
      <c r="DI480" t="s">
        <v>164</v>
      </c>
      <c r="DJ480" t="s">
        <v>164</v>
      </c>
      <c r="DK480" t="s">
        <v>3</v>
      </c>
      <c r="DL480" t="s">
        <v>3</v>
      </c>
      <c r="DM480" t="s">
        <v>3</v>
      </c>
      <c r="DN480">
        <v>0</v>
      </c>
      <c r="DO480">
        <v>0</v>
      </c>
      <c r="DP480">
        <v>1</v>
      </c>
      <c r="DQ480">
        <v>1</v>
      </c>
      <c r="DU480">
        <v>16987630</v>
      </c>
      <c r="DV480" t="s">
        <v>19</v>
      </c>
      <c r="DW480" t="s">
        <v>19</v>
      </c>
      <c r="DX480">
        <v>1</v>
      </c>
      <c r="DZ480" t="s">
        <v>3</v>
      </c>
      <c r="EA480" t="s">
        <v>3</v>
      </c>
      <c r="EB480" t="s">
        <v>3</v>
      </c>
      <c r="EC480" t="s">
        <v>3</v>
      </c>
      <c r="EE480">
        <v>1441815344</v>
      </c>
      <c r="EF480">
        <v>1</v>
      </c>
      <c r="EG480" t="s">
        <v>22</v>
      </c>
      <c r="EH480">
        <v>0</v>
      </c>
      <c r="EI480" t="s">
        <v>3</v>
      </c>
      <c r="EJ480">
        <v>4</v>
      </c>
      <c r="EK480">
        <v>0</v>
      </c>
      <c r="EL480" t="s">
        <v>23</v>
      </c>
      <c r="EM480" t="s">
        <v>24</v>
      </c>
      <c r="EO480" t="s">
        <v>3</v>
      </c>
      <c r="EQ480">
        <v>1024</v>
      </c>
      <c r="ER480">
        <v>61.93</v>
      </c>
      <c r="ES480">
        <v>0.18</v>
      </c>
      <c r="ET480">
        <v>0</v>
      </c>
      <c r="EU480">
        <v>0</v>
      </c>
      <c r="EV480">
        <v>61.75</v>
      </c>
      <c r="EW480">
        <v>0.1</v>
      </c>
      <c r="EX480">
        <v>0</v>
      </c>
      <c r="EY480">
        <v>0</v>
      </c>
      <c r="FQ480">
        <v>0</v>
      </c>
      <c r="FR480">
        <f t="shared" si="427"/>
        <v>0</v>
      </c>
      <c r="FS480">
        <v>0</v>
      </c>
      <c r="FX480">
        <v>70</v>
      </c>
      <c r="FY480">
        <v>10</v>
      </c>
      <c r="GA480" t="s">
        <v>3</v>
      </c>
      <c r="GD480">
        <v>0</v>
      </c>
      <c r="GF480">
        <v>613752536</v>
      </c>
      <c r="GG480">
        <v>2</v>
      </c>
      <c r="GH480">
        <v>1</v>
      </c>
      <c r="GI480">
        <v>-2</v>
      </c>
      <c r="GJ480">
        <v>0</v>
      </c>
      <c r="GK480">
        <f>ROUND(R480*(R12)/100,2)</f>
        <v>0</v>
      </c>
      <c r="GL480">
        <f t="shared" si="428"/>
        <v>0</v>
      </c>
      <c r="GM480">
        <f t="shared" si="429"/>
        <v>334</v>
      </c>
      <c r="GN480">
        <f t="shared" si="430"/>
        <v>0</v>
      </c>
      <c r="GO480">
        <f t="shared" si="431"/>
        <v>0</v>
      </c>
      <c r="GP480">
        <f t="shared" si="432"/>
        <v>334</v>
      </c>
      <c r="GR480">
        <v>0</v>
      </c>
      <c r="GS480">
        <v>3</v>
      </c>
      <c r="GT480">
        <v>0</v>
      </c>
      <c r="GU480" t="s">
        <v>3</v>
      </c>
      <c r="GV480">
        <f t="shared" si="433"/>
        <v>0</v>
      </c>
      <c r="GW480">
        <v>1</v>
      </c>
      <c r="GX480">
        <f t="shared" si="434"/>
        <v>0</v>
      </c>
      <c r="HA480">
        <v>0</v>
      </c>
      <c r="HB480">
        <v>0</v>
      </c>
      <c r="HC480">
        <f t="shared" si="435"/>
        <v>0</v>
      </c>
      <c r="HE480" t="s">
        <v>3</v>
      </c>
      <c r="HF480" t="s">
        <v>3</v>
      </c>
      <c r="HM480" t="s">
        <v>3</v>
      </c>
      <c r="HN480" t="s">
        <v>3</v>
      </c>
      <c r="HO480" t="s">
        <v>3</v>
      </c>
      <c r="HP480" t="s">
        <v>3</v>
      </c>
      <c r="HQ480" t="s">
        <v>3</v>
      </c>
      <c r="IK480">
        <v>0</v>
      </c>
    </row>
    <row r="481" spans="1:245" x14ac:dyDescent="0.2">
      <c r="A481">
        <v>17</v>
      </c>
      <c r="B481">
        <v>1</v>
      </c>
      <c r="D481">
        <f>ROW(EtalonRes!A398)</f>
        <v>398</v>
      </c>
      <c r="E481" t="s">
        <v>417</v>
      </c>
      <c r="F481" t="s">
        <v>332</v>
      </c>
      <c r="G481" t="s">
        <v>418</v>
      </c>
      <c r="H481" t="s">
        <v>19</v>
      </c>
      <c r="I481">
        <v>1</v>
      </c>
      <c r="J481">
        <v>0</v>
      </c>
      <c r="K481">
        <v>1</v>
      </c>
      <c r="O481">
        <f t="shared" si="403"/>
        <v>1878.16</v>
      </c>
      <c r="P481">
        <f t="shared" si="404"/>
        <v>25.69</v>
      </c>
      <c r="Q481">
        <f t="shared" si="405"/>
        <v>0</v>
      </c>
      <c r="R481">
        <f t="shared" si="406"/>
        <v>0</v>
      </c>
      <c r="S481">
        <f t="shared" si="407"/>
        <v>1852.47</v>
      </c>
      <c r="T481">
        <f t="shared" si="408"/>
        <v>0</v>
      </c>
      <c r="U481">
        <f t="shared" si="409"/>
        <v>3</v>
      </c>
      <c r="V481">
        <f t="shared" si="410"/>
        <v>0</v>
      </c>
      <c r="W481">
        <f t="shared" si="411"/>
        <v>0</v>
      </c>
      <c r="X481">
        <f t="shared" si="412"/>
        <v>1296.73</v>
      </c>
      <c r="Y481">
        <f t="shared" si="413"/>
        <v>185.25</v>
      </c>
      <c r="AA481">
        <v>1472751627</v>
      </c>
      <c r="AB481">
        <f t="shared" si="414"/>
        <v>1878.16</v>
      </c>
      <c r="AC481">
        <f>ROUND((ES481),6)</f>
        <v>25.69</v>
      </c>
      <c r="AD481">
        <f>ROUND((((ET481)-(EU481))+AE481),6)</f>
        <v>0</v>
      </c>
      <c r="AE481">
        <f>ROUND((EU481),6)</f>
        <v>0</v>
      </c>
      <c r="AF481">
        <f>ROUND((EV481),6)</f>
        <v>1852.47</v>
      </c>
      <c r="AG481">
        <f t="shared" si="415"/>
        <v>0</v>
      </c>
      <c r="AH481">
        <f>(EW481)</f>
        <v>3</v>
      </c>
      <c r="AI481">
        <f>(EX481)</f>
        <v>0</v>
      </c>
      <c r="AJ481">
        <f t="shared" si="416"/>
        <v>0</v>
      </c>
      <c r="AK481">
        <v>1878.16</v>
      </c>
      <c r="AL481">
        <v>25.69</v>
      </c>
      <c r="AM481">
        <v>0</v>
      </c>
      <c r="AN481">
        <v>0</v>
      </c>
      <c r="AO481">
        <v>1852.47</v>
      </c>
      <c r="AP481">
        <v>0</v>
      </c>
      <c r="AQ481">
        <v>3</v>
      </c>
      <c r="AR481">
        <v>0</v>
      </c>
      <c r="AS481">
        <v>0</v>
      </c>
      <c r="AT481">
        <v>70</v>
      </c>
      <c r="AU481">
        <v>10</v>
      </c>
      <c r="AV481">
        <v>1</v>
      </c>
      <c r="AW481">
        <v>1</v>
      </c>
      <c r="AZ481">
        <v>1</v>
      </c>
      <c r="BA481">
        <v>1</v>
      </c>
      <c r="BB481">
        <v>1</v>
      </c>
      <c r="BC481">
        <v>1</v>
      </c>
      <c r="BD481" t="s">
        <v>3</v>
      </c>
      <c r="BE481" t="s">
        <v>3</v>
      </c>
      <c r="BF481" t="s">
        <v>3</v>
      </c>
      <c r="BG481" t="s">
        <v>3</v>
      </c>
      <c r="BH481">
        <v>0</v>
      </c>
      <c r="BI481">
        <v>4</v>
      </c>
      <c r="BJ481" t="s">
        <v>334</v>
      </c>
      <c r="BM481">
        <v>0</v>
      </c>
      <c r="BN481">
        <v>0</v>
      </c>
      <c r="BO481" t="s">
        <v>3</v>
      </c>
      <c r="BP481">
        <v>0</v>
      </c>
      <c r="BQ481">
        <v>1</v>
      </c>
      <c r="BR481">
        <v>0</v>
      </c>
      <c r="BS481">
        <v>1</v>
      </c>
      <c r="BT481">
        <v>1</v>
      </c>
      <c r="BU481">
        <v>1</v>
      </c>
      <c r="BV481">
        <v>1</v>
      </c>
      <c r="BW481">
        <v>1</v>
      </c>
      <c r="BX481">
        <v>1</v>
      </c>
      <c r="BY481" t="s">
        <v>3</v>
      </c>
      <c r="BZ481">
        <v>70</v>
      </c>
      <c r="CA481">
        <v>10</v>
      </c>
      <c r="CB481" t="s">
        <v>3</v>
      </c>
      <c r="CE481">
        <v>0</v>
      </c>
      <c r="CF481">
        <v>0</v>
      </c>
      <c r="CG481">
        <v>0</v>
      </c>
      <c r="CM481">
        <v>0</v>
      </c>
      <c r="CN481" t="s">
        <v>3</v>
      </c>
      <c r="CO481">
        <v>0</v>
      </c>
      <c r="CP481">
        <f t="shared" si="417"/>
        <v>1878.16</v>
      </c>
      <c r="CQ481">
        <f t="shared" si="418"/>
        <v>25.69</v>
      </c>
      <c r="CR481">
        <f>((((ET481)*BB481-(EU481)*BS481)+AE481*BS481)*AV481)</f>
        <v>0</v>
      </c>
      <c r="CS481">
        <f t="shared" si="419"/>
        <v>0</v>
      </c>
      <c r="CT481">
        <f t="shared" si="420"/>
        <v>1852.47</v>
      </c>
      <c r="CU481">
        <f t="shared" si="421"/>
        <v>0</v>
      </c>
      <c r="CV481">
        <f t="shared" si="422"/>
        <v>3</v>
      </c>
      <c r="CW481">
        <f t="shared" si="423"/>
        <v>0</v>
      </c>
      <c r="CX481">
        <f t="shared" si="424"/>
        <v>0</v>
      </c>
      <c r="CY481">
        <f t="shared" si="425"/>
        <v>1296.729</v>
      </c>
      <c r="CZ481">
        <f t="shared" si="426"/>
        <v>185.24700000000001</v>
      </c>
      <c r="DC481" t="s">
        <v>3</v>
      </c>
      <c r="DD481" t="s">
        <v>3</v>
      </c>
      <c r="DE481" t="s">
        <v>3</v>
      </c>
      <c r="DF481" t="s">
        <v>3</v>
      </c>
      <c r="DG481" t="s">
        <v>3</v>
      </c>
      <c r="DH481" t="s">
        <v>3</v>
      </c>
      <c r="DI481" t="s">
        <v>3</v>
      </c>
      <c r="DJ481" t="s">
        <v>3</v>
      </c>
      <c r="DK481" t="s">
        <v>3</v>
      </c>
      <c r="DL481" t="s">
        <v>3</v>
      </c>
      <c r="DM481" t="s">
        <v>3</v>
      </c>
      <c r="DN481">
        <v>0</v>
      </c>
      <c r="DO481">
        <v>0</v>
      </c>
      <c r="DP481">
        <v>1</v>
      </c>
      <c r="DQ481">
        <v>1</v>
      </c>
      <c r="DU481">
        <v>16987630</v>
      </c>
      <c r="DV481" t="s">
        <v>19</v>
      </c>
      <c r="DW481" t="s">
        <v>19</v>
      </c>
      <c r="DX481">
        <v>1</v>
      </c>
      <c r="DZ481" t="s">
        <v>3</v>
      </c>
      <c r="EA481" t="s">
        <v>3</v>
      </c>
      <c r="EB481" t="s">
        <v>3</v>
      </c>
      <c r="EC481" t="s">
        <v>3</v>
      </c>
      <c r="EE481">
        <v>1441815344</v>
      </c>
      <c r="EF481">
        <v>1</v>
      </c>
      <c r="EG481" t="s">
        <v>22</v>
      </c>
      <c r="EH481">
        <v>0</v>
      </c>
      <c r="EI481" t="s">
        <v>3</v>
      </c>
      <c r="EJ481">
        <v>4</v>
      </c>
      <c r="EK481">
        <v>0</v>
      </c>
      <c r="EL481" t="s">
        <v>23</v>
      </c>
      <c r="EM481" t="s">
        <v>24</v>
      </c>
      <c r="EO481" t="s">
        <v>3</v>
      </c>
      <c r="EQ481">
        <v>0</v>
      </c>
      <c r="ER481">
        <v>1878.16</v>
      </c>
      <c r="ES481">
        <v>25.69</v>
      </c>
      <c r="ET481">
        <v>0</v>
      </c>
      <c r="EU481">
        <v>0</v>
      </c>
      <c r="EV481">
        <v>1852.47</v>
      </c>
      <c r="EW481">
        <v>3</v>
      </c>
      <c r="EX481">
        <v>0</v>
      </c>
      <c r="EY481">
        <v>0</v>
      </c>
      <c r="FQ481">
        <v>0</v>
      </c>
      <c r="FR481">
        <f t="shared" si="427"/>
        <v>0</v>
      </c>
      <c r="FS481">
        <v>0</v>
      </c>
      <c r="FX481">
        <v>70</v>
      </c>
      <c r="FY481">
        <v>10</v>
      </c>
      <c r="GA481" t="s">
        <v>3</v>
      </c>
      <c r="GD481">
        <v>0</v>
      </c>
      <c r="GF481">
        <v>102558922</v>
      </c>
      <c r="GG481">
        <v>2</v>
      </c>
      <c r="GH481">
        <v>1</v>
      </c>
      <c r="GI481">
        <v>-2</v>
      </c>
      <c r="GJ481">
        <v>0</v>
      </c>
      <c r="GK481">
        <f>ROUND(R481*(R12)/100,2)</f>
        <v>0</v>
      </c>
      <c r="GL481">
        <f t="shared" si="428"/>
        <v>0</v>
      </c>
      <c r="GM481">
        <f t="shared" si="429"/>
        <v>3360.14</v>
      </c>
      <c r="GN481">
        <f t="shared" si="430"/>
        <v>0</v>
      </c>
      <c r="GO481">
        <f t="shared" si="431"/>
        <v>0</v>
      </c>
      <c r="GP481">
        <f t="shared" si="432"/>
        <v>3360.14</v>
      </c>
      <c r="GR481">
        <v>0</v>
      </c>
      <c r="GS481">
        <v>3</v>
      </c>
      <c r="GT481">
        <v>0</v>
      </c>
      <c r="GU481" t="s">
        <v>3</v>
      </c>
      <c r="GV481">
        <f t="shared" si="433"/>
        <v>0</v>
      </c>
      <c r="GW481">
        <v>1</v>
      </c>
      <c r="GX481">
        <f t="shared" si="434"/>
        <v>0</v>
      </c>
      <c r="HA481">
        <v>0</v>
      </c>
      <c r="HB481">
        <v>0</v>
      </c>
      <c r="HC481">
        <f t="shared" si="435"/>
        <v>0</v>
      </c>
      <c r="HE481" t="s">
        <v>3</v>
      </c>
      <c r="HF481" t="s">
        <v>3</v>
      </c>
      <c r="HM481" t="s">
        <v>3</v>
      </c>
      <c r="HN481" t="s">
        <v>3</v>
      </c>
      <c r="HO481" t="s">
        <v>3</v>
      </c>
      <c r="HP481" t="s">
        <v>3</v>
      </c>
      <c r="HQ481" t="s">
        <v>3</v>
      </c>
      <c r="IK481">
        <v>0</v>
      </c>
    </row>
    <row r="482" spans="1:245" x14ac:dyDescent="0.2">
      <c r="A482">
        <v>17</v>
      </c>
      <c r="B482">
        <v>1</v>
      </c>
      <c r="D482">
        <f>ROW(EtalonRes!A404)</f>
        <v>404</v>
      </c>
      <c r="E482" t="s">
        <v>419</v>
      </c>
      <c r="F482" t="s">
        <v>398</v>
      </c>
      <c r="G482" t="s">
        <v>399</v>
      </c>
      <c r="H482" t="s">
        <v>19</v>
      </c>
      <c r="I482">
        <f>ROUND(3+1,9)</f>
        <v>4</v>
      </c>
      <c r="J482">
        <v>0</v>
      </c>
      <c r="K482">
        <f>ROUND(3+1,9)</f>
        <v>4</v>
      </c>
      <c r="O482">
        <f t="shared" si="403"/>
        <v>3754.48</v>
      </c>
      <c r="P482">
        <f t="shared" si="404"/>
        <v>49.56</v>
      </c>
      <c r="Q482">
        <f t="shared" si="405"/>
        <v>0</v>
      </c>
      <c r="R482">
        <f t="shared" si="406"/>
        <v>0</v>
      </c>
      <c r="S482">
        <f t="shared" si="407"/>
        <v>3704.92</v>
      </c>
      <c r="T482">
        <f t="shared" si="408"/>
        <v>0</v>
      </c>
      <c r="U482">
        <f t="shared" si="409"/>
        <v>6</v>
      </c>
      <c r="V482">
        <f t="shared" si="410"/>
        <v>0</v>
      </c>
      <c r="W482">
        <f t="shared" si="411"/>
        <v>0</v>
      </c>
      <c r="X482">
        <f t="shared" si="412"/>
        <v>2593.44</v>
      </c>
      <c r="Y482">
        <f t="shared" si="413"/>
        <v>370.49</v>
      </c>
      <c r="AA482">
        <v>1472751627</v>
      </c>
      <c r="AB482">
        <f t="shared" si="414"/>
        <v>938.62</v>
      </c>
      <c r="AC482">
        <f>ROUND((ES482),6)</f>
        <v>12.39</v>
      </c>
      <c r="AD482">
        <f>ROUND((((ET482)-(EU482))+AE482),6)</f>
        <v>0</v>
      </c>
      <c r="AE482">
        <f>ROUND((EU482),6)</f>
        <v>0</v>
      </c>
      <c r="AF482">
        <f>ROUND((EV482),6)</f>
        <v>926.23</v>
      </c>
      <c r="AG482">
        <f t="shared" si="415"/>
        <v>0</v>
      </c>
      <c r="AH482">
        <f>(EW482)</f>
        <v>1.5</v>
      </c>
      <c r="AI482">
        <f>(EX482)</f>
        <v>0</v>
      </c>
      <c r="AJ482">
        <f t="shared" si="416"/>
        <v>0</v>
      </c>
      <c r="AK482">
        <v>938.62</v>
      </c>
      <c r="AL482">
        <v>12.39</v>
      </c>
      <c r="AM482">
        <v>0</v>
      </c>
      <c r="AN482">
        <v>0</v>
      </c>
      <c r="AO482">
        <v>926.23</v>
      </c>
      <c r="AP482">
        <v>0</v>
      </c>
      <c r="AQ482">
        <v>1.5</v>
      </c>
      <c r="AR482">
        <v>0</v>
      </c>
      <c r="AS482">
        <v>0</v>
      </c>
      <c r="AT482">
        <v>70</v>
      </c>
      <c r="AU482">
        <v>10</v>
      </c>
      <c r="AV482">
        <v>1</v>
      </c>
      <c r="AW482">
        <v>1</v>
      </c>
      <c r="AZ482">
        <v>1</v>
      </c>
      <c r="BA482">
        <v>1</v>
      </c>
      <c r="BB482">
        <v>1</v>
      </c>
      <c r="BC482">
        <v>1</v>
      </c>
      <c r="BD482" t="s">
        <v>3</v>
      </c>
      <c r="BE482" t="s">
        <v>3</v>
      </c>
      <c r="BF482" t="s">
        <v>3</v>
      </c>
      <c r="BG482" t="s">
        <v>3</v>
      </c>
      <c r="BH482">
        <v>0</v>
      </c>
      <c r="BI482">
        <v>4</v>
      </c>
      <c r="BJ482" t="s">
        <v>400</v>
      </c>
      <c r="BM482">
        <v>0</v>
      </c>
      <c r="BN482">
        <v>0</v>
      </c>
      <c r="BO482" t="s">
        <v>3</v>
      </c>
      <c r="BP482">
        <v>0</v>
      </c>
      <c r="BQ482">
        <v>1</v>
      </c>
      <c r="BR482">
        <v>0</v>
      </c>
      <c r="BS482">
        <v>1</v>
      </c>
      <c r="BT482">
        <v>1</v>
      </c>
      <c r="BU482">
        <v>1</v>
      </c>
      <c r="BV482">
        <v>1</v>
      </c>
      <c r="BW482">
        <v>1</v>
      </c>
      <c r="BX482">
        <v>1</v>
      </c>
      <c r="BY482" t="s">
        <v>3</v>
      </c>
      <c r="BZ482">
        <v>70</v>
      </c>
      <c r="CA482">
        <v>10</v>
      </c>
      <c r="CB482" t="s">
        <v>3</v>
      </c>
      <c r="CE482">
        <v>0</v>
      </c>
      <c r="CF482">
        <v>0</v>
      </c>
      <c r="CG482">
        <v>0</v>
      </c>
      <c r="CM482">
        <v>0</v>
      </c>
      <c r="CN482" t="s">
        <v>3</v>
      </c>
      <c r="CO482">
        <v>0</v>
      </c>
      <c r="CP482">
        <f t="shared" si="417"/>
        <v>3754.48</v>
      </c>
      <c r="CQ482">
        <f t="shared" si="418"/>
        <v>12.39</v>
      </c>
      <c r="CR482">
        <f>((((ET482)*BB482-(EU482)*BS482)+AE482*BS482)*AV482)</f>
        <v>0</v>
      </c>
      <c r="CS482">
        <f t="shared" si="419"/>
        <v>0</v>
      </c>
      <c r="CT482">
        <f t="shared" si="420"/>
        <v>926.23</v>
      </c>
      <c r="CU482">
        <f t="shared" si="421"/>
        <v>0</v>
      </c>
      <c r="CV482">
        <f t="shared" si="422"/>
        <v>1.5</v>
      </c>
      <c r="CW482">
        <f t="shared" si="423"/>
        <v>0</v>
      </c>
      <c r="CX482">
        <f t="shared" si="424"/>
        <v>0</v>
      </c>
      <c r="CY482">
        <f t="shared" si="425"/>
        <v>2593.444</v>
      </c>
      <c r="CZ482">
        <f t="shared" si="426"/>
        <v>370.49199999999996</v>
      </c>
      <c r="DC482" t="s">
        <v>3</v>
      </c>
      <c r="DD482" t="s">
        <v>3</v>
      </c>
      <c r="DE482" t="s">
        <v>3</v>
      </c>
      <c r="DF482" t="s">
        <v>3</v>
      </c>
      <c r="DG482" t="s">
        <v>3</v>
      </c>
      <c r="DH482" t="s">
        <v>3</v>
      </c>
      <c r="DI482" t="s">
        <v>3</v>
      </c>
      <c r="DJ482" t="s">
        <v>3</v>
      </c>
      <c r="DK482" t="s">
        <v>3</v>
      </c>
      <c r="DL482" t="s">
        <v>3</v>
      </c>
      <c r="DM482" t="s">
        <v>3</v>
      </c>
      <c r="DN482">
        <v>0</v>
      </c>
      <c r="DO482">
        <v>0</v>
      </c>
      <c r="DP482">
        <v>1</v>
      </c>
      <c r="DQ482">
        <v>1</v>
      </c>
      <c r="DU482">
        <v>16987630</v>
      </c>
      <c r="DV482" t="s">
        <v>19</v>
      </c>
      <c r="DW482" t="s">
        <v>19</v>
      </c>
      <c r="DX482">
        <v>1</v>
      </c>
      <c r="DZ482" t="s">
        <v>3</v>
      </c>
      <c r="EA482" t="s">
        <v>3</v>
      </c>
      <c r="EB482" t="s">
        <v>3</v>
      </c>
      <c r="EC482" t="s">
        <v>3</v>
      </c>
      <c r="EE482">
        <v>1441815344</v>
      </c>
      <c r="EF482">
        <v>1</v>
      </c>
      <c r="EG482" t="s">
        <v>22</v>
      </c>
      <c r="EH482">
        <v>0</v>
      </c>
      <c r="EI482" t="s">
        <v>3</v>
      </c>
      <c r="EJ482">
        <v>4</v>
      </c>
      <c r="EK482">
        <v>0</v>
      </c>
      <c r="EL482" t="s">
        <v>23</v>
      </c>
      <c r="EM482" t="s">
        <v>24</v>
      </c>
      <c r="EO482" t="s">
        <v>3</v>
      </c>
      <c r="EQ482">
        <v>0</v>
      </c>
      <c r="ER482">
        <v>938.62</v>
      </c>
      <c r="ES482">
        <v>12.39</v>
      </c>
      <c r="ET482">
        <v>0</v>
      </c>
      <c r="EU482">
        <v>0</v>
      </c>
      <c r="EV482">
        <v>926.23</v>
      </c>
      <c r="EW482">
        <v>1.5</v>
      </c>
      <c r="EX482">
        <v>0</v>
      </c>
      <c r="EY482">
        <v>0</v>
      </c>
      <c r="FQ482">
        <v>0</v>
      </c>
      <c r="FR482">
        <f t="shared" si="427"/>
        <v>0</v>
      </c>
      <c r="FS482">
        <v>0</v>
      </c>
      <c r="FX482">
        <v>70</v>
      </c>
      <c r="FY482">
        <v>10</v>
      </c>
      <c r="GA482" t="s">
        <v>3</v>
      </c>
      <c r="GD482">
        <v>0</v>
      </c>
      <c r="GF482">
        <v>-1527887975</v>
      </c>
      <c r="GG482">
        <v>2</v>
      </c>
      <c r="GH482">
        <v>1</v>
      </c>
      <c r="GI482">
        <v>-2</v>
      </c>
      <c r="GJ482">
        <v>0</v>
      </c>
      <c r="GK482">
        <f>ROUND(R482*(R12)/100,2)</f>
        <v>0</v>
      </c>
      <c r="GL482">
        <f t="shared" si="428"/>
        <v>0</v>
      </c>
      <c r="GM482">
        <f t="shared" si="429"/>
        <v>6718.41</v>
      </c>
      <c r="GN482">
        <f t="shared" si="430"/>
        <v>0</v>
      </c>
      <c r="GO482">
        <f t="shared" si="431"/>
        <v>0</v>
      </c>
      <c r="GP482">
        <f t="shared" si="432"/>
        <v>6718.41</v>
      </c>
      <c r="GR482">
        <v>0</v>
      </c>
      <c r="GS482">
        <v>3</v>
      </c>
      <c r="GT482">
        <v>0</v>
      </c>
      <c r="GU482" t="s">
        <v>3</v>
      </c>
      <c r="GV482">
        <f t="shared" si="433"/>
        <v>0</v>
      </c>
      <c r="GW482">
        <v>1</v>
      </c>
      <c r="GX482">
        <f t="shared" si="434"/>
        <v>0</v>
      </c>
      <c r="HA482">
        <v>0</v>
      </c>
      <c r="HB482">
        <v>0</v>
      </c>
      <c r="HC482">
        <f t="shared" si="435"/>
        <v>0</v>
      </c>
      <c r="HE482" t="s">
        <v>3</v>
      </c>
      <c r="HF482" t="s">
        <v>3</v>
      </c>
      <c r="HM482" t="s">
        <v>3</v>
      </c>
      <c r="HN482" t="s">
        <v>3</v>
      </c>
      <c r="HO482" t="s">
        <v>3</v>
      </c>
      <c r="HP482" t="s">
        <v>3</v>
      </c>
      <c r="HQ482" t="s">
        <v>3</v>
      </c>
      <c r="IK482">
        <v>0</v>
      </c>
    </row>
    <row r="483" spans="1:245" x14ac:dyDescent="0.2">
      <c r="A483">
        <v>17</v>
      </c>
      <c r="B483">
        <v>1</v>
      </c>
      <c r="D483">
        <f>ROW(EtalonRes!A405)</f>
        <v>405</v>
      </c>
      <c r="E483" t="s">
        <v>3</v>
      </c>
      <c r="F483" t="s">
        <v>401</v>
      </c>
      <c r="G483" t="s">
        <v>402</v>
      </c>
      <c r="H483" t="s">
        <v>19</v>
      </c>
      <c r="I483">
        <f>ROUND(3+1,9)</f>
        <v>4</v>
      </c>
      <c r="J483">
        <v>0</v>
      </c>
      <c r="K483">
        <f>ROUND(3+1,9)</f>
        <v>4</v>
      </c>
      <c r="O483">
        <f t="shared" si="403"/>
        <v>370.44</v>
      </c>
      <c r="P483">
        <f t="shared" si="404"/>
        <v>0</v>
      </c>
      <c r="Q483">
        <f t="shared" si="405"/>
        <v>0</v>
      </c>
      <c r="R483">
        <f t="shared" si="406"/>
        <v>0</v>
      </c>
      <c r="S483">
        <f t="shared" si="407"/>
        <v>370.44</v>
      </c>
      <c r="T483">
        <f t="shared" si="408"/>
        <v>0</v>
      </c>
      <c r="U483">
        <f t="shared" si="409"/>
        <v>0.60000000000000009</v>
      </c>
      <c r="V483">
        <f t="shared" si="410"/>
        <v>0</v>
      </c>
      <c r="W483">
        <f t="shared" si="411"/>
        <v>0</v>
      </c>
      <c r="X483">
        <f t="shared" si="412"/>
        <v>259.31</v>
      </c>
      <c r="Y483">
        <f t="shared" si="413"/>
        <v>37.04</v>
      </c>
      <c r="AA483">
        <v>-1</v>
      </c>
      <c r="AB483">
        <f t="shared" si="414"/>
        <v>92.61</v>
      </c>
      <c r="AC483">
        <f>ROUND(((ES483*3)),6)</f>
        <v>0</v>
      </c>
      <c r="AD483">
        <f>ROUND(((((ET483*3))-((EU483*3)))+AE483),6)</f>
        <v>0</v>
      </c>
      <c r="AE483">
        <f>ROUND(((EU483*3)),6)</f>
        <v>0</v>
      </c>
      <c r="AF483">
        <f>ROUND(((EV483*3)),6)</f>
        <v>92.61</v>
      </c>
      <c r="AG483">
        <f t="shared" si="415"/>
        <v>0</v>
      </c>
      <c r="AH483">
        <f>((EW483*3))</f>
        <v>0.15000000000000002</v>
      </c>
      <c r="AI483">
        <f>((EX483*3))</f>
        <v>0</v>
      </c>
      <c r="AJ483">
        <f t="shared" si="416"/>
        <v>0</v>
      </c>
      <c r="AK483">
        <v>30.87</v>
      </c>
      <c r="AL483">
        <v>0</v>
      </c>
      <c r="AM483">
        <v>0</v>
      </c>
      <c r="AN483">
        <v>0</v>
      </c>
      <c r="AO483">
        <v>30.87</v>
      </c>
      <c r="AP483">
        <v>0</v>
      </c>
      <c r="AQ483">
        <v>0.05</v>
      </c>
      <c r="AR483">
        <v>0</v>
      </c>
      <c r="AS483">
        <v>0</v>
      </c>
      <c r="AT483">
        <v>70</v>
      </c>
      <c r="AU483">
        <v>10</v>
      </c>
      <c r="AV483">
        <v>1</v>
      </c>
      <c r="AW483">
        <v>1</v>
      </c>
      <c r="AZ483">
        <v>1</v>
      </c>
      <c r="BA483">
        <v>1</v>
      </c>
      <c r="BB483">
        <v>1</v>
      </c>
      <c r="BC483">
        <v>1</v>
      </c>
      <c r="BD483" t="s">
        <v>3</v>
      </c>
      <c r="BE483" t="s">
        <v>3</v>
      </c>
      <c r="BF483" t="s">
        <v>3</v>
      </c>
      <c r="BG483" t="s">
        <v>3</v>
      </c>
      <c r="BH483">
        <v>0</v>
      </c>
      <c r="BI483">
        <v>4</v>
      </c>
      <c r="BJ483" t="s">
        <v>403</v>
      </c>
      <c r="BM483">
        <v>0</v>
      </c>
      <c r="BN483">
        <v>0</v>
      </c>
      <c r="BO483" t="s">
        <v>3</v>
      </c>
      <c r="BP483">
        <v>0</v>
      </c>
      <c r="BQ483">
        <v>1</v>
      </c>
      <c r="BR483">
        <v>0</v>
      </c>
      <c r="BS483">
        <v>1</v>
      </c>
      <c r="BT483">
        <v>1</v>
      </c>
      <c r="BU483">
        <v>1</v>
      </c>
      <c r="BV483">
        <v>1</v>
      </c>
      <c r="BW483">
        <v>1</v>
      </c>
      <c r="BX483">
        <v>1</v>
      </c>
      <c r="BY483" t="s">
        <v>3</v>
      </c>
      <c r="BZ483">
        <v>70</v>
      </c>
      <c r="CA483">
        <v>10</v>
      </c>
      <c r="CB483" t="s">
        <v>3</v>
      </c>
      <c r="CE483">
        <v>0</v>
      </c>
      <c r="CF483">
        <v>0</v>
      </c>
      <c r="CG483">
        <v>0</v>
      </c>
      <c r="CM483">
        <v>0</v>
      </c>
      <c r="CN483" t="s">
        <v>3</v>
      </c>
      <c r="CO483">
        <v>0</v>
      </c>
      <c r="CP483">
        <f t="shared" si="417"/>
        <v>370.44</v>
      </c>
      <c r="CQ483">
        <f t="shared" si="418"/>
        <v>0</v>
      </c>
      <c r="CR483">
        <f>(((((ET483*3))*BB483-((EU483*3))*BS483)+AE483*BS483)*AV483)</f>
        <v>0</v>
      </c>
      <c r="CS483">
        <f t="shared" si="419"/>
        <v>0</v>
      </c>
      <c r="CT483">
        <f t="shared" si="420"/>
        <v>92.61</v>
      </c>
      <c r="CU483">
        <f t="shared" si="421"/>
        <v>0</v>
      </c>
      <c r="CV483">
        <f t="shared" si="422"/>
        <v>0.15000000000000002</v>
      </c>
      <c r="CW483">
        <f t="shared" si="423"/>
        <v>0</v>
      </c>
      <c r="CX483">
        <f t="shared" si="424"/>
        <v>0</v>
      </c>
      <c r="CY483">
        <f t="shared" si="425"/>
        <v>259.30799999999999</v>
      </c>
      <c r="CZ483">
        <f t="shared" si="426"/>
        <v>37.044000000000004</v>
      </c>
      <c r="DC483" t="s">
        <v>3</v>
      </c>
      <c r="DD483" t="s">
        <v>164</v>
      </c>
      <c r="DE483" t="s">
        <v>164</v>
      </c>
      <c r="DF483" t="s">
        <v>164</v>
      </c>
      <c r="DG483" t="s">
        <v>164</v>
      </c>
      <c r="DH483" t="s">
        <v>3</v>
      </c>
      <c r="DI483" t="s">
        <v>164</v>
      </c>
      <c r="DJ483" t="s">
        <v>164</v>
      </c>
      <c r="DK483" t="s">
        <v>3</v>
      </c>
      <c r="DL483" t="s">
        <v>3</v>
      </c>
      <c r="DM483" t="s">
        <v>3</v>
      </c>
      <c r="DN483">
        <v>0</v>
      </c>
      <c r="DO483">
        <v>0</v>
      </c>
      <c r="DP483">
        <v>1</v>
      </c>
      <c r="DQ483">
        <v>1</v>
      </c>
      <c r="DU483">
        <v>16987630</v>
      </c>
      <c r="DV483" t="s">
        <v>19</v>
      </c>
      <c r="DW483" t="s">
        <v>19</v>
      </c>
      <c r="DX483">
        <v>1</v>
      </c>
      <c r="DZ483" t="s">
        <v>3</v>
      </c>
      <c r="EA483" t="s">
        <v>3</v>
      </c>
      <c r="EB483" t="s">
        <v>3</v>
      </c>
      <c r="EC483" t="s">
        <v>3</v>
      </c>
      <c r="EE483">
        <v>1441815344</v>
      </c>
      <c r="EF483">
        <v>1</v>
      </c>
      <c r="EG483" t="s">
        <v>22</v>
      </c>
      <c r="EH483">
        <v>0</v>
      </c>
      <c r="EI483" t="s">
        <v>3</v>
      </c>
      <c r="EJ483">
        <v>4</v>
      </c>
      <c r="EK483">
        <v>0</v>
      </c>
      <c r="EL483" t="s">
        <v>23</v>
      </c>
      <c r="EM483" t="s">
        <v>24</v>
      </c>
      <c r="EO483" t="s">
        <v>3</v>
      </c>
      <c r="EQ483">
        <v>1024</v>
      </c>
      <c r="ER483">
        <v>30.87</v>
      </c>
      <c r="ES483">
        <v>0</v>
      </c>
      <c r="ET483">
        <v>0</v>
      </c>
      <c r="EU483">
        <v>0</v>
      </c>
      <c r="EV483">
        <v>30.87</v>
      </c>
      <c r="EW483">
        <v>0.05</v>
      </c>
      <c r="EX483">
        <v>0</v>
      </c>
      <c r="EY483">
        <v>0</v>
      </c>
      <c r="FQ483">
        <v>0</v>
      </c>
      <c r="FR483">
        <f t="shared" si="427"/>
        <v>0</v>
      </c>
      <c r="FS483">
        <v>0</v>
      </c>
      <c r="FX483">
        <v>70</v>
      </c>
      <c r="FY483">
        <v>10</v>
      </c>
      <c r="GA483" t="s">
        <v>3</v>
      </c>
      <c r="GD483">
        <v>0</v>
      </c>
      <c r="GF483">
        <v>1105260746</v>
      </c>
      <c r="GG483">
        <v>2</v>
      </c>
      <c r="GH483">
        <v>1</v>
      </c>
      <c r="GI483">
        <v>-2</v>
      </c>
      <c r="GJ483">
        <v>0</v>
      </c>
      <c r="GK483">
        <f>ROUND(R483*(R12)/100,2)</f>
        <v>0</v>
      </c>
      <c r="GL483">
        <f t="shared" si="428"/>
        <v>0</v>
      </c>
      <c r="GM483">
        <f t="shared" si="429"/>
        <v>666.79</v>
      </c>
      <c r="GN483">
        <f t="shared" si="430"/>
        <v>0</v>
      </c>
      <c r="GO483">
        <f t="shared" si="431"/>
        <v>0</v>
      </c>
      <c r="GP483">
        <f t="shared" si="432"/>
        <v>666.79</v>
      </c>
      <c r="GR483">
        <v>0</v>
      </c>
      <c r="GS483">
        <v>3</v>
      </c>
      <c r="GT483">
        <v>0</v>
      </c>
      <c r="GU483" t="s">
        <v>3</v>
      </c>
      <c r="GV483">
        <f t="shared" si="433"/>
        <v>0</v>
      </c>
      <c r="GW483">
        <v>1</v>
      </c>
      <c r="GX483">
        <f t="shared" si="434"/>
        <v>0</v>
      </c>
      <c r="HA483">
        <v>0</v>
      </c>
      <c r="HB483">
        <v>0</v>
      </c>
      <c r="HC483">
        <f t="shared" si="435"/>
        <v>0</v>
      </c>
      <c r="HE483" t="s">
        <v>3</v>
      </c>
      <c r="HF483" t="s">
        <v>3</v>
      </c>
      <c r="HM483" t="s">
        <v>3</v>
      </c>
      <c r="HN483" t="s">
        <v>3</v>
      </c>
      <c r="HO483" t="s">
        <v>3</v>
      </c>
      <c r="HP483" t="s">
        <v>3</v>
      </c>
      <c r="HQ483" t="s">
        <v>3</v>
      </c>
      <c r="IK483">
        <v>0</v>
      </c>
    </row>
    <row r="484" spans="1:245" x14ac:dyDescent="0.2">
      <c r="A484">
        <v>17</v>
      </c>
      <c r="B484">
        <v>1</v>
      </c>
      <c r="D484">
        <f>ROW(EtalonRes!A407)</f>
        <v>407</v>
      </c>
      <c r="E484" t="s">
        <v>3</v>
      </c>
      <c r="F484" t="s">
        <v>351</v>
      </c>
      <c r="G484" t="s">
        <v>352</v>
      </c>
      <c r="H484" t="s">
        <v>19</v>
      </c>
      <c r="I484">
        <v>2</v>
      </c>
      <c r="J484">
        <v>0</v>
      </c>
      <c r="K484">
        <v>2</v>
      </c>
      <c r="O484">
        <f t="shared" si="403"/>
        <v>148.26</v>
      </c>
      <c r="P484">
        <f t="shared" si="404"/>
        <v>0.06</v>
      </c>
      <c r="Q484">
        <f t="shared" si="405"/>
        <v>0</v>
      </c>
      <c r="R484">
        <f t="shared" si="406"/>
        <v>0</v>
      </c>
      <c r="S484">
        <f t="shared" si="407"/>
        <v>148.19999999999999</v>
      </c>
      <c r="T484">
        <f t="shared" si="408"/>
        <v>0</v>
      </c>
      <c r="U484">
        <f t="shared" si="409"/>
        <v>0.24</v>
      </c>
      <c r="V484">
        <f t="shared" si="410"/>
        <v>0</v>
      </c>
      <c r="W484">
        <f t="shared" si="411"/>
        <v>0</v>
      </c>
      <c r="X484">
        <f t="shared" si="412"/>
        <v>103.74</v>
      </c>
      <c r="Y484">
        <f t="shared" si="413"/>
        <v>14.82</v>
      </c>
      <c r="AA484">
        <v>-1</v>
      </c>
      <c r="AB484">
        <f t="shared" si="414"/>
        <v>74.13</v>
      </c>
      <c r="AC484">
        <f>ROUND(((ES484*3)),6)</f>
        <v>0.03</v>
      </c>
      <c r="AD484">
        <f>ROUND(((((ET484*3))-((EU484*3)))+AE484),6)</f>
        <v>0</v>
      </c>
      <c r="AE484">
        <f>ROUND(((EU484*3)),6)</f>
        <v>0</v>
      </c>
      <c r="AF484">
        <f>ROUND(((EV484*3)),6)</f>
        <v>74.099999999999994</v>
      </c>
      <c r="AG484">
        <f t="shared" si="415"/>
        <v>0</v>
      </c>
      <c r="AH484">
        <f>((EW484*3))</f>
        <v>0.12</v>
      </c>
      <c r="AI484">
        <f>((EX484*3))</f>
        <v>0</v>
      </c>
      <c r="AJ484">
        <f t="shared" si="416"/>
        <v>0</v>
      </c>
      <c r="AK484">
        <v>24.71</v>
      </c>
      <c r="AL484">
        <v>0.01</v>
      </c>
      <c r="AM484">
        <v>0</v>
      </c>
      <c r="AN484">
        <v>0</v>
      </c>
      <c r="AO484">
        <v>24.7</v>
      </c>
      <c r="AP484">
        <v>0</v>
      </c>
      <c r="AQ484">
        <v>0.04</v>
      </c>
      <c r="AR484">
        <v>0</v>
      </c>
      <c r="AS484">
        <v>0</v>
      </c>
      <c r="AT484">
        <v>70</v>
      </c>
      <c r="AU484">
        <v>10</v>
      </c>
      <c r="AV484">
        <v>1</v>
      </c>
      <c r="AW484">
        <v>1</v>
      </c>
      <c r="AZ484">
        <v>1</v>
      </c>
      <c r="BA484">
        <v>1</v>
      </c>
      <c r="BB484">
        <v>1</v>
      </c>
      <c r="BC484">
        <v>1</v>
      </c>
      <c r="BD484" t="s">
        <v>3</v>
      </c>
      <c r="BE484" t="s">
        <v>3</v>
      </c>
      <c r="BF484" t="s">
        <v>3</v>
      </c>
      <c r="BG484" t="s">
        <v>3</v>
      </c>
      <c r="BH484">
        <v>0</v>
      </c>
      <c r="BI484">
        <v>4</v>
      </c>
      <c r="BJ484" t="s">
        <v>353</v>
      </c>
      <c r="BM484">
        <v>0</v>
      </c>
      <c r="BN484">
        <v>0</v>
      </c>
      <c r="BO484" t="s">
        <v>3</v>
      </c>
      <c r="BP484">
        <v>0</v>
      </c>
      <c r="BQ484">
        <v>1</v>
      </c>
      <c r="BR484">
        <v>0</v>
      </c>
      <c r="BS484">
        <v>1</v>
      </c>
      <c r="BT484">
        <v>1</v>
      </c>
      <c r="BU484">
        <v>1</v>
      </c>
      <c r="BV484">
        <v>1</v>
      </c>
      <c r="BW484">
        <v>1</v>
      </c>
      <c r="BX484">
        <v>1</v>
      </c>
      <c r="BY484" t="s">
        <v>3</v>
      </c>
      <c r="BZ484">
        <v>70</v>
      </c>
      <c r="CA484">
        <v>10</v>
      </c>
      <c r="CB484" t="s">
        <v>3</v>
      </c>
      <c r="CE484">
        <v>0</v>
      </c>
      <c r="CF484">
        <v>0</v>
      </c>
      <c r="CG484">
        <v>0</v>
      </c>
      <c r="CM484">
        <v>0</v>
      </c>
      <c r="CN484" t="s">
        <v>3</v>
      </c>
      <c r="CO484">
        <v>0</v>
      </c>
      <c r="CP484">
        <f t="shared" si="417"/>
        <v>148.26</v>
      </c>
      <c r="CQ484">
        <f t="shared" si="418"/>
        <v>0.03</v>
      </c>
      <c r="CR484">
        <f>(((((ET484*3))*BB484-((EU484*3))*BS484)+AE484*BS484)*AV484)</f>
        <v>0</v>
      </c>
      <c r="CS484">
        <f t="shared" si="419"/>
        <v>0</v>
      </c>
      <c r="CT484">
        <f t="shared" si="420"/>
        <v>74.099999999999994</v>
      </c>
      <c r="CU484">
        <f t="shared" si="421"/>
        <v>0</v>
      </c>
      <c r="CV484">
        <f t="shared" si="422"/>
        <v>0.12</v>
      </c>
      <c r="CW484">
        <f t="shared" si="423"/>
        <v>0</v>
      </c>
      <c r="CX484">
        <f t="shared" si="424"/>
        <v>0</v>
      </c>
      <c r="CY484">
        <f t="shared" si="425"/>
        <v>103.74</v>
      </c>
      <c r="CZ484">
        <f t="shared" si="426"/>
        <v>14.82</v>
      </c>
      <c r="DC484" t="s">
        <v>3</v>
      </c>
      <c r="DD484" t="s">
        <v>164</v>
      </c>
      <c r="DE484" t="s">
        <v>164</v>
      </c>
      <c r="DF484" t="s">
        <v>164</v>
      </c>
      <c r="DG484" t="s">
        <v>164</v>
      </c>
      <c r="DH484" t="s">
        <v>3</v>
      </c>
      <c r="DI484" t="s">
        <v>164</v>
      </c>
      <c r="DJ484" t="s">
        <v>164</v>
      </c>
      <c r="DK484" t="s">
        <v>3</v>
      </c>
      <c r="DL484" t="s">
        <v>3</v>
      </c>
      <c r="DM484" t="s">
        <v>3</v>
      </c>
      <c r="DN484">
        <v>0</v>
      </c>
      <c r="DO484">
        <v>0</v>
      </c>
      <c r="DP484">
        <v>1</v>
      </c>
      <c r="DQ484">
        <v>1</v>
      </c>
      <c r="DU484">
        <v>16987630</v>
      </c>
      <c r="DV484" t="s">
        <v>19</v>
      </c>
      <c r="DW484" t="s">
        <v>19</v>
      </c>
      <c r="DX484">
        <v>1</v>
      </c>
      <c r="DZ484" t="s">
        <v>3</v>
      </c>
      <c r="EA484" t="s">
        <v>3</v>
      </c>
      <c r="EB484" t="s">
        <v>3</v>
      </c>
      <c r="EC484" t="s">
        <v>3</v>
      </c>
      <c r="EE484">
        <v>1441815344</v>
      </c>
      <c r="EF484">
        <v>1</v>
      </c>
      <c r="EG484" t="s">
        <v>22</v>
      </c>
      <c r="EH484">
        <v>0</v>
      </c>
      <c r="EI484" t="s">
        <v>3</v>
      </c>
      <c r="EJ484">
        <v>4</v>
      </c>
      <c r="EK484">
        <v>0</v>
      </c>
      <c r="EL484" t="s">
        <v>23</v>
      </c>
      <c r="EM484" t="s">
        <v>24</v>
      </c>
      <c r="EO484" t="s">
        <v>3</v>
      </c>
      <c r="EQ484">
        <v>1024</v>
      </c>
      <c r="ER484">
        <v>24.71</v>
      </c>
      <c r="ES484">
        <v>0.01</v>
      </c>
      <c r="ET484">
        <v>0</v>
      </c>
      <c r="EU484">
        <v>0</v>
      </c>
      <c r="EV484">
        <v>24.7</v>
      </c>
      <c r="EW484">
        <v>0.04</v>
      </c>
      <c r="EX484">
        <v>0</v>
      </c>
      <c r="EY484">
        <v>0</v>
      </c>
      <c r="FQ484">
        <v>0</v>
      </c>
      <c r="FR484">
        <f t="shared" si="427"/>
        <v>0</v>
      </c>
      <c r="FS484">
        <v>0</v>
      </c>
      <c r="FX484">
        <v>70</v>
      </c>
      <c r="FY484">
        <v>10</v>
      </c>
      <c r="GA484" t="s">
        <v>3</v>
      </c>
      <c r="GD484">
        <v>0</v>
      </c>
      <c r="GF484">
        <v>322852978</v>
      </c>
      <c r="GG484">
        <v>2</v>
      </c>
      <c r="GH484">
        <v>1</v>
      </c>
      <c r="GI484">
        <v>-2</v>
      </c>
      <c r="GJ484">
        <v>0</v>
      </c>
      <c r="GK484">
        <f>ROUND(R484*(R12)/100,2)</f>
        <v>0</v>
      </c>
      <c r="GL484">
        <f t="shared" si="428"/>
        <v>0</v>
      </c>
      <c r="GM484">
        <f t="shared" si="429"/>
        <v>266.82</v>
      </c>
      <c r="GN484">
        <f t="shared" si="430"/>
        <v>0</v>
      </c>
      <c r="GO484">
        <f t="shared" si="431"/>
        <v>0</v>
      </c>
      <c r="GP484">
        <f t="shared" si="432"/>
        <v>266.82</v>
      </c>
      <c r="GR484">
        <v>0</v>
      </c>
      <c r="GS484">
        <v>3</v>
      </c>
      <c r="GT484">
        <v>0</v>
      </c>
      <c r="GU484" t="s">
        <v>3</v>
      </c>
      <c r="GV484">
        <f t="shared" si="433"/>
        <v>0</v>
      </c>
      <c r="GW484">
        <v>1</v>
      </c>
      <c r="GX484">
        <f t="shared" si="434"/>
        <v>0</v>
      </c>
      <c r="HA484">
        <v>0</v>
      </c>
      <c r="HB484">
        <v>0</v>
      </c>
      <c r="HC484">
        <f t="shared" si="435"/>
        <v>0</v>
      </c>
      <c r="HE484" t="s">
        <v>3</v>
      </c>
      <c r="HF484" t="s">
        <v>3</v>
      </c>
      <c r="HM484" t="s">
        <v>3</v>
      </c>
      <c r="HN484" t="s">
        <v>3</v>
      </c>
      <c r="HO484" t="s">
        <v>3</v>
      </c>
      <c r="HP484" t="s">
        <v>3</v>
      </c>
      <c r="HQ484" t="s">
        <v>3</v>
      </c>
      <c r="IK484">
        <v>0</v>
      </c>
    </row>
    <row r="485" spans="1:245" x14ac:dyDescent="0.2">
      <c r="A485">
        <v>17</v>
      </c>
      <c r="B485">
        <v>1</v>
      </c>
      <c r="D485">
        <f>ROW(EtalonRes!A410)</f>
        <v>410</v>
      </c>
      <c r="E485" t="s">
        <v>420</v>
      </c>
      <c r="F485" t="s">
        <v>355</v>
      </c>
      <c r="G485" t="s">
        <v>356</v>
      </c>
      <c r="H485" t="s">
        <v>19</v>
      </c>
      <c r="I485">
        <v>2</v>
      </c>
      <c r="J485">
        <v>0</v>
      </c>
      <c r="K485">
        <v>2</v>
      </c>
      <c r="O485">
        <f t="shared" si="403"/>
        <v>1485.38</v>
      </c>
      <c r="P485">
        <f t="shared" si="404"/>
        <v>3.4</v>
      </c>
      <c r="Q485">
        <f t="shared" si="405"/>
        <v>0</v>
      </c>
      <c r="R485">
        <f t="shared" si="406"/>
        <v>0</v>
      </c>
      <c r="S485">
        <f t="shared" si="407"/>
        <v>1481.98</v>
      </c>
      <c r="T485">
        <f t="shared" si="408"/>
        <v>0</v>
      </c>
      <c r="U485">
        <f t="shared" si="409"/>
        <v>2.4</v>
      </c>
      <c r="V485">
        <f t="shared" si="410"/>
        <v>0</v>
      </c>
      <c r="W485">
        <f t="shared" si="411"/>
        <v>0</v>
      </c>
      <c r="X485">
        <f t="shared" si="412"/>
        <v>1037.3900000000001</v>
      </c>
      <c r="Y485">
        <f t="shared" si="413"/>
        <v>148.19999999999999</v>
      </c>
      <c r="AA485">
        <v>1472751627</v>
      </c>
      <c r="AB485">
        <f t="shared" si="414"/>
        <v>742.69</v>
      </c>
      <c r="AC485">
        <f>ROUND((ES485),6)</f>
        <v>1.7</v>
      </c>
      <c r="AD485">
        <f>ROUND((((ET485)-(EU485))+AE485),6)</f>
        <v>0</v>
      </c>
      <c r="AE485">
        <f>ROUND((EU485),6)</f>
        <v>0</v>
      </c>
      <c r="AF485">
        <f>ROUND((EV485),6)</f>
        <v>740.99</v>
      </c>
      <c r="AG485">
        <f t="shared" si="415"/>
        <v>0</v>
      </c>
      <c r="AH485">
        <f>(EW485)</f>
        <v>1.2</v>
      </c>
      <c r="AI485">
        <f>(EX485)</f>
        <v>0</v>
      </c>
      <c r="AJ485">
        <f t="shared" si="416"/>
        <v>0</v>
      </c>
      <c r="AK485">
        <v>742.69</v>
      </c>
      <c r="AL485">
        <v>1.7</v>
      </c>
      <c r="AM485">
        <v>0</v>
      </c>
      <c r="AN485">
        <v>0</v>
      </c>
      <c r="AO485">
        <v>740.99</v>
      </c>
      <c r="AP485">
        <v>0</v>
      </c>
      <c r="AQ485">
        <v>1.2</v>
      </c>
      <c r="AR485">
        <v>0</v>
      </c>
      <c r="AS485">
        <v>0</v>
      </c>
      <c r="AT485">
        <v>70</v>
      </c>
      <c r="AU485">
        <v>10</v>
      </c>
      <c r="AV485">
        <v>1</v>
      </c>
      <c r="AW485">
        <v>1</v>
      </c>
      <c r="AZ485">
        <v>1</v>
      </c>
      <c r="BA485">
        <v>1</v>
      </c>
      <c r="BB485">
        <v>1</v>
      </c>
      <c r="BC485">
        <v>1</v>
      </c>
      <c r="BD485" t="s">
        <v>3</v>
      </c>
      <c r="BE485" t="s">
        <v>3</v>
      </c>
      <c r="BF485" t="s">
        <v>3</v>
      </c>
      <c r="BG485" t="s">
        <v>3</v>
      </c>
      <c r="BH485">
        <v>0</v>
      </c>
      <c r="BI485">
        <v>4</v>
      </c>
      <c r="BJ485" t="s">
        <v>357</v>
      </c>
      <c r="BM485">
        <v>0</v>
      </c>
      <c r="BN485">
        <v>0</v>
      </c>
      <c r="BO485" t="s">
        <v>3</v>
      </c>
      <c r="BP485">
        <v>0</v>
      </c>
      <c r="BQ485">
        <v>1</v>
      </c>
      <c r="BR485">
        <v>0</v>
      </c>
      <c r="BS485">
        <v>1</v>
      </c>
      <c r="BT485">
        <v>1</v>
      </c>
      <c r="BU485">
        <v>1</v>
      </c>
      <c r="BV485">
        <v>1</v>
      </c>
      <c r="BW485">
        <v>1</v>
      </c>
      <c r="BX485">
        <v>1</v>
      </c>
      <c r="BY485" t="s">
        <v>3</v>
      </c>
      <c r="BZ485">
        <v>70</v>
      </c>
      <c r="CA485">
        <v>10</v>
      </c>
      <c r="CB485" t="s">
        <v>3</v>
      </c>
      <c r="CE485">
        <v>0</v>
      </c>
      <c r="CF485">
        <v>0</v>
      </c>
      <c r="CG485">
        <v>0</v>
      </c>
      <c r="CM485">
        <v>0</v>
      </c>
      <c r="CN485" t="s">
        <v>3</v>
      </c>
      <c r="CO485">
        <v>0</v>
      </c>
      <c r="CP485">
        <f t="shared" si="417"/>
        <v>1485.38</v>
      </c>
      <c r="CQ485">
        <f t="shared" si="418"/>
        <v>1.7</v>
      </c>
      <c r="CR485">
        <f>((((ET485)*BB485-(EU485)*BS485)+AE485*BS485)*AV485)</f>
        <v>0</v>
      </c>
      <c r="CS485">
        <f t="shared" si="419"/>
        <v>0</v>
      </c>
      <c r="CT485">
        <f t="shared" si="420"/>
        <v>740.99</v>
      </c>
      <c r="CU485">
        <f t="shared" si="421"/>
        <v>0</v>
      </c>
      <c r="CV485">
        <f t="shared" si="422"/>
        <v>1.2</v>
      </c>
      <c r="CW485">
        <f t="shared" si="423"/>
        <v>0</v>
      </c>
      <c r="CX485">
        <f t="shared" si="424"/>
        <v>0</v>
      </c>
      <c r="CY485">
        <f t="shared" si="425"/>
        <v>1037.386</v>
      </c>
      <c r="CZ485">
        <f t="shared" si="426"/>
        <v>148.19799999999998</v>
      </c>
      <c r="DC485" t="s">
        <v>3</v>
      </c>
      <c r="DD485" t="s">
        <v>3</v>
      </c>
      <c r="DE485" t="s">
        <v>3</v>
      </c>
      <c r="DF485" t="s">
        <v>3</v>
      </c>
      <c r="DG485" t="s">
        <v>3</v>
      </c>
      <c r="DH485" t="s">
        <v>3</v>
      </c>
      <c r="DI485" t="s">
        <v>3</v>
      </c>
      <c r="DJ485" t="s">
        <v>3</v>
      </c>
      <c r="DK485" t="s">
        <v>3</v>
      </c>
      <c r="DL485" t="s">
        <v>3</v>
      </c>
      <c r="DM485" t="s">
        <v>3</v>
      </c>
      <c r="DN485">
        <v>0</v>
      </c>
      <c r="DO485">
        <v>0</v>
      </c>
      <c r="DP485">
        <v>1</v>
      </c>
      <c r="DQ485">
        <v>1</v>
      </c>
      <c r="DU485">
        <v>16987630</v>
      </c>
      <c r="DV485" t="s">
        <v>19</v>
      </c>
      <c r="DW485" t="s">
        <v>19</v>
      </c>
      <c r="DX485">
        <v>1</v>
      </c>
      <c r="DZ485" t="s">
        <v>3</v>
      </c>
      <c r="EA485" t="s">
        <v>3</v>
      </c>
      <c r="EB485" t="s">
        <v>3</v>
      </c>
      <c r="EC485" t="s">
        <v>3</v>
      </c>
      <c r="EE485">
        <v>1441815344</v>
      </c>
      <c r="EF485">
        <v>1</v>
      </c>
      <c r="EG485" t="s">
        <v>22</v>
      </c>
      <c r="EH485">
        <v>0</v>
      </c>
      <c r="EI485" t="s">
        <v>3</v>
      </c>
      <c r="EJ485">
        <v>4</v>
      </c>
      <c r="EK485">
        <v>0</v>
      </c>
      <c r="EL485" t="s">
        <v>23</v>
      </c>
      <c r="EM485" t="s">
        <v>24</v>
      </c>
      <c r="EO485" t="s">
        <v>3</v>
      </c>
      <c r="EQ485">
        <v>0</v>
      </c>
      <c r="ER485">
        <v>742.69</v>
      </c>
      <c r="ES485">
        <v>1.7</v>
      </c>
      <c r="ET485">
        <v>0</v>
      </c>
      <c r="EU485">
        <v>0</v>
      </c>
      <c r="EV485">
        <v>740.99</v>
      </c>
      <c r="EW485">
        <v>1.2</v>
      </c>
      <c r="EX485">
        <v>0</v>
      </c>
      <c r="EY485">
        <v>0</v>
      </c>
      <c r="FQ485">
        <v>0</v>
      </c>
      <c r="FR485">
        <f t="shared" si="427"/>
        <v>0</v>
      </c>
      <c r="FS485">
        <v>0</v>
      </c>
      <c r="FX485">
        <v>70</v>
      </c>
      <c r="FY485">
        <v>10</v>
      </c>
      <c r="GA485" t="s">
        <v>3</v>
      </c>
      <c r="GD485">
        <v>0</v>
      </c>
      <c r="GF485">
        <v>-773177281</v>
      </c>
      <c r="GG485">
        <v>2</v>
      </c>
      <c r="GH485">
        <v>1</v>
      </c>
      <c r="GI485">
        <v>-2</v>
      </c>
      <c r="GJ485">
        <v>0</v>
      </c>
      <c r="GK485">
        <f>ROUND(R485*(R12)/100,2)</f>
        <v>0</v>
      </c>
      <c r="GL485">
        <f t="shared" si="428"/>
        <v>0</v>
      </c>
      <c r="GM485">
        <f t="shared" si="429"/>
        <v>2670.97</v>
      </c>
      <c r="GN485">
        <f t="shared" si="430"/>
        <v>0</v>
      </c>
      <c r="GO485">
        <f t="shared" si="431"/>
        <v>0</v>
      </c>
      <c r="GP485">
        <f t="shared" si="432"/>
        <v>2670.97</v>
      </c>
      <c r="GR485">
        <v>0</v>
      </c>
      <c r="GS485">
        <v>3</v>
      </c>
      <c r="GT485">
        <v>0</v>
      </c>
      <c r="GU485" t="s">
        <v>3</v>
      </c>
      <c r="GV485">
        <f t="shared" si="433"/>
        <v>0</v>
      </c>
      <c r="GW485">
        <v>1</v>
      </c>
      <c r="GX485">
        <f t="shared" si="434"/>
        <v>0</v>
      </c>
      <c r="HA485">
        <v>0</v>
      </c>
      <c r="HB485">
        <v>0</v>
      </c>
      <c r="HC485">
        <f t="shared" si="435"/>
        <v>0</v>
      </c>
      <c r="HE485" t="s">
        <v>3</v>
      </c>
      <c r="HF485" t="s">
        <v>3</v>
      </c>
      <c r="HM485" t="s">
        <v>3</v>
      </c>
      <c r="HN485" t="s">
        <v>3</v>
      </c>
      <c r="HO485" t="s">
        <v>3</v>
      </c>
      <c r="HP485" t="s">
        <v>3</v>
      </c>
      <c r="HQ485" t="s">
        <v>3</v>
      </c>
      <c r="IK485">
        <v>0</v>
      </c>
    </row>
    <row r="486" spans="1:245" x14ac:dyDescent="0.2">
      <c r="A486">
        <v>17</v>
      </c>
      <c r="B486">
        <v>1</v>
      </c>
      <c r="C486">
        <f>ROW(SmtRes!A195)</f>
        <v>195</v>
      </c>
      <c r="D486">
        <f>ROW(EtalonRes!A411)</f>
        <v>411</v>
      </c>
      <c r="E486" t="s">
        <v>3</v>
      </c>
      <c r="F486" t="s">
        <v>421</v>
      </c>
      <c r="G486" t="s">
        <v>422</v>
      </c>
      <c r="H486" t="s">
        <v>19</v>
      </c>
      <c r="I486">
        <v>2</v>
      </c>
      <c r="J486">
        <v>0</v>
      </c>
      <c r="K486">
        <v>2</v>
      </c>
      <c r="O486">
        <f t="shared" si="403"/>
        <v>10199.92</v>
      </c>
      <c r="P486">
        <f t="shared" si="404"/>
        <v>0</v>
      </c>
      <c r="Q486">
        <f t="shared" si="405"/>
        <v>0</v>
      </c>
      <c r="R486">
        <f t="shared" si="406"/>
        <v>0</v>
      </c>
      <c r="S486">
        <f t="shared" si="407"/>
        <v>10199.92</v>
      </c>
      <c r="T486">
        <f t="shared" si="408"/>
        <v>0</v>
      </c>
      <c r="U486">
        <f t="shared" si="409"/>
        <v>16.520000000000003</v>
      </c>
      <c r="V486">
        <f t="shared" si="410"/>
        <v>0</v>
      </c>
      <c r="W486">
        <f t="shared" si="411"/>
        <v>0</v>
      </c>
      <c r="X486">
        <f t="shared" si="412"/>
        <v>7139.94</v>
      </c>
      <c r="Y486">
        <f t="shared" si="413"/>
        <v>1019.99</v>
      </c>
      <c r="AA486">
        <v>-1</v>
      </c>
      <c r="AB486">
        <f t="shared" si="414"/>
        <v>5099.96</v>
      </c>
      <c r="AC486">
        <f>ROUND(((ES486*118)),6)</f>
        <v>0</v>
      </c>
      <c r="AD486">
        <f>ROUND(((((ET486*118))-((EU486*118)))+AE486),6)</f>
        <v>0</v>
      </c>
      <c r="AE486">
        <f>ROUND(((EU486*118)),6)</f>
        <v>0</v>
      </c>
      <c r="AF486">
        <f>ROUND(((EV486*118)),6)</f>
        <v>5099.96</v>
      </c>
      <c r="AG486">
        <f t="shared" si="415"/>
        <v>0</v>
      </c>
      <c r="AH486">
        <f>((EW486*118))</f>
        <v>8.2600000000000016</v>
      </c>
      <c r="AI486">
        <f>((EX486*118))</f>
        <v>0</v>
      </c>
      <c r="AJ486">
        <f t="shared" si="416"/>
        <v>0</v>
      </c>
      <c r="AK486">
        <v>43.22</v>
      </c>
      <c r="AL486">
        <v>0</v>
      </c>
      <c r="AM486">
        <v>0</v>
      </c>
      <c r="AN486">
        <v>0</v>
      </c>
      <c r="AO486">
        <v>43.22</v>
      </c>
      <c r="AP486">
        <v>0</v>
      </c>
      <c r="AQ486">
        <v>7.0000000000000007E-2</v>
      </c>
      <c r="AR486">
        <v>0</v>
      </c>
      <c r="AS486">
        <v>0</v>
      </c>
      <c r="AT486">
        <v>70</v>
      </c>
      <c r="AU486">
        <v>10</v>
      </c>
      <c r="AV486">
        <v>1</v>
      </c>
      <c r="AW486">
        <v>1</v>
      </c>
      <c r="AZ486">
        <v>1</v>
      </c>
      <c r="BA486">
        <v>1</v>
      </c>
      <c r="BB486">
        <v>1</v>
      </c>
      <c r="BC486">
        <v>1</v>
      </c>
      <c r="BD486" t="s">
        <v>3</v>
      </c>
      <c r="BE486" t="s">
        <v>3</v>
      </c>
      <c r="BF486" t="s">
        <v>3</v>
      </c>
      <c r="BG486" t="s">
        <v>3</v>
      </c>
      <c r="BH486">
        <v>0</v>
      </c>
      <c r="BI486">
        <v>4</v>
      </c>
      <c r="BJ486" t="s">
        <v>423</v>
      </c>
      <c r="BM486">
        <v>0</v>
      </c>
      <c r="BN486">
        <v>0</v>
      </c>
      <c r="BO486" t="s">
        <v>3</v>
      </c>
      <c r="BP486">
        <v>0</v>
      </c>
      <c r="BQ486">
        <v>1</v>
      </c>
      <c r="BR486">
        <v>0</v>
      </c>
      <c r="BS486">
        <v>1</v>
      </c>
      <c r="BT486">
        <v>1</v>
      </c>
      <c r="BU486">
        <v>1</v>
      </c>
      <c r="BV486">
        <v>1</v>
      </c>
      <c r="BW486">
        <v>1</v>
      </c>
      <c r="BX486">
        <v>1</v>
      </c>
      <c r="BY486" t="s">
        <v>3</v>
      </c>
      <c r="BZ486">
        <v>70</v>
      </c>
      <c r="CA486">
        <v>10</v>
      </c>
      <c r="CB486" t="s">
        <v>3</v>
      </c>
      <c r="CE486">
        <v>0</v>
      </c>
      <c r="CF486">
        <v>0</v>
      </c>
      <c r="CG486">
        <v>0</v>
      </c>
      <c r="CM486">
        <v>0</v>
      </c>
      <c r="CN486" t="s">
        <v>3</v>
      </c>
      <c r="CO486">
        <v>0</v>
      </c>
      <c r="CP486">
        <f t="shared" si="417"/>
        <v>10199.92</v>
      </c>
      <c r="CQ486">
        <f t="shared" si="418"/>
        <v>0</v>
      </c>
      <c r="CR486">
        <f>(((((ET486*118))*BB486-((EU486*118))*BS486)+AE486*BS486)*AV486)</f>
        <v>0</v>
      </c>
      <c r="CS486">
        <f t="shared" si="419"/>
        <v>0</v>
      </c>
      <c r="CT486">
        <f t="shared" si="420"/>
        <v>5099.96</v>
      </c>
      <c r="CU486">
        <f t="shared" si="421"/>
        <v>0</v>
      </c>
      <c r="CV486">
        <f t="shared" si="422"/>
        <v>8.2600000000000016</v>
      </c>
      <c r="CW486">
        <f t="shared" si="423"/>
        <v>0</v>
      </c>
      <c r="CX486">
        <f t="shared" si="424"/>
        <v>0</v>
      </c>
      <c r="CY486">
        <f t="shared" si="425"/>
        <v>7139.9440000000004</v>
      </c>
      <c r="CZ486">
        <f t="shared" si="426"/>
        <v>1019.992</v>
      </c>
      <c r="DC486" t="s">
        <v>3</v>
      </c>
      <c r="DD486" t="s">
        <v>347</v>
      </c>
      <c r="DE486" t="s">
        <v>347</v>
      </c>
      <c r="DF486" t="s">
        <v>347</v>
      </c>
      <c r="DG486" t="s">
        <v>347</v>
      </c>
      <c r="DH486" t="s">
        <v>3</v>
      </c>
      <c r="DI486" t="s">
        <v>347</v>
      </c>
      <c r="DJ486" t="s">
        <v>347</v>
      </c>
      <c r="DK486" t="s">
        <v>3</v>
      </c>
      <c r="DL486" t="s">
        <v>3</v>
      </c>
      <c r="DM486" t="s">
        <v>3</v>
      </c>
      <c r="DN486">
        <v>0</v>
      </c>
      <c r="DO486">
        <v>0</v>
      </c>
      <c r="DP486">
        <v>1</v>
      </c>
      <c r="DQ486">
        <v>1</v>
      </c>
      <c r="DU486">
        <v>16987630</v>
      </c>
      <c r="DV486" t="s">
        <v>19</v>
      </c>
      <c r="DW486" t="s">
        <v>19</v>
      </c>
      <c r="DX486">
        <v>1</v>
      </c>
      <c r="DZ486" t="s">
        <v>3</v>
      </c>
      <c r="EA486" t="s">
        <v>3</v>
      </c>
      <c r="EB486" t="s">
        <v>3</v>
      </c>
      <c r="EC486" t="s">
        <v>3</v>
      </c>
      <c r="EE486">
        <v>1441815344</v>
      </c>
      <c r="EF486">
        <v>1</v>
      </c>
      <c r="EG486" t="s">
        <v>22</v>
      </c>
      <c r="EH486">
        <v>0</v>
      </c>
      <c r="EI486" t="s">
        <v>3</v>
      </c>
      <c r="EJ486">
        <v>4</v>
      </c>
      <c r="EK486">
        <v>0</v>
      </c>
      <c r="EL486" t="s">
        <v>23</v>
      </c>
      <c r="EM486" t="s">
        <v>24</v>
      </c>
      <c r="EO486" t="s">
        <v>3</v>
      </c>
      <c r="EQ486">
        <v>1024</v>
      </c>
      <c r="ER486">
        <v>43.22</v>
      </c>
      <c r="ES486">
        <v>0</v>
      </c>
      <c r="ET486">
        <v>0</v>
      </c>
      <c r="EU486">
        <v>0</v>
      </c>
      <c r="EV486">
        <v>43.22</v>
      </c>
      <c r="EW486">
        <v>7.0000000000000007E-2</v>
      </c>
      <c r="EX486">
        <v>0</v>
      </c>
      <c r="EY486">
        <v>0</v>
      </c>
      <c r="FQ486">
        <v>0</v>
      </c>
      <c r="FR486">
        <f t="shared" si="427"/>
        <v>0</v>
      </c>
      <c r="FS486">
        <v>0</v>
      </c>
      <c r="FX486">
        <v>70</v>
      </c>
      <c r="FY486">
        <v>10</v>
      </c>
      <c r="GA486" t="s">
        <v>3</v>
      </c>
      <c r="GD486">
        <v>0</v>
      </c>
      <c r="GF486">
        <v>1956402981</v>
      </c>
      <c r="GG486">
        <v>2</v>
      </c>
      <c r="GH486">
        <v>1</v>
      </c>
      <c r="GI486">
        <v>-2</v>
      </c>
      <c r="GJ486">
        <v>0</v>
      </c>
      <c r="GK486">
        <f>ROUND(R486*(R12)/100,2)</f>
        <v>0</v>
      </c>
      <c r="GL486">
        <f t="shared" si="428"/>
        <v>0</v>
      </c>
      <c r="GM486">
        <f t="shared" si="429"/>
        <v>18359.849999999999</v>
      </c>
      <c r="GN486">
        <f t="shared" si="430"/>
        <v>0</v>
      </c>
      <c r="GO486">
        <f t="shared" si="431"/>
        <v>0</v>
      </c>
      <c r="GP486">
        <f t="shared" si="432"/>
        <v>18359.849999999999</v>
      </c>
      <c r="GR486">
        <v>0</v>
      </c>
      <c r="GS486">
        <v>3</v>
      </c>
      <c r="GT486">
        <v>0</v>
      </c>
      <c r="GU486" t="s">
        <v>3</v>
      </c>
      <c r="GV486">
        <f t="shared" si="433"/>
        <v>0</v>
      </c>
      <c r="GW486">
        <v>1</v>
      </c>
      <c r="GX486">
        <f t="shared" si="434"/>
        <v>0</v>
      </c>
      <c r="HA486">
        <v>0</v>
      </c>
      <c r="HB486">
        <v>0</v>
      </c>
      <c r="HC486">
        <f t="shared" si="435"/>
        <v>0</v>
      </c>
      <c r="HE486" t="s">
        <v>3</v>
      </c>
      <c r="HF486" t="s">
        <v>3</v>
      </c>
      <c r="HM486" t="s">
        <v>3</v>
      </c>
      <c r="HN486" t="s">
        <v>3</v>
      </c>
      <c r="HO486" t="s">
        <v>3</v>
      </c>
      <c r="HP486" t="s">
        <v>3</v>
      </c>
      <c r="HQ486" t="s">
        <v>3</v>
      </c>
      <c r="IK486">
        <v>0</v>
      </c>
    </row>
    <row r="487" spans="1:245" x14ac:dyDescent="0.2">
      <c r="A487">
        <v>17</v>
      </c>
      <c r="B487">
        <v>1</v>
      </c>
      <c r="C487">
        <f>ROW(SmtRes!A197)</f>
        <v>197</v>
      </c>
      <c r="D487">
        <f>ROW(EtalonRes!A413)</f>
        <v>413</v>
      </c>
      <c r="E487" t="s">
        <v>3</v>
      </c>
      <c r="F487" t="s">
        <v>424</v>
      </c>
      <c r="G487" t="s">
        <v>425</v>
      </c>
      <c r="H487" t="s">
        <v>19</v>
      </c>
      <c r="I487">
        <v>2</v>
      </c>
      <c r="J487">
        <v>0</v>
      </c>
      <c r="K487">
        <v>2</v>
      </c>
      <c r="O487">
        <f t="shared" si="403"/>
        <v>852.32</v>
      </c>
      <c r="P487">
        <f t="shared" si="404"/>
        <v>12.56</v>
      </c>
      <c r="Q487">
        <f t="shared" si="405"/>
        <v>0</v>
      </c>
      <c r="R487">
        <f t="shared" si="406"/>
        <v>0</v>
      </c>
      <c r="S487">
        <f t="shared" si="407"/>
        <v>839.76</v>
      </c>
      <c r="T487">
        <f t="shared" si="408"/>
        <v>0</v>
      </c>
      <c r="U487">
        <f t="shared" si="409"/>
        <v>1.36</v>
      </c>
      <c r="V487">
        <f t="shared" si="410"/>
        <v>0</v>
      </c>
      <c r="W487">
        <f t="shared" si="411"/>
        <v>0</v>
      </c>
      <c r="X487">
        <f t="shared" si="412"/>
        <v>587.83000000000004</v>
      </c>
      <c r="Y487">
        <f t="shared" si="413"/>
        <v>83.98</v>
      </c>
      <c r="AA487">
        <v>-1</v>
      </c>
      <c r="AB487">
        <f t="shared" si="414"/>
        <v>426.16</v>
      </c>
      <c r="AC487">
        <f>ROUND(((ES487*4)),6)</f>
        <v>6.28</v>
      </c>
      <c r="AD487">
        <f>ROUND(((((ET487*4))-((EU487*4)))+AE487),6)</f>
        <v>0</v>
      </c>
      <c r="AE487">
        <f>ROUND(((EU487*4)),6)</f>
        <v>0</v>
      </c>
      <c r="AF487">
        <f>ROUND(((EV487*4)),6)</f>
        <v>419.88</v>
      </c>
      <c r="AG487">
        <f t="shared" si="415"/>
        <v>0</v>
      </c>
      <c r="AH487">
        <f>((EW487*4))</f>
        <v>0.68</v>
      </c>
      <c r="AI487">
        <f>((EX487*4))</f>
        <v>0</v>
      </c>
      <c r="AJ487">
        <f t="shared" si="416"/>
        <v>0</v>
      </c>
      <c r="AK487">
        <v>106.54</v>
      </c>
      <c r="AL487">
        <v>1.57</v>
      </c>
      <c r="AM487">
        <v>0</v>
      </c>
      <c r="AN487">
        <v>0</v>
      </c>
      <c r="AO487">
        <v>104.97</v>
      </c>
      <c r="AP487">
        <v>0</v>
      </c>
      <c r="AQ487">
        <v>0.17</v>
      </c>
      <c r="AR487">
        <v>0</v>
      </c>
      <c r="AS487">
        <v>0</v>
      </c>
      <c r="AT487">
        <v>70</v>
      </c>
      <c r="AU487">
        <v>10</v>
      </c>
      <c r="AV487">
        <v>1</v>
      </c>
      <c r="AW487">
        <v>1</v>
      </c>
      <c r="AZ487">
        <v>1</v>
      </c>
      <c r="BA487">
        <v>1</v>
      </c>
      <c r="BB487">
        <v>1</v>
      </c>
      <c r="BC487">
        <v>1</v>
      </c>
      <c r="BD487" t="s">
        <v>3</v>
      </c>
      <c r="BE487" t="s">
        <v>3</v>
      </c>
      <c r="BF487" t="s">
        <v>3</v>
      </c>
      <c r="BG487" t="s">
        <v>3</v>
      </c>
      <c r="BH487">
        <v>0</v>
      </c>
      <c r="BI487">
        <v>4</v>
      </c>
      <c r="BJ487" t="s">
        <v>426</v>
      </c>
      <c r="BM487">
        <v>0</v>
      </c>
      <c r="BN487">
        <v>0</v>
      </c>
      <c r="BO487" t="s">
        <v>3</v>
      </c>
      <c r="BP487">
        <v>0</v>
      </c>
      <c r="BQ487">
        <v>1</v>
      </c>
      <c r="BR487">
        <v>0</v>
      </c>
      <c r="BS487">
        <v>1</v>
      </c>
      <c r="BT487">
        <v>1</v>
      </c>
      <c r="BU487">
        <v>1</v>
      </c>
      <c r="BV487">
        <v>1</v>
      </c>
      <c r="BW487">
        <v>1</v>
      </c>
      <c r="BX487">
        <v>1</v>
      </c>
      <c r="BY487" t="s">
        <v>3</v>
      </c>
      <c r="BZ487">
        <v>70</v>
      </c>
      <c r="CA487">
        <v>10</v>
      </c>
      <c r="CB487" t="s">
        <v>3</v>
      </c>
      <c r="CE487">
        <v>0</v>
      </c>
      <c r="CF487">
        <v>0</v>
      </c>
      <c r="CG487">
        <v>0</v>
      </c>
      <c r="CM487">
        <v>0</v>
      </c>
      <c r="CN487" t="s">
        <v>3</v>
      </c>
      <c r="CO487">
        <v>0</v>
      </c>
      <c r="CP487">
        <f t="shared" si="417"/>
        <v>852.31999999999994</v>
      </c>
      <c r="CQ487">
        <f t="shared" si="418"/>
        <v>6.28</v>
      </c>
      <c r="CR487">
        <f>(((((ET487*4))*BB487-((EU487*4))*BS487)+AE487*BS487)*AV487)</f>
        <v>0</v>
      </c>
      <c r="CS487">
        <f t="shared" si="419"/>
        <v>0</v>
      </c>
      <c r="CT487">
        <f t="shared" si="420"/>
        <v>419.88</v>
      </c>
      <c r="CU487">
        <f t="shared" si="421"/>
        <v>0</v>
      </c>
      <c r="CV487">
        <f t="shared" si="422"/>
        <v>0.68</v>
      </c>
      <c r="CW487">
        <f t="shared" si="423"/>
        <v>0</v>
      </c>
      <c r="CX487">
        <f t="shared" si="424"/>
        <v>0</v>
      </c>
      <c r="CY487">
        <f t="shared" si="425"/>
        <v>587.83199999999999</v>
      </c>
      <c r="CZ487">
        <f t="shared" si="426"/>
        <v>83.975999999999999</v>
      </c>
      <c r="DC487" t="s">
        <v>3</v>
      </c>
      <c r="DD487" t="s">
        <v>32</v>
      </c>
      <c r="DE487" t="s">
        <v>32</v>
      </c>
      <c r="DF487" t="s">
        <v>32</v>
      </c>
      <c r="DG487" t="s">
        <v>32</v>
      </c>
      <c r="DH487" t="s">
        <v>3</v>
      </c>
      <c r="DI487" t="s">
        <v>32</v>
      </c>
      <c r="DJ487" t="s">
        <v>32</v>
      </c>
      <c r="DK487" t="s">
        <v>3</v>
      </c>
      <c r="DL487" t="s">
        <v>3</v>
      </c>
      <c r="DM487" t="s">
        <v>3</v>
      </c>
      <c r="DN487">
        <v>0</v>
      </c>
      <c r="DO487">
        <v>0</v>
      </c>
      <c r="DP487">
        <v>1</v>
      </c>
      <c r="DQ487">
        <v>1</v>
      </c>
      <c r="DU487">
        <v>16987630</v>
      </c>
      <c r="DV487" t="s">
        <v>19</v>
      </c>
      <c r="DW487" t="s">
        <v>19</v>
      </c>
      <c r="DX487">
        <v>1</v>
      </c>
      <c r="DZ487" t="s">
        <v>3</v>
      </c>
      <c r="EA487" t="s">
        <v>3</v>
      </c>
      <c r="EB487" t="s">
        <v>3</v>
      </c>
      <c r="EC487" t="s">
        <v>3</v>
      </c>
      <c r="EE487">
        <v>1441815344</v>
      </c>
      <c r="EF487">
        <v>1</v>
      </c>
      <c r="EG487" t="s">
        <v>22</v>
      </c>
      <c r="EH487">
        <v>0</v>
      </c>
      <c r="EI487" t="s">
        <v>3</v>
      </c>
      <c r="EJ487">
        <v>4</v>
      </c>
      <c r="EK487">
        <v>0</v>
      </c>
      <c r="EL487" t="s">
        <v>23</v>
      </c>
      <c r="EM487" t="s">
        <v>24</v>
      </c>
      <c r="EO487" t="s">
        <v>3</v>
      </c>
      <c r="EQ487">
        <v>1024</v>
      </c>
      <c r="ER487">
        <v>106.54</v>
      </c>
      <c r="ES487">
        <v>1.57</v>
      </c>
      <c r="ET487">
        <v>0</v>
      </c>
      <c r="EU487">
        <v>0</v>
      </c>
      <c r="EV487">
        <v>104.97</v>
      </c>
      <c r="EW487">
        <v>0.17</v>
      </c>
      <c r="EX487">
        <v>0</v>
      </c>
      <c r="EY487">
        <v>0</v>
      </c>
      <c r="FQ487">
        <v>0</v>
      </c>
      <c r="FR487">
        <f t="shared" si="427"/>
        <v>0</v>
      </c>
      <c r="FS487">
        <v>0</v>
      </c>
      <c r="FX487">
        <v>70</v>
      </c>
      <c r="FY487">
        <v>10</v>
      </c>
      <c r="GA487" t="s">
        <v>3</v>
      </c>
      <c r="GD487">
        <v>0</v>
      </c>
      <c r="GF487">
        <v>1359672126</v>
      </c>
      <c r="GG487">
        <v>2</v>
      </c>
      <c r="GH487">
        <v>1</v>
      </c>
      <c r="GI487">
        <v>-2</v>
      </c>
      <c r="GJ487">
        <v>0</v>
      </c>
      <c r="GK487">
        <f>ROUND(R487*(R12)/100,2)</f>
        <v>0</v>
      </c>
      <c r="GL487">
        <f t="shared" si="428"/>
        <v>0</v>
      </c>
      <c r="GM487">
        <f t="shared" si="429"/>
        <v>1524.13</v>
      </c>
      <c r="GN487">
        <f t="shared" si="430"/>
        <v>0</v>
      </c>
      <c r="GO487">
        <f t="shared" si="431"/>
        <v>0</v>
      </c>
      <c r="GP487">
        <f t="shared" si="432"/>
        <v>1524.13</v>
      </c>
      <c r="GR487">
        <v>0</v>
      </c>
      <c r="GS487">
        <v>3</v>
      </c>
      <c r="GT487">
        <v>0</v>
      </c>
      <c r="GU487" t="s">
        <v>3</v>
      </c>
      <c r="GV487">
        <f t="shared" si="433"/>
        <v>0</v>
      </c>
      <c r="GW487">
        <v>1</v>
      </c>
      <c r="GX487">
        <f t="shared" si="434"/>
        <v>0</v>
      </c>
      <c r="HA487">
        <v>0</v>
      </c>
      <c r="HB487">
        <v>0</v>
      </c>
      <c r="HC487">
        <f t="shared" si="435"/>
        <v>0</v>
      </c>
      <c r="HE487" t="s">
        <v>3</v>
      </c>
      <c r="HF487" t="s">
        <v>3</v>
      </c>
      <c r="HM487" t="s">
        <v>3</v>
      </c>
      <c r="HN487" t="s">
        <v>3</v>
      </c>
      <c r="HO487" t="s">
        <v>3</v>
      </c>
      <c r="HP487" t="s">
        <v>3</v>
      </c>
      <c r="HQ487" t="s">
        <v>3</v>
      </c>
      <c r="IK487">
        <v>0</v>
      </c>
    </row>
    <row r="488" spans="1:245" x14ac:dyDescent="0.2">
      <c r="A488">
        <v>17</v>
      </c>
      <c r="B488">
        <v>1</v>
      </c>
      <c r="C488">
        <f>ROW(SmtRes!A200)</f>
        <v>200</v>
      </c>
      <c r="D488">
        <f>ROW(EtalonRes!A416)</f>
        <v>416</v>
      </c>
      <c r="E488" t="s">
        <v>3</v>
      </c>
      <c r="F488" t="s">
        <v>427</v>
      </c>
      <c r="G488" t="s">
        <v>428</v>
      </c>
      <c r="H488" t="s">
        <v>19</v>
      </c>
      <c r="I488">
        <v>2</v>
      </c>
      <c r="J488">
        <v>0</v>
      </c>
      <c r="K488">
        <v>2</v>
      </c>
      <c r="O488">
        <f t="shared" si="403"/>
        <v>1227.3599999999999</v>
      </c>
      <c r="P488">
        <f t="shared" si="404"/>
        <v>0.36</v>
      </c>
      <c r="Q488">
        <f t="shared" si="405"/>
        <v>156.36000000000001</v>
      </c>
      <c r="R488">
        <f t="shared" si="406"/>
        <v>99.16</v>
      </c>
      <c r="S488">
        <f t="shared" si="407"/>
        <v>1070.6400000000001</v>
      </c>
      <c r="T488">
        <f t="shared" si="408"/>
        <v>0</v>
      </c>
      <c r="U488">
        <f t="shared" si="409"/>
        <v>2</v>
      </c>
      <c r="V488">
        <f t="shared" si="410"/>
        <v>0</v>
      </c>
      <c r="W488">
        <f t="shared" si="411"/>
        <v>0</v>
      </c>
      <c r="X488">
        <f t="shared" si="412"/>
        <v>749.45</v>
      </c>
      <c r="Y488">
        <f t="shared" si="413"/>
        <v>107.06</v>
      </c>
      <c r="AA488">
        <v>-1</v>
      </c>
      <c r="AB488">
        <f t="shared" si="414"/>
        <v>613.67999999999995</v>
      </c>
      <c r="AC488">
        <f>ROUND(((ES488*2)),6)</f>
        <v>0.18</v>
      </c>
      <c r="AD488">
        <f>ROUND(((((ET488*2))-((EU488*2)))+AE488),6)</f>
        <v>78.180000000000007</v>
      </c>
      <c r="AE488">
        <f>ROUND(((EU488*2)),6)</f>
        <v>49.58</v>
      </c>
      <c r="AF488">
        <f>ROUND(((EV488*2)),6)</f>
        <v>535.32000000000005</v>
      </c>
      <c r="AG488">
        <f t="shared" si="415"/>
        <v>0</v>
      </c>
      <c r="AH488">
        <f>((EW488*2))</f>
        <v>1</v>
      </c>
      <c r="AI488">
        <f>((EX488*2))</f>
        <v>0</v>
      </c>
      <c r="AJ488">
        <f t="shared" si="416"/>
        <v>0</v>
      </c>
      <c r="AK488">
        <v>306.83999999999997</v>
      </c>
      <c r="AL488">
        <v>0.09</v>
      </c>
      <c r="AM488">
        <v>39.090000000000003</v>
      </c>
      <c r="AN488">
        <v>24.79</v>
      </c>
      <c r="AO488">
        <v>267.66000000000003</v>
      </c>
      <c r="AP488">
        <v>0</v>
      </c>
      <c r="AQ488">
        <v>0.5</v>
      </c>
      <c r="AR488">
        <v>0</v>
      </c>
      <c r="AS488">
        <v>0</v>
      </c>
      <c r="AT488">
        <v>70</v>
      </c>
      <c r="AU488">
        <v>10</v>
      </c>
      <c r="AV488">
        <v>1</v>
      </c>
      <c r="AW488">
        <v>1</v>
      </c>
      <c r="AZ488">
        <v>1</v>
      </c>
      <c r="BA488">
        <v>1</v>
      </c>
      <c r="BB488">
        <v>1</v>
      </c>
      <c r="BC488">
        <v>1</v>
      </c>
      <c r="BD488" t="s">
        <v>3</v>
      </c>
      <c r="BE488" t="s">
        <v>3</v>
      </c>
      <c r="BF488" t="s">
        <v>3</v>
      </c>
      <c r="BG488" t="s">
        <v>3</v>
      </c>
      <c r="BH488">
        <v>0</v>
      </c>
      <c r="BI488">
        <v>4</v>
      </c>
      <c r="BJ488" t="s">
        <v>429</v>
      </c>
      <c r="BM488">
        <v>0</v>
      </c>
      <c r="BN488">
        <v>0</v>
      </c>
      <c r="BO488" t="s">
        <v>3</v>
      </c>
      <c r="BP488">
        <v>0</v>
      </c>
      <c r="BQ488">
        <v>1</v>
      </c>
      <c r="BR488">
        <v>0</v>
      </c>
      <c r="BS488">
        <v>1</v>
      </c>
      <c r="BT488">
        <v>1</v>
      </c>
      <c r="BU488">
        <v>1</v>
      </c>
      <c r="BV488">
        <v>1</v>
      </c>
      <c r="BW488">
        <v>1</v>
      </c>
      <c r="BX488">
        <v>1</v>
      </c>
      <c r="BY488" t="s">
        <v>3</v>
      </c>
      <c r="BZ488">
        <v>70</v>
      </c>
      <c r="CA488">
        <v>10</v>
      </c>
      <c r="CB488" t="s">
        <v>3</v>
      </c>
      <c r="CE488">
        <v>0</v>
      </c>
      <c r="CF488">
        <v>0</v>
      </c>
      <c r="CG488">
        <v>0</v>
      </c>
      <c r="CM488">
        <v>0</v>
      </c>
      <c r="CN488" t="s">
        <v>3</v>
      </c>
      <c r="CO488">
        <v>0</v>
      </c>
      <c r="CP488">
        <f t="shared" si="417"/>
        <v>1227.3600000000001</v>
      </c>
      <c r="CQ488">
        <f t="shared" si="418"/>
        <v>0.18</v>
      </c>
      <c r="CR488">
        <f>(((((ET488*2))*BB488-((EU488*2))*BS488)+AE488*BS488)*AV488)</f>
        <v>78.180000000000007</v>
      </c>
      <c r="CS488">
        <f t="shared" si="419"/>
        <v>49.58</v>
      </c>
      <c r="CT488">
        <f t="shared" si="420"/>
        <v>535.32000000000005</v>
      </c>
      <c r="CU488">
        <f t="shared" si="421"/>
        <v>0</v>
      </c>
      <c r="CV488">
        <f t="shared" si="422"/>
        <v>1</v>
      </c>
      <c r="CW488">
        <f t="shared" si="423"/>
        <v>0</v>
      </c>
      <c r="CX488">
        <f t="shared" si="424"/>
        <v>0</v>
      </c>
      <c r="CY488">
        <f t="shared" si="425"/>
        <v>749.44799999999998</v>
      </c>
      <c r="CZ488">
        <f t="shared" si="426"/>
        <v>107.06400000000002</v>
      </c>
      <c r="DC488" t="s">
        <v>3</v>
      </c>
      <c r="DD488" t="s">
        <v>193</v>
      </c>
      <c r="DE488" t="s">
        <v>193</v>
      </c>
      <c r="DF488" t="s">
        <v>193</v>
      </c>
      <c r="DG488" t="s">
        <v>193</v>
      </c>
      <c r="DH488" t="s">
        <v>3</v>
      </c>
      <c r="DI488" t="s">
        <v>193</v>
      </c>
      <c r="DJ488" t="s">
        <v>193</v>
      </c>
      <c r="DK488" t="s">
        <v>3</v>
      </c>
      <c r="DL488" t="s">
        <v>3</v>
      </c>
      <c r="DM488" t="s">
        <v>3</v>
      </c>
      <c r="DN488">
        <v>0</v>
      </c>
      <c r="DO488">
        <v>0</v>
      </c>
      <c r="DP488">
        <v>1</v>
      </c>
      <c r="DQ488">
        <v>1</v>
      </c>
      <c r="DU488">
        <v>16987630</v>
      </c>
      <c r="DV488" t="s">
        <v>19</v>
      </c>
      <c r="DW488" t="s">
        <v>19</v>
      </c>
      <c r="DX488">
        <v>1</v>
      </c>
      <c r="DZ488" t="s">
        <v>3</v>
      </c>
      <c r="EA488" t="s">
        <v>3</v>
      </c>
      <c r="EB488" t="s">
        <v>3</v>
      </c>
      <c r="EC488" t="s">
        <v>3</v>
      </c>
      <c r="EE488">
        <v>1441815344</v>
      </c>
      <c r="EF488">
        <v>1</v>
      </c>
      <c r="EG488" t="s">
        <v>22</v>
      </c>
      <c r="EH488">
        <v>0</v>
      </c>
      <c r="EI488" t="s">
        <v>3</v>
      </c>
      <c r="EJ488">
        <v>4</v>
      </c>
      <c r="EK488">
        <v>0</v>
      </c>
      <c r="EL488" t="s">
        <v>23</v>
      </c>
      <c r="EM488" t="s">
        <v>24</v>
      </c>
      <c r="EO488" t="s">
        <v>3</v>
      </c>
      <c r="EQ488">
        <v>1024</v>
      </c>
      <c r="ER488">
        <v>306.83999999999997</v>
      </c>
      <c r="ES488">
        <v>0.09</v>
      </c>
      <c r="ET488">
        <v>39.090000000000003</v>
      </c>
      <c r="EU488">
        <v>24.79</v>
      </c>
      <c r="EV488">
        <v>267.66000000000003</v>
      </c>
      <c r="EW488">
        <v>0.5</v>
      </c>
      <c r="EX488">
        <v>0</v>
      </c>
      <c r="EY488">
        <v>0</v>
      </c>
      <c r="FQ488">
        <v>0</v>
      </c>
      <c r="FR488">
        <f t="shared" si="427"/>
        <v>0</v>
      </c>
      <c r="FS488">
        <v>0</v>
      </c>
      <c r="FX488">
        <v>70</v>
      </c>
      <c r="FY488">
        <v>10</v>
      </c>
      <c r="GA488" t="s">
        <v>3</v>
      </c>
      <c r="GD488">
        <v>0</v>
      </c>
      <c r="GF488">
        <v>-1537646329</v>
      </c>
      <c r="GG488">
        <v>2</v>
      </c>
      <c r="GH488">
        <v>1</v>
      </c>
      <c r="GI488">
        <v>-2</v>
      </c>
      <c r="GJ488">
        <v>0</v>
      </c>
      <c r="GK488">
        <f>ROUND(R488*(R12)/100,2)</f>
        <v>107.09</v>
      </c>
      <c r="GL488">
        <f t="shared" si="428"/>
        <v>0</v>
      </c>
      <c r="GM488">
        <f t="shared" si="429"/>
        <v>2190.96</v>
      </c>
      <c r="GN488">
        <f t="shared" si="430"/>
        <v>0</v>
      </c>
      <c r="GO488">
        <f t="shared" si="431"/>
        <v>0</v>
      </c>
      <c r="GP488">
        <f t="shared" si="432"/>
        <v>2190.96</v>
      </c>
      <c r="GR488">
        <v>0</v>
      </c>
      <c r="GS488">
        <v>3</v>
      </c>
      <c r="GT488">
        <v>0</v>
      </c>
      <c r="GU488" t="s">
        <v>3</v>
      </c>
      <c r="GV488">
        <f t="shared" si="433"/>
        <v>0</v>
      </c>
      <c r="GW488">
        <v>1</v>
      </c>
      <c r="GX488">
        <f t="shared" si="434"/>
        <v>0</v>
      </c>
      <c r="HA488">
        <v>0</v>
      </c>
      <c r="HB488">
        <v>0</v>
      </c>
      <c r="HC488">
        <f t="shared" si="435"/>
        <v>0</v>
      </c>
      <c r="HE488" t="s">
        <v>3</v>
      </c>
      <c r="HF488" t="s">
        <v>3</v>
      </c>
      <c r="HM488" t="s">
        <v>3</v>
      </c>
      <c r="HN488" t="s">
        <v>3</v>
      </c>
      <c r="HO488" t="s">
        <v>3</v>
      </c>
      <c r="HP488" t="s">
        <v>3</v>
      </c>
      <c r="HQ488" t="s">
        <v>3</v>
      </c>
      <c r="IK488">
        <v>0</v>
      </c>
    </row>
    <row r="489" spans="1:245" x14ac:dyDescent="0.2">
      <c r="A489">
        <v>17</v>
      </c>
      <c r="B489">
        <v>1</v>
      </c>
      <c r="D489">
        <f>ROW(EtalonRes!A417)</f>
        <v>417</v>
      </c>
      <c r="E489" t="s">
        <v>3</v>
      </c>
      <c r="F489" t="s">
        <v>430</v>
      </c>
      <c r="G489" t="s">
        <v>431</v>
      </c>
      <c r="H489" t="s">
        <v>19</v>
      </c>
      <c r="I489">
        <v>4</v>
      </c>
      <c r="J489">
        <v>0</v>
      </c>
      <c r="K489">
        <v>4</v>
      </c>
      <c r="O489">
        <f t="shared" si="403"/>
        <v>1704.24</v>
      </c>
      <c r="P489">
        <f t="shared" si="404"/>
        <v>0</v>
      </c>
      <c r="Q489">
        <f t="shared" si="405"/>
        <v>0</v>
      </c>
      <c r="R489">
        <f t="shared" si="406"/>
        <v>0</v>
      </c>
      <c r="S489">
        <f t="shared" si="407"/>
        <v>1704.24</v>
      </c>
      <c r="T489">
        <f t="shared" si="408"/>
        <v>0</v>
      </c>
      <c r="U489">
        <f t="shared" si="409"/>
        <v>2.7600000000000002</v>
      </c>
      <c r="V489">
        <f t="shared" si="410"/>
        <v>0</v>
      </c>
      <c r="W489">
        <f t="shared" si="411"/>
        <v>0</v>
      </c>
      <c r="X489">
        <f t="shared" si="412"/>
        <v>1192.97</v>
      </c>
      <c r="Y489">
        <f t="shared" si="413"/>
        <v>170.42</v>
      </c>
      <c r="AA489">
        <v>-1</v>
      </c>
      <c r="AB489">
        <f t="shared" si="414"/>
        <v>426.06</v>
      </c>
      <c r="AC489">
        <f>ROUND(((ES489*3)),6)</f>
        <v>0</v>
      </c>
      <c r="AD489">
        <f>ROUND(((((ET489*3))-((EU489*3)))+AE489),6)</f>
        <v>0</v>
      </c>
      <c r="AE489">
        <f>ROUND(((EU489*3)),6)</f>
        <v>0</v>
      </c>
      <c r="AF489">
        <f>ROUND(((EV489*3)),6)</f>
        <v>426.06</v>
      </c>
      <c r="AG489">
        <f t="shared" si="415"/>
        <v>0</v>
      </c>
      <c r="AH489">
        <f>((EW489*3))</f>
        <v>0.69000000000000006</v>
      </c>
      <c r="AI489">
        <f>((EX489*3))</f>
        <v>0</v>
      </c>
      <c r="AJ489">
        <f t="shared" si="416"/>
        <v>0</v>
      </c>
      <c r="AK489">
        <v>142.02000000000001</v>
      </c>
      <c r="AL489">
        <v>0</v>
      </c>
      <c r="AM489">
        <v>0</v>
      </c>
      <c r="AN489">
        <v>0</v>
      </c>
      <c r="AO489">
        <v>142.02000000000001</v>
      </c>
      <c r="AP489">
        <v>0</v>
      </c>
      <c r="AQ489">
        <v>0.23</v>
      </c>
      <c r="AR489">
        <v>0</v>
      </c>
      <c r="AS489">
        <v>0</v>
      </c>
      <c r="AT489">
        <v>70</v>
      </c>
      <c r="AU489">
        <v>10</v>
      </c>
      <c r="AV489">
        <v>1</v>
      </c>
      <c r="AW489">
        <v>1</v>
      </c>
      <c r="AZ489">
        <v>1</v>
      </c>
      <c r="BA489">
        <v>1</v>
      </c>
      <c r="BB489">
        <v>1</v>
      </c>
      <c r="BC489">
        <v>1</v>
      </c>
      <c r="BD489" t="s">
        <v>3</v>
      </c>
      <c r="BE489" t="s">
        <v>3</v>
      </c>
      <c r="BF489" t="s">
        <v>3</v>
      </c>
      <c r="BG489" t="s">
        <v>3</v>
      </c>
      <c r="BH489">
        <v>0</v>
      </c>
      <c r="BI489">
        <v>4</v>
      </c>
      <c r="BJ489" t="s">
        <v>432</v>
      </c>
      <c r="BM489">
        <v>0</v>
      </c>
      <c r="BN489">
        <v>0</v>
      </c>
      <c r="BO489" t="s">
        <v>3</v>
      </c>
      <c r="BP489">
        <v>0</v>
      </c>
      <c r="BQ489">
        <v>1</v>
      </c>
      <c r="BR489">
        <v>0</v>
      </c>
      <c r="BS489">
        <v>1</v>
      </c>
      <c r="BT489">
        <v>1</v>
      </c>
      <c r="BU489">
        <v>1</v>
      </c>
      <c r="BV489">
        <v>1</v>
      </c>
      <c r="BW489">
        <v>1</v>
      </c>
      <c r="BX489">
        <v>1</v>
      </c>
      <c r="BY489" t="s">
        <v>3</v>
      </c>
      <c r="BZ489">
        <v>70</v>
      </c>
      <c r="CA489">
        <v>10</v>
      </c>
      <c r="CB489" t="s">
        <v>3</v>
      </c>
      <c r="CE489">
        <v>0</v>
      </c>
      <c r="CF489">
        <v>0</v>
      </c>
      <c r="CG489">
        <v>0</v>
      </c>
      <c r="CM489">
        <v>0</v>
      </c>
      <c r="CN489" t="s">
        <v>3</v>
      </c>
      <c r="CO489">
        <v>0</v>
      </c>
      <c r="CP489">
        <f t="shared" si="417"/>
        <v>1704.24</v>
      </c>
      <c r="CQ489">
        <f t="shared" si="418"/>
        <v>0</v>
      </c>
      <c r="CR489">
        <f>(((((ET489*3))*BB489-((EU489*3))*BS489)+AE489*BS489)*AV489)</f>
        <v>0</v>
      </c>
      <c r="CS489">
        <f t="shared" si="419"/>
        <v>0</v>
      </c>
      <c r="CT489">
        <f t="shared" si="420"/>
        <v>426.06</v>
      </c>
      <c r="CU489">
        <f t="shared" si="421"/>
        <v>0</v>
      </c>
      <c r="CV489">
        <f t="shared" si="422"/>
        <v>0.69000000000000006</v>
      </c>
      <c r="CW489">
        <f t="shared" si="423"/>
        <v>0</v>
      </c>
      <c r="CX489">
        <f t="shared" si="424"/>
        <v>0</v>
      </c>
      <c r="CY489">
        <f t="shared" si="425"/>
        <v>1192.9680000000001</v>
      </c>
      <c r="CZ489">
        <f t="shared" si="426"/>
        <v>170.42400000000001</v>
      </c>
      <c r="DC489" t="s">
        <v>3</v>
      </c>
      <c r="DD489" t="s">
        <v>164</v>
      </c>
      <c r="DE489" t="s">
        <v>164</v>
      </c>
      <c r="DF489" t="s">
        <v>164</v>
      </c>
      <c r="DG489" t="s">
        <v>164</v>
      </c>
      <c r="DH489" t="s">
        <v>3</v>
      </c>
      <c r="DI489" t="s">
        <v>164</v>
      </c>
      <c r="DJ489" t="s">
        <v>164</v>
      </c>
      <c r="DK489" t="s">
        <v>3</v>
      </c>
      <c r="DL489" t="s">
        <v>3</v>
      </c>
      <c r="DM489" t="s">
        <v>3</v>
      </c>
      <c r="DN489">
        <v>0</v>
      </c>
      <c r="DO489">
        <v>0</v>
      </c>
      <c r="DP489">
        <v>1</v>
      </c>
      <c r="DQ489">
        <v>1</v>
      </c>
      <c r="DU489">
        <v>16987630</v>
      </c>
      <c r="DV489" t="s">
        <v>19</v>
      </c>
      <c r="DW489" t="s">
        <v>19</v>
      </c>
      <c r="DX489">
        <v>1</v>
      </c>
      <c r="DZ489" t="s">
        <v>3</v>
      </c>
      <c r="EA489" t="s">
        <v>3</v>
      </c>
      <c r="EB489" t="s">
        <v>3</v>
      </c>
      <c r="EC489" t="s">
        <v>3</v>
      </c>
      <c r="EE489">
        <v>1441815344</v>
      </c>
      <c r="EF489">
        <v>1</v>
      </c>
      <c r="EG489" t="s">
        <v>22</v>
      </c>
      <c r="EH489">
        <v>0</v>
      </c>
      <c r="EI489" t="s">
        <v>3</v>
      </c>
      <c r="EJ489">
        <v>4</v>
      </c>
      <c r="EK489">
        <v>0</v>
      </c>
      <c r="EL489" t="s">
        <v>23</v>
      </c>
      <c r="EM489" t="s">
        <v>24</v>
      </c>
      <c r="EO489" t="s">
        <v>3</v>
      </c>
      <c r="EQ489">
        <v>1024</v>
      </c>
      <c r="ER489">
        <v>142.02000000000001</v>
      </c>
      <c r="ES489">
        <v>0</v>
      </c>
      <c r="ET489">
        <v>0</v>
      </c>
      <c r="EU489">
        <v>0</v>
      </c>
      <c r="EV489">
        <v>142.02000000000001</v>
      </c>
      <c r="EW489">
        <v>0.23</v>
      </c>
      <c r="EX489">
        <v>0</v>
      </c>
      <c r="EY489">
        <v>0</v>
      </c>
      <c r="FQ489">
        <v>0</v>
      </c>
      <c r="FR489">
        <f t="shared" si="427"/>
        <v>0</v>
      </c>
      <c r="FS489">
        <v>0</v>
      </c>
      <c r="FX489">
        <v>70</v>
      </c>
      <c r="FY489">
        <v>10</v>
      </c>
      <c r="GA489" t="s">
        <v>3</v>
      </c>
      <c r="GD489">
        <v>0</v>
      </c>
      <c r="GF489">
        <v>-1170761426</v>
      </c>
      <c r="GG489">
        <v>2</v>
      </c>
      <c r="GH489">
        <v>1</v>
      </c>
      <c r="GI489">
        <v>-2</v>
      </c>
      <c r="GJ489">
        <v>0</v>
      </c>
      <c r="GK489">
        <f>ROUND(R489*(R12)/100,2)</f>
        <v>0</v>
      </c>
      <c r="GL489">
        <f t="shared" si="428"/>
        <v>0</v>
      </c>
      <c r="GM489">
        <f t="shared" si="429"/>
        <v>3067.63</v>
      </c>
      <c r="GN489">
        <f t="shared" si="430"/>
        <v>0</v>
      </c>
      <c r="GO489">
        <f t="shared" si="431"/>
        <v>0</v>
      </c>
      <c r="GP489">
        <f t="shared" si="432"/>
        <v>3067.63</v>
      </c>
      <c r="GR489">
        <v>0</v>
      </c>
      <c r="GS489">
        <v>3</v>
      </c>
      <c r="GT489">
        <v>0</v>
      </c>
      <c r="GU489" t="s">
        <v>3</v>
      </c>
      <c r="GV489">
        <f t="shared" si="433"/>
        <v>0</v>
      </c>
      <c r="GW489">
        <v>1</v>
      </c>
      <c r="GX489">
        <f t="shared" si="434"/>
        <v>0</v>
      </c>
      <c r="HA489">
        <v>0</v>
      </c>
      <c r="HB489">
        <v>0</v>
      </c>
      <c r="HC489">
        <f t="shared" si="435"/>
        <v>0</v>
      </c>
      <c r="HE489" t="s">
        <v>3</v>
      </c>
      <c r="HF489" t="s">
        <v>3</v>
      </c>
      <c r="HM489" t="s">
        <v>3</v>
      </c>
      <c r="HN489" t="s">
        <v>3</v>
      </c>
      <c r="HO489" t="s">
        <v>3</v>
      </c>
      <c r="HP489" t="s">
        <v>3</v>
      </c>
      <c r="HQ489" t="s">
        <v>3</v>
      </c>
      <c r="IK489">
        <v>0</v>
      </c>
    </row>
    <row r="490" spans="1:245" x14ac:dyDescent="0.2">
      <c r="A490">
        <v>17</v>
      </c>
      <c r="B490">
        <v>1</v>
      </c>
      <c r="D490">
        <f>ROW(EtalonRes!A420)</f>
        <v>420</v>
      </c>
      <c r="E490" t="s">
        <v>433</v>
      </c>
      <c r="F490" t="s">
        <v>434</v>
      </c>
      <c r="G490" t="s">
        <v>435</v>
      </c>
      <c r="H490" t="s">
        <v>19</v>
      </c>
      <c r="I490">
        <v>4</v>
      </c>
      <c r="J490">
        <v>0</v>
      </c>
      <c r="K490">
        <v>4</v>
      </c>
      <c r="O490">
        <f t="shared" si="403"/>
        <v>1383.4</v>
      </c>
      <c r="P490">
        <f t="shared" si="404"/>
        <v>0.52</v>
      </c>
      <c r="Q490">
        <f t="shared" si="405"/>
        <v>208.48</v>
      </c>
      <c r="R490">
        <f t="shared" si="406"/>
        <v>132.19999999999999</v>
      </c>
      <c r="S490">
        <f t="shared" si="407"/>
        <v>1174.4000000000001</v>
      </c>
      <c r="T490">
        <f t="shared" si="408"/>
        <v>0</v>
      </c>
      <c r="U490">
        <f t="shared" si="409"/>
        <v>2.2000000000000002</v>
      </c>
      <c r="V490">
        <f t="shared" si="410"/>
        <v>0</v>
      </c>
      <c r="W490">
        <f t="shared" si="411"/>
        <v>0</v>
      </c>
      <c r="X490">
        <f t="shared" si="412"/>
        <v>822.08</v>
      </c>
      <c r="Y490">
        <f t="shared" si="413"/>
        <v>117.44</v>
      </c>
      <c r="AA490">
        <v>1472751627</v>
      </c>
      <c r="AB490">
        <f t="shared" si="414"/>
        <v>345.85</v>
      </c>
      <c r="AC490">
        <f>ROUND((ES490),6)</f>
        <v>0.13</v>
      </c>
      <c r="AD490">
        <f>ROUND((((ET490)-(EU490))+AE490),6)</f>
        <v>52.12</v>
      </c>
      <c r="AE490">
        <f>ROUND((EU490),6)</f>
        <v>33.049999999999997</v>
      </c>
      <c r="AF490">
        <f>ROUND((EV490),6)</f>
        <v>293.60000000000002</v>
      </c>
      <c r="AG490">
        <f t="shared" si="415"/>
        <v>0</v>
      </c>
      <c r="AH490">
        <f>(EW490)</f>
        <v>0.55000000000000004</v>
      </c>
      <c r="AI490">
        <f>(EX490)</f>
        <v>0</v>
      </c>
      <c r="AJ490">
        <f t="shared" si="416"/>
        <v>0</v>
      </c>
      <c r="AK490">
        <v>345.85</v>
      </c>
      <c r="AL490">
        <v>0.13</v>
      </c>
      <c r="AM490">
        <v>52.12</v>
      </c>
      <c r="AN490">
        <v>33.049999999999997</v>
      </c>
      <c r="AO490">
        <v>293.60000000000002</v>
      </c>
      <c r="AP490">
        <v>0</v>
      </c>
      <c r="AQ490">
        <v>0.55000000000000004</v>
      </c>
      <c r="AR490">
        <v>0</v>
      </c>
      <c r="AS490">
        <v>0</v>
      </c>
      <c r="AT490">
        <v>70</v>
      </c>
      <c r="AU490">
        <v>10</v>
      </c>
      <c r="AV490">
        <v>1</v>
      </c>
      <c r="AW490">
        <v>1</v>
      </c>
      <c r="AZ490">
        <v>1</v>
      </c>
      <c r="BA490">
        <v>1</v>
      </c>
      <c r="BB490">
        <v>1</v>
      </c>
      <c r="BC490">
        <v>1</v>
      </c>
      <c r="BD490" t="s">
        <v>3</v>
      </c>
      <c r="BE490" t="s">
        <v>3</v>
      </c>
      <c r="BF490" t="s">
        <v>3</v>
      </c>
      <c r="BG490" t="s">
        <v>3</v>
      </c>
      <c r="BH490">
        <v>0</v>
      </c>
      <c r="BI490">
        <v>4</v>
      </c>
      <c r="BJ490" t="s">
        <v>436</v>
      </c>
      <c r="BM490">
        <v>0</v>
      </c>
      <c r="BN490">
        <v>0</v>
      </c>
      <c r="BO490" t="s">
        <v>3</v>
      </c>
      <c r="BP490">
        <v>0</v>
      </c>
      <c r="BQ490">
        <v>1</v>
      </c>
      <c r="BR490">
        <v>0</v>
      </c>
      <c r="BS490">
        <v>1</v>
      </c>
      <c r="BT490">
        <v>1</v>
      </c>
      <c r="BU490">
        <v>1</v>
      </c>
      <c r="BV490">
        <v>1</v>
      </c>
      <c r="BW490">
        <v>1</v>
      </c>
      <c r="BX490">
        <v>1</v>
      </c>
      <c r="BY490" t="s">
        <v>3</v>
      </c>
      <c r="BZ490">
        <v>70</v>
      </c>
      <c r="CA490">
        <v>10</v>
      </c>
      <c r="CB490" t="s">
        <v>3</v>
      </c>
      <c r="CE490">
        <v>0</v>
      </c>
      <c r="CF490">
        <v>0</v>
      </c>
      <c r="CG490">
        <v>0</v>
      </c>
      <c r="CM490">
        <v>0</v>
      </c>
      <c r="CN490" t="s">
        <v>3</v>
      </c>
      <c r="CO490">
        <v>0</v>
      </c>
      <c r="CP490">
        <f t="shared" si="417"/>
        <v>1383.4</v>
      </c>
      <c r="CQ490">
        <f t="shared" si="418"/>
        <v>0.13</v>
      </c>
      <c r="CR490">
        <f>((((ET490)*BB490-(EU490)*BS490)+AE490*BS490)*AV490)</f>
        <v>52.12</v>
      </c>
      <c r="CS490">
        <f t="shared" si="419"/>
        <v>33.049999999999997</v>
      </c>
      <c r="CT490">
        <f t="shared" si="420"/>
        <v>293.60000000000002</v>
      </c>
      <c r="CU490">
        <f t="shared" si="421"/>
        <v>0</v>
      </c>
      <c r="CV490">
        <f t="shared" si="422"/>
        <v>0.55000000000000004</v>
      </c>
      <c r="CW490">
        <f t="shared" si="423"/>
        <v>0</v>
      </c>
      <c r="CX490">
        <f t="shared" si="424"/>
        <v>0</v>
      </c>
      <c r="CY490">
        <f t="shared" si="425"/>
        <v>822.08</v>
      </c>
      <c r="CZ490">
        <f t="shared" si="426"/>
        <v>117.44</v>
      </c>
      <c r="DC490" t="s">
        <v>3</v>
      </c>
      <c r="DD490" t="s">
        <v>3</v>
      </c>
      <c r="DE490" t="s">
        <v>3</v>
      </c>
      <c r="DF490" t="s">
        <v>3</v>
      </c>
      <c r="DG490" t="s">
        <v>3</v>
      </c>
      <c r="DH490" t="s">
        <v>3</v>
      </c>
      <c r="DI490" t="s">
        <v>3</v>
      </c>
      <c r="DJ490" t="s">
        <v>3</v>
      </c>
      <c r="DK490" t="s">
        <v>3</v>
      </c>
      <c r="DL490" t="s">
        <v>3</v>
      </c>
      <c r="DM490" t="s">
        <v>3</v>
      </c>
      <c r="DN490">
        <v>0</v>
      </c>
      <c r="DO490">
        <v>0</v>
      </c>
      <c r="DP490">
        <v>1</v>
      </c>
      <c r="DQ490">
        <v>1</v>
      </c>
      <c r="DU490">
        <v>16987630</v>
      </c>
      <c r="DV490" t="s">
        <v>19</v>
      </c>
      <c r="DW490" t="s">
        <v>19</v>
      </c>
      <c r="DX490">
        <v>1</v>
      </c>
      <c r="DZ490" t="s">
        <v>3</v>
      </c>
      <c r="EA490" t="s">
        <v>3</v>
      </c>
      <c r="EB490" t="s">
        <v>3</v>
      </c>
      <c r="EC490" t="s">
        <v>3</v>
      </c>
      <c r="EE490">
        <v>1441815344</v>
      </c>
      <c r="EF490">
        <v>1</v>
      </c>
      <c r="EG490" t="s">
        <v>22</v>
      </c>
      <c r="EH490">
        <v>0</v>
      </c>
      <c r="EI490" t="s">
        <v>3</v>
      </c>
      <c r="EJ490">
        <v>4</v>
      </c>
      <c r="EK490">
        <v>0</v>
      </c>
      <c r="EL490" t="s">
        <v>23</v>
      </c>
      <c r="EM490" t="s">
        <v>24</v>
      </c>
      <c r="EO490" t="s">
        <v>3</v>
      </c>
      <c r="EQ490">
        <v>0</v>
      </c>
      <c r="ER490">
        <v>345.85</v>
      </c>
      <c r="ES490">
        <v>0.13</v>
      </c>
      <c r="ET490">
        <v>52.12</v>
      </c>
      <c r="EU490">
        <v>33.049999999999997</v>
      </c>
      <c r="EV490">
        <v>293.60000000000002</v>
      </c>
      <c r="EW490">
        <v>0.55000000000000004</v>
      </c>
      <c r="EX490">
        <v>0</v>
      </c>
      <c r="EY490">
        <v>0</v>
      </c>
      <c r="FQ490">
        <v>0</v>
      </c>
      <c r="FR490">
        <f t="shared" si="427"/>
        <v>0</v>
      </c>
      <c r="FS490">
        <v>0</v>
      </c>
      <c r="FX490">
        <v>70</v>
      </c>
      <c r="FY490">
        <v>10</v>
      </c>
      <c r="GA490" t="s">
        <v>3</v>
      </c>
      <c r="GD490">
        <v>0</v>
      </c>
      <c r="GF490">
        <v>-335394070</v>
      </c>
      <c r="GG490">
        <v>2</v>
      </c>
      <c r="GH490">
        <v>1</v>
      </c>
      <c r="GI490">
        <v>-2</v>
      </c>
      <c r="GJ490">
        <v>0</v>
      </c>
      <c r="GK490">
        <f>ROUND(R490*(R12)/100,2)</f>
        <v>142.78</v>
      </c>
      <c r="GL490">
        <f t="shared" si="428"/>
        <v>0</v>
      </c>
      <c r="GM490">
        <f t="shared" si="429"/>
        <v>2465.6999999999998</v>
      </c>
      <c r="GN490">
        <f t="shared" si="430"/>
        <v>0</v>
      </c>
      <c r="GO490">
        <f t="shared" si="431"/>
        <v>0</v>
      </c>
      <c r="GP490">
        <f t="shared" si="432"/>
        <v>2465.6999999999998</v>
      </c>
      <c r="GR490">
        <v>0</v>
      </c>
      <c r="GS490">
        <v>3</v>
      </c>
      <c r="GT490">
        <v>0</v>
      </c>
      <c r="GU490" t="s">
        <v>3</v>
      </c>
      <c r="GV490">
        <f t="shared" si="433"/>
        <v>0</v>
      </c>
      <c r="GW490">
        <v>1</v>
      </c>
      <c r="GX490">
        <f t="shared" si="434"/>
        <v>0</v>
      </c>
      <c r="HA490">
        <v>0</v>
      </c>
      <c r="HB490">
        <v>0</v>
      </c>
      <c r="HC490">
        <f t="shared" si="435"/>
        <v>0</v>
      </c>
      <c r="HE490" t="s">
        <v>3</v>
      </c>
      <c r="HF490" t="s">
        <v>3</v>
      </c>
      <c r="HM490" t="s">
        <v>3</v>
      </c>
      <c r="HN490" t="s">
        <v>3</v>
      </c>
      <c r="HO490" t="s">
        <v>3</v>
      </c>
      <c r="HP490" t="s">
        <v>3</v>
      </c>
      <c r="HQ490" t="s">
        <v>3</v>
      </c>
      <c r="IK490">
        <v>0</v>
      </c>
    </row>
    <row r="491" spans="1:245" x14ac:dyDescent="0.2">
      <c r="A491">
        <v>17</v>
      </c>
      <c r="B491">
        <v>1</v>
      </c>
      <c r="C491">
        <f>ROW(SmtRes!A204)</f>
        <v>204</v>
      </c>
      <c r="D491">
        <f>ROW(EtalonRes!A424)</f>
        <v>424</v>
      </c>
      <c r="E491" t="s">
        <v>3</v>
      </c>
      <c r="F491" t="s">
        <v>437</v>
      </c>
      <c r="G491" t="s">
        <v>438</v>
      </c>
      <c r="H491" t="s">
        <v>19</v>
      </c>
      <c r="I491">
        <v>1</v>
      </c>
      <c r="J491">
        <v>0</v>
      </c>
      <c r="K491">
        <v>1</v>
      </c>
      <c r="O491">
        <f t="shared" si="403"/>
        <v>558.16</v>
      </c>
      <c r="P491">
        <f t="shared" si="404"/>
        <v>23.48</v>
      </c>
      <c r="Q491">
        <f t="shared" si="405"/>
        <v>52.12</v>
      </c>
      <c r="R491">
        <f t="shared" si="406"/>
        <v>33.04</v>
      </c>
      <c r="S491">
        <f t="shared" si="407"/>
        <v>482.56</v>
      </c>
      <c r="T491">
        <f t="shared" si="408"/>
        <v>0</v>
      </c>
      <c r="U491">
        <f t="shared" si="409"/>
        <v>0.68</v>
      </c>
      <c r="V491">
        <f t="shared" si="410"/>
        <v>0</v>
      </c>
      <c r="W491">
        <f t="shared" si="411"/>
        <v>0</v>
      </c>
      <c r="X491">
        <f t="shared" si="412"/>
        <v>337.79</v>
      </c>
      <c r="Y491">
        <f t="shared" si="413"/>
        <v>48.26</v>
      </c>
      <c r="AA491">
        <v>-1</v>
      </c>
      <c r="AB491">
        <f t="shared" si="414"/>
        <v>558.16</v>
      </c>
      <c r="AC491">
        <f>ROUND(((ES491*4)),6)</f>
        <v>23.48</v>
      </c>
      <c r="AD491">
        <f>ROUND(((((ET491*4))-((EU491*4)))+AE491),6)</f>
        <v>52.12</v>
      </c>
      <c r="AE491">
        <f>ROUND(((EU491*4)),6)</f>
        <v>33.04</v>
      </c>
      <c r="AF491">
        <f>ROUND(((EV491*4)),6)</f>
        <v>482.56</v>
      </c>
      <c r="AG491">
        <f t="shared" si="415"/>
        <v>0</v>
      </c>
      <c r="AH491">
        <f>((EW491*4))</f>
        <v>0.68</v>
      </c>
      <c r="AI491">
        <f>((EX491*4))</f>
        <v>0</v>
      </c>
      <c r="AJ491">
        <f t="shared" si="416"/>
        <v>0</v>
      </c>
      <c r="AK491">
        <v>139.54</v>
      </c>
      <c r="AL491">
        <v>5.87</v>
      </c>
      <c r="AM491">
        <v>13.03</v>
      </c>
      <c r="AN491">
        <v>8.26</v>
      </c>
      <c r="AO491">
        <v>120.64</v>
      </c>
      <c r="AP491">
        <v>0</v>
      </c>
      <c r="AQ491">
        <v>0.17</v>
      </c>
      <c r="AR491">
        <v>0</v>
      </c>
      <c r="AS491">
        <v>0</v>
      </c>
      <c r="AT491">
        <v>70</v>
      </c>
      <c r="AU491">
        <v>10</v>
      </c>
      <c r="AV491">
        <v>1</v>
      </c>
      <c r="AW491">
        <v>1</v>
      </c>
      <c r="AZ491">
        <v>1</v>
      </c>
      <c r="BA491">
        <v>1</v>
      </c>
      <c r="BB491">
        <v>1</v>
      </c>
      <c r="BC491">
        <v>1</v>
      </c>
      <c r="BD491" t="s">
        <v>3</v>
      </c>
      <c r="BE491" t="s">
        <v>3</v>
      </c>
      <c r="BF491" t="s">
        <v>3</v>
      </c>
      <c r="BG491" t="s">
        <v>3</v>
      </c>
      <c r="BH491">
        <v>0</v>
      </c>
      <c r="BI491">
        <v>4</v>
      </c>
      <c r="BJ491" t="s">
        <v>439</v>
      </c>
      <c r="BM491">
        <v>0</v>
      </c>
      <c r="BN491">
        <v>0</v>
      </c>
      <c r="BO491" t="s">
        <v>3</v>
      </c>
      <c r="BP491">
        <v>0</v>
      </c>
      <c r="BQ491">
        <v>1</v>
      </c>
      <c r="BR491">
        <v>0</v>
      </c>
      <c r="BS491">
        <v>1</v>
      </c>
      <c r="BT491">
        <v>1</v>
      </c>
      <c r="BU491">
        <v>1</v>
      </c>
      <c r="BV491">
        <v>1</v>
      </c>
      <c r="BW491">
        <v>1</v>
      </c>
      <c r="BX491">
        <v>1</v>
      </c>
      <c r="BY491" t="s">
        <v>3</v>
      </c>
      <c r="BZ491">
        <v>70</v>
      </c>
      <c r="CA491">
        <v>10</v>
      </c>
      <c r="CB491" t="s">
        <v>3</v>
      </c>
      <c r="CE491">
        <v>0</v>
      </c>
      <c r="CF491">
        <v>0</v>
      </c>
      <c r="CG491">
        <v>0</v>
      </c>
      <c r="CM491">
        <v>0</v>
      </c>
      <c r="CN491" t="s">
        <v>3</v>
      </c>
      <c r="CO491">
        <v>0</v>
      </c>
      <c r="CP491">
        <f t="shared" si="417"/>
        <v>558.16</v>
      </c>
      <c r="CQ491">
        <f t="shared" si="418"/>
        <v>23.48</v>
      </c>
      <c r="CR491">
        <f>(((((ET491*4))*BB491-((EU491*4))*BS491)+AE491*BS491)*AV491)</f>
        <v>52.12</v>
      </c>
      <c r="CS491">
        <f t="shared" si="419"/>
        <v>33.04</v>
      </c>
      <c r="CT491">
        <f t="shared" si="420"/>
        <v>482.56</v>
      </c>
      <c r="CU491">
        <f t="shared" si="421"/>
        <v>0</v>
      </c>
      <c r="CV491">
        <f t="shared" si="422"/>
        <v>0.68</v>
      </c>
      <c r="CW491">
        <f t="shared" si="423"/>
        <v>0</v>
      </c>
      <c r="CX491">
        <f t="shared" si="424"/>
        <v>0</v>
      </c>
      <c r="CY491">
        <f t="shared" si="425"/>
        <v>337.79199999999997</v>
      </c>
      <c r="CZ491">
        <f t="shared" si="426"/>
        <v>48.256</v>
      </c>
      <c r="DC491" t="s">
        <v>3</v>
      </c>
      <c r="DD491" t="s">
        <v>32</v>
      </c>
      <c r="DE491" t="s">
        <v>32</v>
      </c>
      <c r="DF491" t="s">
        <v>32</v>
      </c>
      <c r="DG491" t="s">
        <v>32</v>
      </c>
      <c r="DH491" t="s">
        <v>3</v>
      </c>
      <c r="DI491" t="s">
        <v>32</v>
      </c>
      <c r="DJ491" t="s">
        <v>32</v>
      </c>
      <c r="DK491" t="s">
        <v>3</v>
      </c>
      <c r="DL491" t="s">
        <v>3</v>
      </c>
      <c r="DM491" t="s">
        <v>3</v>
      </c>
      <c r="DN491">
        <v>0</v>
      </c>
      <c r="DO491">
        <v>0</v>
      </c>
      <c r="DP491">
        <v>1</v>
      </c>
      <c r="DQ491">
        <v>1</v>
      </c>
      <c r="DU491">
        <v>16987630</v>
      </c>
      <c r="DV491" t="s">
        <v>19</v>
      </c>
      <c r="DW491" t="s">
        <v>19</v>
      </c>
      <c r="DX491">
        <v>1</v>
      </c>
      <c r="DZ491" t="s">
        <v>3</v>
      </c>
      <c r="EA491" t="s">
        <v>3</v>
      </c>
      <c r="EB491" t="s">
        <v>3</v>
      </c>
      <c r="EC491" t="s">
        <v>3</v>
      </c>
      <c r="EE491">
        <v>1441815344</v>
      </c>
      <c r="EF491">
        <v>1</v>
      </c>
      <c r="EG491" t="s">
        <v>22</v>
      </c>
      <c r="EH491">
        <v>0</v>
      </c>
      <c r="EI491" t="s">
        <v>3</v>
      </c>
      <c r="EJ491">
        <v>4</v>
      </c>
      <c r="EK491">
        <v>0</v>
      </c>
      <c r="EL491" t="s">
        <v>23</v>
      </c>
      <c r="EM491" t="s">
        <v>24</v>
      </c>
      <c r="EO491" t="s">
        <v>3</v>
      </c>
      <c r="EQ491">
        <v>1024</v>
      </c>
      <c r="ER491">
        <v>139.54</v>
      </c>
      <c r="ES491">
        <v>5.87</v>
      </c>
      <c r="ET491">
        <v>13.03</v>
      </c>
      <c r="EU491">
        <v>8.26</v>
      </c>
      <c r="EV491">
        <v>120.64</v>
      </c>
      <c r="EW491">
        <v>0.17</v>
      </c>
      <c r="EX491">
        <v>0</v>
      </c>
      <c r="EY491">
        <v>0</v>
      </c>
      <c r="FQ491">
        <v>0</v>
      </c>
      <c r="FR491">
        <f t="shared" si="427"/>
        <v>0</v>
      </c>
      <c r="FS491">
        <v>0</v>
      </c>
      <c r="FX491">
        <v>70</v>
      </c>
      <c r="FY491">
        <v>10</v>
      </c>
      <c r="GA491" t="s">
        <v>3</v>
      </c>
      <c r="GD491">
        <v>0</v>
      </c>
      <c r="GF491">
        <v>-2070065543</v>
      </c>
      <c r="GG491">
        <v>2</v>
      </c>
      <c r="GH491">
        <v>1</v>
      </c>
      <c r="GI491">
        <v>-2</v>
      </c>
      <c r="GJ491">
        <v>0</v>
      </c>
      <c r="GK491">
        <f>ROUND(R491*(R12)/100,2)</f>
        <v>35.68</v>
      </c>
      <c r="GL491">
        <f t="shared" si="428"/>
        <v>0</v>
      </c>
      <c r="GM491">
        <f t="shared" si="429"/>
        <v>979.89</v>
      </c>
      <c r="GN491">
        <f t="shared" si="430"/>
        <v>0</v>
      </c>
      <c r="GO491">
        <f t="shared" si="431"/>
        <v>0</v>
      </c>
      <c r="GP491">
        <f t="shared" si="432"/>
        <v>979.89</v>
      </c>
      <c r="GR491">
        <v>0</v>
      </c>
      <c r="GS491">
        <v>3</v>
      </c>
      <c r="GT491">
        <v>0</v>
      </c>
      <c r="GU491" t="s">
        <v>3</v>
      </c>
      <c r="GV491">
        <f t="shared" si="433"/>
        <v>0</v>
      </c>
      <c r="GW491">
        <v>1</v>
      </c>
      <c r="GX491">
        <f t="shared" si="434"/>
        <v>0</v>
      </c>
      <c r="HA491">
        <v>0</v>
      </c>
      <c r="HB491">
        <v>0</v>
      </c>
      <c r="HC491">
        <f t="shared" si="435"/>
        <v>0</v>
      </c>
      <c r="HE491" t="s">
        <v>3</v>
      </c>
      <c r="HF491" t="s">
        <v>3</v>
      </c>
      <c r="HM491" t="s">
        <v>3</v>
      </c>
      <c r="HN491" t="s">
        <v>3</v>
      </c>
      <c r="HO491" t="s">
        <v>3</v>
      </c>
      <c r="HP491" t="s">
        <v>3</v>
      </c>
      <c r="HQ491" t="s">
        <v>3</v>
      </c>
      <c r="IK491">
        <v>0</v>
      </c>
    </row>
    <row r="492" spans="1:245" x14ac:dyDescent="0.2">
      <c r="A492">
        <v>17</v>
      </c>
      <c r="B492">
        <v>1</v>
      </c>
      <c r="D492">
        <f>ROW(EtalonRes!A427)</f>
        <v>427</v>
      </c>
      <c r="E492" t="s">
        <v>3</v>
      </c>
      <c r="F492" t="s">
        <v>362</v>
      </c>
      <c r="G492" t="s">
        <v>440</v>
      </c>
      <c r="H492" t="s">
        <v>19</v>
      </c>
      <c r="I492">
        <v>1</v>
      </c>
      <c r="J492">
        <v>0</v>
      </c>
      <c r="K492">
        <v>1</v>
      </c>
      <c r="O492">
        <f t="shared" si="403"/>
        <v>57.84</v>
      </c>
      <c r="P492">
        <f t="shared" si="404"/>
        <v>2.2799999999999998</v>
      </c>
      <c r="Q492">
        <f t="shared" si="405"/>
        <v>0</v>
      </c>
      <c r="R492">
        <f t="shared" si="406"/>
        <v>0</v>
      </c>
      <c r="S492">
        <f t="shared" si="407"/>
        <v>55.56</v>
      </c>
      <c r="T492">
        <f t="shared" si="408"/>
        <v>0</v>
      </c>
      <c r="U492">
        <f t="shared" si="409"/>
        <v>0.09</v>
      </c>
      <c r="V492">
        <f t="shared" si="410"/>
        <v>0</v>
      </c>
      <c r="W492">
        <f t="shared" si="411"/>
        <v>0</v>
      </c>
      <c r="X492">
        <f t="shared" si="412"/>
        <v>38.89</v>
      </c>
      <c r="Y492">
        <f t="shared" si="413"/>
        <v>5.56</v>
      </c>
      <c r="AA492">
        <v>-1</v>
      </c>
      <c r="AB492">
        <f t="shared" si="414"/>
        <v>57.84</v>
      </c>
      <c r="AC492">
        <f>ROUND(((ES492*3)),6)</f>
        <v>2.2799999999999998</v>
      </c>
      <c r="AD492">
        <f>ROUND(((((ET492*3))-((EU492*3)))+AE492),6)</f>
        <v>0</v>
      </c>
      <c r="AE492">
        <f>ROUND(((EU492*3)),6)</f>
        <v>0</v>
      </c>
      <c r="AF492">
        <f>ROUND(((EV492*3)),6)</f>
        <v>55.56</v>
      </c>
      <c r="AG492">
        <f t="shared" si="415"/>
        <v>0</v>
      </c>
      <c r="AH492">
        <f>((EW492*3))</f>
        <v>0.09</v>
      </c>
      <c r="AI492">
        <f>((EX492*3))</f>
        <v>0</v>
      </c>
      <c r="AJ492">
        <f t="shared" si="416"/>
        <v>0</v>
      </c>
      <c r="AK492">
        <v>19.28</v>
      </c>
      <c r="AL492">
        <v>0.76</v>
      </c>
      <c r="AM492">
        <v>0</v>
      </c>
      <c r="AN492">
        <v>0</v>
      </c>
      <c r="AO492">
        <v>18.52</v>
      </c>
      <c r="AP492">
        <v>0</v>
      </c>
      <c r="AQ492">
        <v>0.03</v>
      </c>
      <c r="AR492">
        <v>0</v>
      </c>
      <c r="AS492">
        <v>0</v>
      </c>
      <c r="AT492">
        <v>70</v>
      </c>
      <c r="AU492">
        <v>10</v>
      </c>
      <c r="AV492">
        <v>1</v>
      </c>
      <c r="AW492">
        <v>1</v>
      </c>
      <c r="AZ492">
        <v>1</v>
      </c>
      <c r="BA492">
        <v>1</v>
      </c>
      <c r="BB492">
        <v>1</v>
      </c>
      <c r="BC492">
        <v>1</v>
      </c>
      <c r="BD492" t="s">
        <v>3</v>
      </c>
      <c r="BE492" t="s">
        <v>3</v>
      </c>
      <c r="BF492" t="s">
        <v>3</v>
      </c>
      <c r="BG492" t="s">
        <v>3</v>
      </c>
      <c r="BH492">
        <v>0</v>
      </c>
      <c r="BI492">
        <v>4</v>
      </c>
      <c r="BJ492" t="s">
        <v>364</v>
      </c>
      <c r="BM492">
        <v>0</v>
      </c>
      <c r="BN492">
        <v>0</v>
      </c>
      <c r="BO492" t="s">
        <v>3</v>
      </c>
      <c r="BP492">
        <v>0</v>
      </c>
      <c r="BQ492">
        <v>1</v>
      </c>
      <c r="BR492">
        <v>0</v>
      </c>
      <c r="BS492">
        <v>1</v>
      </c>
      <c r="BT492">
        <v>1</v>
      </c>
      <c r="BU492">
        <v>1</v>
      </c>
      <c r="BV492">
        <v>1</v>
      </c>
      <c r="BW492">
        <v>1</v>
      </c>
      <c r="BX492">
        <v>1</v>
      </c>
      <c r="BY492" t="s">
        <v>3</v>
      </c>
      <c r="BZ492">
        <v>70</v>
      </c>
      <c r="CA492">
        <v>10</v>
      </c>
      <c r="CB492" t="s">
        <v>3</v>
      </c>
      <c r="CE492">
        <v>0</v>
      </c>
      <c r="CF492">
        <v>0</v>
      </c>
      <c r="CG492">
        <v>0</v>
      </c>
      <c r="CM492">
        <v>0</v>
      </c>
      <c r="CN492" t="s">
        <v>3</v>
      </c>
      <c r="CO492">
        <v>0</v>
      </c>
      <c r="CP492">
        <f t="shared" si="417"/>
        <v>57.84</v>
      </c>
      <c r="CQ492">
        <f t="shared" si="418"/>
        <v>2.2799999999999998</v>
      </c>
      <c r="CR492">
        <f>(((((ET492*3))*BB492-((EU492*3))*BS492)+AE492*BS492)*AV492)</f>
        <v>0</v>
      </c>
      <c r="CS492">
        <f t="shared" si="419"/>
        <v>0</v>
      </c>
      <c r="CT492">
        <f t="shared" si="420"/>
        <v>55.56</v>
      </c>
      <c r="CU492">
        <f t="shared" si="421"/>
        <v>0</v>
      </c>
      <c r="CV492">
        <f t="shared" si="422"/>
        <v>0.09</v>
      </c>
      <c r="CW492">
        <f t="shared" si="423"/>
        <v>0</v>
      </c>
      <c r="CX492">
        <f t="shared" si="424"/>
        <v>0</v>
      </c>
      <c r="CY492">
        <f t="shared" si="425"/>
        <v>38.892000000000003</v>
      </c>
      <c r="CZ492">
        <f t="shared" si="426"/>
        <v>5.556</v>
      </c>
      <c r="DC492" t="s">
        <v>3</v>
      </c>
      <c r="DD492" t="s">
        <v>164</v>
      </c>
      <c r="DE492" t="s">
        <v>164</v>
      </c>
      <c r="DF492" t="s">
        <v>164</v>
      </c>
      <c r="DG492" t="s">
        <v>164</v>
      </c>
      <c r="DH492" t="s">
        <v>3</v>
      </c>
      <c r="DI492" t="s">
        <v>164</v>
      </c>
      <c r="DJ492" t="s">
        <v>164</v>
      </c>
      <c r="DK492" t="s">
        <v>3</v>
      </c>
      <c r="DL492" t="s">
        <v>3</v>
      </c>
      <c r="DM492" t="s">
        <v>3</v>
      </c>
      <c r="DN492">
        <v>0</v>
      </c>
      <c r="DO492">
        <v>0</v>
      </c>
      <c r="DP492">
        <v>1</v>
      </c>
      <c r="DQ492">
        <v>1</v>
      </c>
      <c r="DU492">
        <v>16987630</v>
      </c>
      <c r="DV492" t="s">
        <v>19</v>
      </c>
      <c r="DW492" t="s">
        <v>19</v>
      </c>
      <c r="DX492">
        <v>1</v>
      </c>
      <c r="DZ492" t="s">
        <v>3</v>
      </c>
      <c r="EA492" t="s">
        <v>3</v>
      </c>
      <c r="EB492" t="s">
        <v>3</v>
      </c>
      <c r="EC492" t="s">
        <v>3</v>
      </c>
      <c r="EE492">
        <v>1441815344</v>
      </c>
      <c r="EF492">
        <v>1</v>
      </c>
      <c r="EG492" t="s">
        <v>22</v>
      </c>
      <c r="EH492">
        <v>0</v>
      </c>
      <c r="EI492" t="s">
        <v>3</v>
      </c>
      <c r="EJ492">
        <v>4</v>
      </c>
      <c r="EK492">
        <v>0</v>
      </c>
      <c r="EL492" t="s">
        <v>23</v>
      </c>
      <c r="EM492" t="s">
        <v>24</v>
      </c>
      <c r="EO492" t="s">
        <v>3</v>
      </c>
      <c r="EQ492">
        <v>1024</v>
      </c>
      <c r="ER492">
        <v>19.28</v>
      </c>
      <c r="ES492">
        <v>0.76</v>
      </c>
      <c r="ET492">
        <v>0</v>
      </c>
      <c r="EU492">
        <v>0</v>
      </c>
      <c r="EV492">
        <v>18.52</v>
      </c>
      <c r="EW492">
        <v>0.03</v>
      </c>
      <c r="EX492">
        <v>0</v>
      </c>
      <c r="EY492">
        <v>0</v>
      </c>
      <c r="FQ492">
        <v>0</v>
      </c>
      <c r="FR492">
        <f t="shared" si="427"/>
        <v>0</v>
      </c>
      <c r="FS492">
        <v>0</v>
      </c>
      <c r="FX492">
        <v>70</v>
      </c>
      <c r="FY492">
        <v>10</v>
      </c>
      <c r="GA492" t="s">
        <v>3</v>
      </c>
      <c r="GD492">
        <v>0</v>
      </c>
      <c r="GF492">
        <v>-1847743019</v>
      </c>
      <c r="GG492">
        <v>2</v>
      </c>
      <c r="GH492">
        <v>1</v>
      </c>
      <c r="GI492">
        <v>-2</v>
      </c>
      <c r="GJ492">
        <v>0</v>
      </c>
      <c r="GK492">
        <f>ROUND(R492*(R12)/100,2)</f>
        <v>0</v>
      </c>
      <c r="GL492">
        <f t="shared" si="428"/>
        <v>0</v>
      </c>
      <c r="GM492">
        <f t="shared" si="429"/>
        <v>102.29</v>
      </c>
      <c r="GN492">
        <f t="shared" si="430"/>
        <v>0</v>
      </c>
      <c r="GO492">
        <f t="shared" si="431"/>
        <v>0</v>
      </c>
      <c r="GP492">
        <f t="shared" si="432"/>
        <v>102.29</v>
      </c>
      <c r="GR492">
        <v>0</v>
      </c>
      <c r="GS492">
        <v>3</v>
      </c>
      <c r="GT492">
        <v>0</v>
      </c>
      <c r="GU492" t="s">
        <v>3</v>
      </c>
      <c r="GV492">
        <f t="shared" si="433"/>
        <v>0</v>
      </c>
      <c r="GW492">
        <v>1</v>
      </c>
      <c r="GX492">
        <f t="shared" si="434"/>
        <v>0</v>
      </c>
      <c r="HA492">
        <v>0</v>
      </c>
      <c r="HB492">
        <v>0</v>
      </c>
      <c r="HC492">
        <f t="shared" si="435"/>
        <v>0</v>
      </c>
      <c r="HE492" t="s">
        <v>3</v>
      </c>
      <c r="HF492" t="s">
        <v>3</v>
      </c>
      <c r="HM492" t="s">
        <v>3</v>
      </c>
      <c r="HN492" t="s">
        <v>3</v>
      </c>
      <c r="HO492" t="s">
        <v>3</v>
      </c>
      <c r="HP492" t="s">
        <v>3</v>
      </c>
      <c r="HQ492" t="s">
        <v>3</v>
      </c>
      <c r="IK492">
        <v>0</v>
      </c>
    </row>
    <row r="493" spans="1:245" x14ac:dyDescent="0.2">
      <c r="A493">
        <v>17</v>
      </c>
      <c r="B493">
        <v>1</v>
      </c>
      <c r="D493">
        <f>ROW(EtalonRes!A433)</f>
        <v>433</v>
      </c>
      <c r="E493" t="s">
        <v>441</v>
      </c>
      <c r="F493" t="s">
        <v>366</v>
      </c>
      <c r="G493" t="s">
        <v>442</v>
      </c>
      <c r="H493" t="s">
        <v>19</v>
      </c>
      <c r="I493">
        <v>1</v>
      </c>
      <c r="J493">
        <v>0</v>
      </c>
      <c r="K493">
        <v>1</v>
      </c>
      <c r="O493">
        <f t="shared" si="403"/>
        <v>565.04999999999995</v>
      </c>
      <c r="P493">
        <f t="shared" si="404"/>
        <v>9.31</v>
      </c>
      <c r="Q493">
        <f t="shared" si="405"/>
        <v>0</v>
      </c>
      <c r="R493">
        <f t="shared" si="406"/>
        <v>0</v>
      </c>
      <c r="S493">
        <f t="shared" si="407"/>
        <v>555.74</v>
      </c>
      <c r="T493">
        <f t="shared" si="408"/>
        <v>0</v>
      </c>
      <c r="U493">
        <f t="shared" si="409"/>
        <v>0.9</v>
      </c>
      <c r="V493">
        <f t="shared" si="410"/>
        <v>0</v>
      </c>
      <c r="W493">
        <f t="shared" si="411"/>
        <v>0</v>
      </c>
      <c r="X493">
        <f t="shared" si="412"/>
        <v>389.02</v>
      </c>
      <c r="Y493">
        <f t="shared" si="413"/>
        <v>55.57</v>
      </c>
      <c r="AA493">
        <v>1472751627</v>
      </c>
      <c r="AB493">
        <f t="shared" si="414"/>
        <v>565.04999999999995</v>
      </c>
      <c r="AC493">
        <f>ROUND((ES493),6)</f>
        <v>9.31</v>
      </c>
      <c r="AD493">
        <f>ROUND((((ET493)-(EU493))+AE493),6)</f>
        <v>0</v>
      </c>
      <c r="AE493">
        <f>ROUND((EU493),6)</f>
        <v>0</v>
      </c>
      <c r="AF493">
        <f>ROUND((EV493),6)</f>
        <v>555.74</v>
      </c>
      <c r="AG493">
        <f t="shared" si="415"/>
        <v>0</v>
      </c>
      <c r="AH493">
        <f>(EW493)</f>
        <v>0.9</v>
      </c>
      <c r="AI493">
        <f>(EX493)</f>
        <v>0</v>
      </c>
      <c r="AJ493">
        <f t="shared" si="416"/>
        <v>0</v>
      </c>
      <c r="AK493">
        <v>565.04999999999995</v>
      </c>
      <c r="AL493">
        <v>9.31</v>
      </c>
      <c r="AM493">
        <v>0</v>
      </c>
      <c r="AN493">
        <v>0</v>
      </c>
      <c r="AO493">
        <v>555.74</v>
      </c>
      <c r="AP493">
        <v>0</v>
      </c>
      <c r="AQ493">
        <v>0.9</v>
      </c>
      <c r="AR493">
        <v>0</v>
      </c>
      <c r="AS493">
        <v>0</v>
      </c>
      <c r="AT493">
        <v>70</v>
      </c>
      <c r="AU493">
        <v>10</v>
      </c>
      <c r="AV493">
        <v>1</v>
      </c>
      <c r="AW493">
        <v>1</v>
      </c>
      <c r="AZ493">
        <v>1</v>
      </c>
      <c r="BA493">
        <v>1</v>
      </c>
      <c r="BB493">
        <v>1</v>
      </c>
      <c r="BC493">
        <v>1</v>
      </c>
      <c r="BD493" t="s">
        <v>3</v>
      </c>
      <c r="BE493" t="s">
        <v>3</v>
      </c>
      <c r="BF493" t="s">
        <v>3</v>
      </c>
      <c r="BG493" t="s">
        <v>3</v>
      </c>
      <c r="BH493">
        <v>0</v>
      </c>
      <c r="BI493">
        <v>4</v>
      </c>
      <c r="BJ493" t="s">
        <v>368</v>
      </c>
      <c r="BM493">
        <v>0</v>
      </c>
      <c r="BN493">
        <v>0</v>
      </c>
      <c r="BO493" t="s">
        <v>3</v>
      </c>
      <c r="BP493">
        <v>0</v>
      </c>
      <c r="BQ493">
        <v>1</v>
      </c>
      <c r="BR493">
        <v>0</v>
      </c>
      <c r="BS493">
        <v>1</v>
      </c>
      <c r="BT493">
        <v>1</v>
      </c>
      <c r="BU493">
        <v>1</v>
      </c>
      <c r="BV493">
        <v>1</v>
      </c>
      <c r="BW493">
        <v>1</v>
      </c>
      <c r="BX493">
        <v>1</v>
      </c>
      <c r="BY493" t="s">
        <v>3</v>
      </c>
      <c r="BZ493">
        <v>70</v>
      </c>
      <c r="CA493">
        <v>10</v>
      </c>
      <c r="CB493" t="s">
        <v>3</v>
      </c>
      <c r="CE493">
        <v>0</v>
      </c>
      <c r="CF493">
        <v>0</v>
      </c>
      <c r="CG493">
        <v>0</v>
      </c>
      <c r="CM493">
        <v>0</v>
      </c>
      <c r="CN493" t="s">
        <v>3</v>
      </c>
      <c r="CO493">
        <v>0</v>
      </c>
      <c r="CP493">
        <f t="shared" si="417"/>
        <v>565.04999999999995</v>
      </c>
      <c r="CQ493">
        <f t="shared" si="418"/>
        <v>9.31</v>
      </c>
      <c r="CR493">
        <f>((((ET493)*BB493-(EU493)*BS493)+AE493*BS493)*AV493)</f>
        <v>0</v>
      </c>
      <c r="CS493">
        <f t="shared" si="419"/>
        <v>0</v>
      </c>
      <c r="CT493">
        <f t="shared" si="420"/>
        <v>555.74</v>
      </c>
      <c r="CU493">
        <f t="shared" si="421"/>
        <v>0</v>
      </c>
      <c r="CV493">
        <f t="shared" si="422"/>
        <v>0.9</v>
      </c>
      <c r="CW493">
        <f t="shared" si="423"/>
        <v>0</v>
      </c>
      <c r="CX493">
        <f t="shared" si="424"/>
        <v>0</v>
      </c>
      <c r="CY493">
        <f t="shared" si="425"/>
        <v>389.01800000000003</v>
      </c>
      <c r="CZ493">
        <f t="shared" si="426"/>
        <v>55.573999999999998</v>
      </c>
      <c r="DC493" t="s">
        <v>3</v>
      </c>
      <c r="DD493" t="s">
        <v>3</v>
      </c>
      <c r="DE493" t="s">
        <v>3</v>
      </c>
      <c r="DF493" t="s">
        <v>3</v>
      </c>
      <c r="DG493" t="s">
        <v>3</v>
      </c>
      <c r="DH493" t="s">
        <v>3</v>
      </c>
      <c r="DI493" t="s">
        <v>3</v>
      </c>
      <c r="DJ493" t="s">
        <v>3</v>
      </c>
      <c r="DK493" t="s">
        <v>3</v>
      </c>
      <c r="DL493" t="s">
        <v>3</v>
      </c>
      <c r="DM493" t="s">
        <v>3</v>
      </c>
      <c r="DN493">
        <v>0</v>
      </c>
      <c r="DO493">
        <v>0</v>
      </c>
      <c r="DP493">
        <v>1</v>
      </c>
      <c r="DQ493">
        <v>1</v>
      </c>
      <c r="DU493">
        <v>16987630</v>
      </c>
      <c r="DV493" t="s">
        <v>19</v>
      </c>
      <c r="DW493" t="s">
        <v>19</v>
      </c>
      <c r="DX493">
        <v>1</v>
      </c>
      <c r="DZ493" t="s">
        <v>3</v>
      </c>
      <c r="EA493" t="s">
        <v>3</v>
      </c>
      <c r="EB493" t="s">
        <v>3</v>
      </c>
      <c r="EC493" t="s">
        <v>3</v>
      </c>
      <c r="EE493">
        <v>1441815344</v>
      </c>
      <c r="EF493">
        <v>1</v>
      </c>
      <c r="EG493" t="s">
        <v>22</v>
      </c>
      <c r="EH493">
        <v>0</v>
      </c>
      <c r="EI493" t="s">
        <v>3</v>
      </c>
      <c r="EJ493">
        <v>4</v>
      </c>
      <c r="EK493">
        <v>0</v>
      </c>
      <c r="EL493" t="s">
        <v>23</v>
      </c>
      <c r="EM493" t="s">
        <v>24</v>
      </c>
      <c r="EO493" t="s">
        <v>3</v>
      </c>
      <c r="EQ493">
        <v>0</v>
      </c>
      <c r="ER493">
        <v>565.04999999999995</v>
      </c>
      <c r="ES493">
        <v>9.31</v>
      </c>
      <c r="ET493">
        <v>0</v>
      </c>
      <c r="EU493">
        <v>0</v>
      </c>
      <c r="EV493">
        <v>555.74</v>
      </c>
      <c r="EW493">
        <v>0.9</v>
      </c>
      <c r="EX493">
        <v>0</v>
      </c>
      <c r="EY493">
        <v>0</v>
      </c>
      <c r="FQ493">
        <v>0</v>
      </c>
      <c r="FR493">
        <f t="shared" si="427"/>
        <v>0</v>
      </c>
      <c r="FS493">
        <v>0</v>
      </c>
      <c r="FX493">
        <v>70</v>
      </c>
      <c r="FY493">
        <v>10</v>
      </c>
      <c r="GA493" t="s">
        <v>3</v>
      </c>
      <c r="GD493">
        <v>0</v>
      </c>
      <c r="GF493">
        <v>500823975</v>
      </c>
      <c r="GG493">
        <v>2</v>
      </c>
      <c r="GH493">
        <v>1</v>
      </c>
      <c r="GI493">
        <v>-2</v>
      </c>
      <c r="GJ493">
        <v>0</v>
      </c>
      <c r="GK493">
        <f>ROUND(R493*(R12)/100,2)</f>
        <v>0</v>
      </c>
      <c r="GL493">
        <f t="shared" si="428"/>
        <v>0</v>
      </c>
      <c r="GM493">
        <f t="shared" si="429"/>
        <v>1009.64</v>
      </c>
      <c r="GN493">
        <f t="shared" si="430"/>
        <v>0</v>
      </c>
      <c r="GO493">
        <f t="shared" si="431"/>
        <v>0</v>
      </c>
      <c r="GP493">
        <f t="shared" si="432"/>
        <v>1009.64</v>
      </c>
      <c r="GR493">
        <v>0</v>
      </c>
      <c r="GS493">
        <v>3</v>
      </c>
      <c r="GT493">
        <v>0</v>
      </c>
      <c r="GU493" t="s">
        <v>3</v>
      </c>
      <c r="GV493">
        <f t="shared" si="433"/>
        <v>0</v>
      </c>
      <c r="GW493">
        <v>1</v>
      </c>
      <c r="GX493">
        <f t="shared" si="434"/>
        <v>0</v>
      </c>
      <c r="HA493">
        <v>0</v>
      </c>
      <c r="HB493">
        <v>0</v>
      </c>
      <c r="HC493">
        <f t="shared" si="435"/>
        <v>0</v>
      </c>
      <c r="HE493" t="s">
        <v>3</v>
      </c>
      <c r="HF493" t="s">
        <v>3</v>
      </c>
      <c r="HM493" t="s">
        <v>3</v>
      </c>
      <c r="HN493" t="s">
        <v>3</v>
      </c>
      <c r="HO493" t="s">
        <v>3</v>
      </c>
      <c r="HP493" t="s">
        <v>3</v>
      </c>
      <c r="HQ493" t="s">
        <v>3</v>
      </c>
      <c r="IK493">
        <v>0</v>
      </c>
    </row>
    <row r="494" spans="1:245" x14ac:dyDescent="0.2">
      <c r="A494">
        <v>17</v>
      </c>
      <c r="B494">
        <v>1</v>
      </c>
      <c r="D494">
        <f>ROW(EtalonRes!A436)</f>
        <v>436</v>
      </c>
      <c r="E494" t="s">
        <v>443</v>
      </c>
      <c r="F494" t="s">
        <v>355</v>
      </c>
      <c r="G494" t="s">
        <v>356</v>
      </c>
      <c r="H494" t="s">
        <v>19</v>
      </c>
      <c r="I494">
        <v>20</v>
      </c>
      <c r="J494">
        <v>0</v>
      </c>
      <c r="K494">
        <v>20</v>
      </c>
      <c r="O494">
        <f t="shared" si="403"/>
        <v>14853.8</v>
      </c>
      <c r="P494">
        <f t="shared" si="404"/>
        <v>34</v>
      </c>
      <c r="Q494">
        <f t="shared" si="405"/>
        <v>0</v>
      </c>
      <c r="R494">
        <f t="shared" si="406"/>
        <v>0</v>
      </c>
      <c r="S494">
        <f t="shared" si="407"/>
        <v>14819.8</v>
      </c>
      <c r="T494">
        <f t="shared" si="408"/>
        <v>0</v>
      </c>
      <c r="U494">
        <f t="shared" si="409"/>
        <v>24</v>
      </c>
      <c r="V494">
        <f t="shared" si="410"/>
        <v>0</v>
      </c>
      <c r="W494">
        <f t="shared" si="411"/>
        <v>0</v>
      </c>
      <c r="X494">
        <f t="shared" si="412"/>
        <v>10373.86</v>
      </c>
      <c r="Y494">
        <f t="shared" si="413"/>
        <v>1481.98</v>
      </c>
      <c r="AA494">
        <v>1472751627</v>
      </c>
      <c r="AB494">
        <f t="shared" si="414"/>
        <v>742.69</v>
      </c>
      <c r="AC494">
        <f>ROUND((ES494),6)</f>
        <v>1.7</v>
      </c>
      <c r="AD494">
        <f>ROUND((((ET494)-(EU494))+AE494),6)</f>
        <v>0</v>
      </c>
      <c r="AE494">
        <f>ROUND((EU494),6)</f>
        <v>0</v>
      </c>
      <c r="AF494">
        <f>ROUND((EV494),6)</f>
        <v>740.99</v>
      </c>
      <c r="AG494">
        <f t="shared" si="415"/>
        <v>0</v>
      </c>
      <c r="AH494">
        <f>(EW494)</f>
        <v>1.2</v>
      </c>
      <c r="AI494">
        <f>(EX494)</f>
        <v>0</v>
      </c>
      <c r="AJ494">
        <f t="shared" si="416"/>
        <v>0</v>
      </c>
      <c r="AK494">
        <v>742.69</v>
      </c>
      <c r="AL494">
        <v>1.7</v>
      </c>
      <c r="AM494">
        <v>0</v>
      </c>
      <c r="AN494">
        <v>0</v>
      </c>
      <c r="AO494">
        <v>740.99</v>
      </c>
      <c r="AP494">
        <v>0</v>
      </c>
      <c r="AQ494">
        <v>1.2</v>
      </c>
      <c r="AR494">
        <v>0</v>
      </c>
      <c r="AS494">
        <v>0</v>
      </c>
      <c r="AT494">
        <v>70</v>
      </c>
      <c r="AU494">
        <v>10</v>
      </c>
      <c r="AV494">
        <v>1</v>
      </c>
      <c r="AW494">
        <v>1</v>
      </c>
      <c r="AZ494">
        <v>1</v>
      </c>
      <c r="BA494">
        <v>1</v>
      </c>
      <c r="BB494">
        <v>1</v>
      </c>
      <c r="BC494">
        <v>1</v>
      </c>
      <c r="BD494" t="s">
        <v>3</v>
      </c>
      <c r="BE494" t="s">
        <v>3</v>
      </c>
      <c r="BF494" t="s">
        <v>3</v>
      </c>
      <c r="BG494" t="s">
        <v>3</v>
      </c>
      <c r="BH494">
        <v>0</v>
      </c>
      <c r="BI494">
        <v>4</v>
      </c>
      <c r="BJ494" t="s">
        <v>357</v>
      </c>
      <c r="BM494">
        <v>0</v>
      </c>
      <c r="BN494">
        <v>0</v>
      </c>
      <c r="BO494" t="s">
        <v>3</v>
      </c>
      <c r="BP494">
        <v>0</v>
      </c>
      <c r="BQ494">
        <v>1</v>
      </c>
      <c r="BR494">
        <v>0</v>
      </c>
      <c r="BS494">
        <v>1</v>
      </c>
      <c r="BT494">
        <v>1</v>
      </c>
      <c r="BU494">
        <v>1</v>
      </c>
      <c r="BV494">
        <v>1</v>
      </c>
      <c r="BW494">
        <v>1</v>
      </c>
      <c r="BX494">
        <v>1</v>
      </c>
      <c r="BY494" t="s">
        <v>3</v>
      </c>
      <c r="BZ494">
        <v>70</v>
      </c>
      <c r="CA494">
        <v>10</v>
      </c>
      <c r="CB494" t="s">
        <v>3</v>
      </c>
      <c r="CE494">
        <v>0</v>
      </c>
      <c r="CF494">
        <v>0</v>
      </c>
      <c r="CG494">
        <v>0</v>
      </c>
      <c r="CM494">
        <v>0</v>
      </c>
      <c r="CN494" t="s">
        <v>3</v>
      </c>
      <c r="CO494">
        <v>0</v>
      </c>
      <c r="CP494">
        <f t="shared" si="417"/>
        <v>14853.8</v>
      </c>
      <c r="CQ494">
        <f t="shared" si="418"/>
        <v>1.7</v>
      </c>
      <c r="CR494">
        <f>((((ET494)*BB494-(EU494)*BS494)+AE494*BS494)*AV494)</f>
        <v>0</v>
      </c>
      <c r="CS494">
        <f t="shared" si="419"/>
        <v>0</v>
      </c>
      <c r="CT494">
        <f t="shared" si="420"/>
        <v>740.99</v>
      </c>
      <c r="CU494">
        <f t="shared" si="421"/>
        <v>0</v>
      </c>
      <c r="CV494">
        <f t="shared" si="422"/>
        <v>1.2</v>
      </c>
      <c r="CW494">
        <f t="shared" si="423"/>
        <v>0</v>
      </c>
      <c r="CX494">
        <f t="shared" si="424"/>
        <v>0</v>
      </c>
      <c r="CY494">
        <f t="shared" si="425"/>
        <v>10373.86</v>
      </c>
      <c r="CZ494">
        <f t="shared" si="426"/>
        <v>1481.98</v>
      </c>
      <c r="DC494" t="s">
        <v>3</v>
      </c>
      <c r="DD494" t="s">
        <v>3</v>
      </c>
      <c r="DE494" t="s">
        <v>3</v>
      </c>
      <c r="DF494" t="s">
        <v>3</v>
      </c>
      <c r="DG494" t="s">
        <v>3</v>
      </c>
      <c r="DH494" t="s">
        <v>3</v>
      </c>
      <c r="DI494" t="s">
        <v>3</v>
      </c>
      <c r="DJ494" t="s">
        <v>3</v>
      </c>
      <c r="DK494" t="s">
        <v>3</v>
      </c>
      <c r="DL494" t="s">
        <v>3</v>
      </c>
      <c r="DM494" t="s">
        <v>3</v>
      </c>
      <c r="DN494">
        <v>0</v>
      </c>
      <c r="DO494">
        <v>0</v>
      </c>
      <c r="DP494">
        <v>1</v>
      </c>
      <c r="DQ494">
        <v>1</v>
      </c>
      <c r="DU494">
        <v>16987630</v>
      </c>
      <c r="DV494" t="s">
        <v>19</v>
      </c>
      <c r="DW494" t="s">
        <v>19</v>
      </c>
      <c r="DX494">
        <v>1</v>
      </c>
      <c r="DZ494" t="s">
        <v>3</v>
      </c>
      <c r="EA494" t="s">
        <v>3</v>
      </c>
      <c r="EB494" t="s">
        <v>3</v>
      </c>
      <c r="EC494" t="s">
        <v>3</v>
      </c>
      <c r="EE494">
        <v>1441815344</v>
      </c>
      <c r="EF494">
        <v>1</v>
      </c>
      <c r="EG494" t="s">
        <v>22</v>
      </c>
      <c r="EH494">
        <v>0</v>
      </c>
      <c r="EI494" t="s">
        <v>3</v>
      </c>
      <c r="EJ494">
        <v>4</v>
      </c>
      <c r="EK494">
        <v>0</v>
      </c>
      <c r="EL494" t="s">
        <v>23</v>
      </c>
      <c r="EM494" t="s">
        <v>24</v>
      </c>
      <c r="EO494" t="s">
        <v>3</v>
      </c>
      <c r="EQ494">
        <v>0</v>
      </c>
      <c r="ER494">
        <v>742.69</v>
      </c>
      <c r="ES494">
        <v>1.7</v>
      </c>
      <c r="ET494">
        <v>0</v>
      </c>
      <c r="EU494">
        <v>0</v>
      </c>
      <c r="EV494">
        <v>740.99</v>
      </c>
      <c r="EW494">
        <v>1.2</v>
      </c>
      <c r="EX494">
        <v>0</v>
      </c>
      <c r="EY494">
        <v>0</v>
      </c>
      <c r="FQ494">
        <v>0</v>
      </c>
      <c r="FR494">
        <f t="shared" si="427"/>
        <v>0</v>
      </c>
      <c r="FS494">
        <v>0</v>
      </c>
      <c r="FX494">
        <v>70</v>
      </c>
      <c r="FY494">
        <v>10</v>
      </c>
      <c r="GA494" t="s">
        <v>3</v>
      </c>
      <c r="GD494">
        <v>0</v>
      </c>
      <c r="GF494">
        <v>-773177281</v>
      </c>
      <c r="GG494">
        <v>2</v>
      </c>
      <c r="GH494">
        <v>1</v>
      </c>
      <c r="GI494">
        <v>-2</v>
      </c>
      <c r="GJ494">
        <v>0</v>
      </c>
      <c r="GK494">
        <f>ROUND(R494*(R12)/100,2)</f>
        <v>0</v>
      </c>
      <c r="GL494">
        <f t="shared" si="428"/>
        <v>0</v>
      </c>
      <c r="GM494">
        <f t="shared" si="429"/>
        <v>26709.64</v>
      </c>
      <c r="GN494">
        <f t="shared" si="430"/>
        <v>0</v>
      </c>
      <c r="GO494">
        <f t="shared" si="431"/>
        <v>0</v>
      </c>
      <c r="GP494">
        <f t="shared" si="432"/>
        <v>26709.64</v>
      </c>
      <c r="GR494">
        <v>0</v>
      </c>
      <c r="GS494">
        <v>3</v>
      </c>
      <c r="GT494">
        <v>0</v>
      </c>
      <c r="GU494" t="s">
        <v>3</v>
      </c>
      <c r="GV494">
        <f t="shared" si="433"/>
        <v>0</v>
      </c>
      <c r="GW494">
        <v>1</v>
      </c>
      <c r="GX494">
        <f t="shared" si="434"/>
        <v>0</v>
      </c>
      <c r="HA494">
        <v>0</v>
      </c>
      <c r="HB494">
        <v>0</v>
      </c>
      <c r="HC494">
        <f t="shared" si="435"/>
        <v>0</v>
      </c>
      <c r="HE494" t="s">
        <v>3</v>
      </c>
      <c r="HF494" t="s">
        <v>3</v>
      </c>
      <c r="HM494" t="s">
        <v>3</v>
      </c>
      <c r="HN494" t="s">
        <v>3</v>
      </c>
      <c r="HO494" t="s">
        <v>3</v>
      </c>
      <c r="HP494" t="s">
        <v>3</v>
      </c>
      <c r="HQ494" t="s">
        <v>3</v>
      </c>
      <c r="IK494">
        <v>0</v>
      </c>
    </row>
    <row r="495" spans="1:245" x14ac:dyDescent="0.2">
      <c r="A495">
        <v>17</v>
      </c>
      <c r="B495">
        <v>1</v>
      </c>
      <c r="D495">
        <f>ROW(EtalonRes!A438)</f>
        <v>438</v>
      </c>
      <c r="E495" t="s">
        <v>3</v>
      </c>
      <c r="F495" t="s">
        <v>351</v>
      </c>
      <c r="G495" t="s">
        <v>352</v>
      </c>
      <c r="H495" t="s">
        <v>19</v>
      </c>
      <c r="I495">
        <v>20</v>
      </c>
      <c r="J495">
        <v>0</v>
      </c>
      <c r="K495">
        <v>20</v>
      </c>
      <c r="O495">
        <f t="shared" si="403"/>
        <v>1482.6</v>
      </c>
      <c r="P495">
        <f t="shared" si="404"/>
        <v>0.6</v>
      </c>
      <c r="Q495">
        <f t="shared" si="405"/>
        <v>0</v>
      </c>
      <c r="R495">
        <f t="shared" si="406"/>
        <v>0</v>
      </c>
      <c r="S495">
        <f t="shared" si="407"/>
        <v>1482</v>
      </c>
      <c r="T495">
        <f t="shared" si="408"/>
        <v>0</v>
      </c>
      <c r="U495">
        <f t="shared" si="409"/>
        <v>2.4</v>
      </c>
      <c r="V495">
        <f t="shared" si="410"/>
        <v>0</v>
      </c>
      <c r="W495">
        <f t="shared" si="411"/>
        <v>0</v>
      </c>
      <c r="X495">
        <f t="shared" si="412"/>
        <v>1037.4000000000001</v>
      </c>
      <c r="Y495">
        <f t="shared" si="413"/>
        <v>148.19999999999999</v>
      </c>
      <c r="AA495">
        <v>-1</v>
      </c>
      <c r="AB495">
        <f t="shared" si="414"/>
        <v>74.13</v>
      </c>
      <c r="AC495">
        <f>ROUND(((ES495*3)),6)</f>
        <v>0.03</v>
      </c>
      <c r="AD495">
        <f>ROUND(((((ET495*3))-((EU495*3)))+AE495),6)</f>
        <v>0</v>
      </c>
      <c r="AE495">
        <f>ROUND(((EU495*3)),6)</f>
        <v>0</v>
      </c>
      <c r="AF495">
        <f>ROUND(((EV495*3)),6)</f>
        <v>74.099999999999994</v>
      </c>
      <c r="AG495">
        <f t="shared" si="415"/>
        <v>0</v>
      </c>
      <c r="AH495">
        <f>((EW495*3))</f>
        <v>0.12</v>
      </c>
      <c r="AI495">
        <f>((EX495*3))</f>
        <v>0</v>
      </c>
      <c r="AJ495">
        <f t="shared" si="416"/>
        <v>0</v>
      </c>
      <c r="AK495">
        <v>24.71</v>
      </c>
      <c r="AL495">
        <v>0.01</v>
      </c>
      <c r="AM495">
        <v>0</v>
      </c>
      <c r="AN495">
        <v>0</v>
      </c>
      <c r="AO495">
        <v>24.7</v>
      </c>
      <c r="AP495">
        <v>0</v>
      </c>
      <c r="AQ495">
        <v>0.04</v>
      </c>
      <c r="AR495">
        <v>0</v>
      </c>
      <c r="AS495">
        <v>0</v>
      </c>
      <c r="AT495">
        <v>70</v>
      </c>
      <c r="AU495">
        <v>10</v>
      </c>
      <c r="AV495">
        <v>1</v>
      </c>
      <c r="AW495">
        <v>1</v>
      </c>
      <c r="AZ495">
        <v>1</v>
      </c>
      <c r="BA495">
        <v>1</v>
      </c>
      <c r="BB495">
        <v>1</v>
      </c>
      <c r="BC495">
        <v>1</v>
      </c>
      <c r="BD495" t="s">
        <v>3</v>
      </c>
      <c r="BE495" t="s">
        <v>3</v>
      </c>
      <c r="BF495" t="s">
        <v>3</v>
      </c>
      <c r="BG495" t="s">
        <v>3</v>
      </c>
      <c r="BH495">
        <v>0</v>
      </c>
      <c r="BI495">
        <v>4</v>
      </c>
      <c r="BJ495" t="s">
        <v>353</v>
      </c>
      <c r="BM495">
        <v>0</v>
      </c>
      <c r="BN495">
        <v>0</v>
      </c>
      <c r="BO495" t="s">
        <v>3</v>
      </c>
      <c r="BP495">
        <v>0</v>
      </c>
      <c r="BQ495">
        <v>1</v>
      </c>
      <c r="BR495">
        <v>0</v>
      </c>
      <c r="BS495">
        <v>1</v>
      </c>
      <c r="BT495">
        <v>1</v>
      </c>
      <c r="BU495">
        <v>1</v>
      </c>
      <c r="BV495">
        <v>1</v>
      </c>
      <c r="BW495">
        <v>1</v>
      </c>
      <c r="BX495">
        <v>1</v>
      </c>
      <c r="BY495" t="s">
        <v>3</v>
      </c>
      <c r="BZ495">
        <v>70</v>
      </c>
      <c r="CA495">
        <v>10</v>
      </c>
      <c r="CB495" t="s">
        <v>3</v>
      </c>
      <c r="CE495">
        <v>0</v>
      </c>
      <c r="CF495">
        <v>0</v>
      </c>
      <c r="CG495">
        <v>0</v>
      </c>
      <c r="CM495">
        <v>0</v>
      </c>
      <c r="CN495" t="s">
        <v>3</v>
      </c>
      <c r="CO495">
        <v>0</v>
      </c>
      <c r="CP495">
        <f t="shared" si="417"/>
        <v>1482.6</v>
      </c>
      <c r="CQ495">
        <f t="shared" si="418"/>
        <v>0.03</v>
      </c>
      <c r="CR495">
        <f>(((((ET495*3))*BB495-((EU495*3))*BS495)+AE495*BS495)*AV495)</f>
        <v>0</v>
      </c>
      <c r="CS495">
        <f t="shared" si="419"/>
        <v>0</v>
      </c>
      <c r="CT495">
        <f t="shared" si="420"/>
        <v>74.099999999999994</v>
      </c>
      <c r="CU495">
        <f t="shared" si="421"/>
        <v>0</v>
      </c>
      <c r="CV495">
        <f t="shared" si="422"/>
        <v>0.12</v>
      </c>
      <c r="CW495">
        <f t="shared" si="423"/>
        <v>0</v>
      </c>
      <c r="CX495">
        <f t="shared" si="424"/>
        <v>0</v>
      </c>
      <c r="CY495">
        <f t="shared" si="425"/>
        <v>1037.4000000000001</v>
      </c>
      <c r="CZ495">
        <f t="shared" si="426"/>
        <v>148.19999999999999</v>
      </c>
      <c r="DC495" t="s">
        <v>3</v>
      </c>
      <c r="DD495" t="s">
        <v>164</v>
      </c>
      <c r="DE495" t="s">
        <v>164</v>
      </c>
      <c r="DF495" t="s">
        <v>164</v>
      </c>
      <c r="DG495" t="s">
        <v>164</v>
      </c>
      <c r="DH495" t="s">
        <v>3</v>
      </c>
      <c r="DI495" t="s">
        <v>164</v>
      </c>
      <c r="DJ495" t="s">
        <v>164</v>
      </c>
      <c r="DK495" t="s">
        <v>3</v>
      </c>
      <c r="DL495" t="s">
        <v>3</v>
      </c>
      <c r="DM495" t="s">
        <v>3</v>
      </c>
      <c r="DN495">
        <v>0</v>
      </c>
      <c r="DO495">
        <v>0</v>
      </c>
      <c r="DP495">
        <v>1</v>
      </c>
      <c r="DQ495">
        <v>1</v>
      </c>
      <c r="DU495">
        <v>16987630</v>
      </c>
      <c r="DV495" t="s">
        <v>19</v>
      </c>
      <c r="DW495" t="s">
        <v>19</v>
      </c>
      <c r="DX495">
        <v>1</v>
      </c>
      <c r="DZ495" t="s">
        <v>3</v>
      </c>
      <c r="EA495" t="s">
        <v>3</v>
      </c>
      <c r="EB495" t="s">
        <v>3</v>
      </c>
      <c r="EC495" t="s">
        <v>3</v>
      </c>
      <c r="EE495">
        <v>1441815344</v>
      </c>
      <c r="EF495">
        <v>1</v>
      </c>
      <c r="EG495" t="s">
        <v>22</v>
      </c>
      <c r="EH495">
        <v>0</v>
      </c>
      <c r="EI495" t="s">
        <v>3</v>
      </c>
      <c r="EJ495">
        <v>4</v>
      </c>
      <c r="EK495">
        <v>0</v>
      </c>
      <c r="EL495" t="s">
        <v>23</v>
      </c>
      <c r="EM495" t="s">
        <v>24</v>
      </c>
      <c r="EO495" t="s">
        <v>3</v>
      </c>
      <c r="EQ495">
        <v>1024</v>
      </c>
      <c r="ER495">
        <v>24.71</v>
      </c>
      <c r="ES495">
        <v>0.01</v>
      </c>
      <c r="ET495">
        <v>0</v>
      </c>
      <c r="EU495">
        <v>0</v>
      </c>
      <c r="EV495">
        <v>24.7</v>
      </c>
      <c r="EW495">
        <v>0.04</v>
      </c>
      <c r="EX495">
        <v>0</v>
      </c>
      <c r="EY495">
        <v>0</v>
      </c>
      <c r="FQ495">
        <v>0</v>
      </c>
      <c r="FR495">
        <f t="shared" si="427"/>
        <v>0</v>
      </c>
      <c r="FS495">
        <v>0</v>
      </c>
      <c r="FX495">
        <v>70</v>
      </c>
      <c r="FY495">
        <v>10</v>
      </c>
      <c r="GA495" t="s">
        <v>3</v>
      </c>
      <c r="GD495">
        <v>0</v>
      </c>
      <c r="GF495">
        <v>322852978</v>
      </c>
      <c r="GG495">
        <v>2</v>
      </c>
      <c r="GH495">
        <v>1</v>
      </c>
      <c r="GI495">
        <v>-2</v>
      </c>
      <c r="GJ495">
        <v>0</v>
      </c>
      <c r="GK495">
        <f>ROUND(R495*(R12)/100,2)</f>
        <v>0</v>
      </c>
      <c r="GL495">
        <f t="shared" si="428"/>
        <v>0</v>
      </c>
      <c r="GM495">
        <f t="shared" si="429"/>
        <v>2668.2</v>
      </c>
      <c r="GN495">
        <f t="shared" si="430"/>
        <v>0</v>
      </c>
      <c r="GO495">
        <f t="shared" si="431"/>
        <v>0</v>
      </c>
      <c r="GP495">
        <f t="shared" si="432"/>
        <v>2668.2</v>
      </c>
      <c r="GR495">
        <v>0</v>
      </c>
      <c r="GS495">
        <v>3</v>
      </c>
      <c r="GT495">
        <v>0</v>
      </c>
      <c r="GU495" t="s">
        <v>3</v>
      </c>
      <c r="GV495">
        <f t="shared" si="433"/>
        <v>0</v>
      </c>
      <c r="GW495">
        <v>1</v>
      </c>
      <c r="GX495">
        <f t="shared" si="434"/>
        <v>0</v>
      </c>
      <c r="HA495">
        <v>0</v>
      </c>
      <c r="HB495">
        <v>0</v>
      </c>
      <c r="HC495">
        <f t="shared" si="435"/>
        <v>0</v>
      </c>
      <c r="HE495" t="s">
        <v>3</v>
      </c>
      <c r="HF495" t="s">
        <v>3</v>
      </c>
      <c r="HM495" t="s">
        <v>3</v>
      </c>
      <c r="HN495" t="s">
        <v>3</v>
      </c>
      <c r="HO495" t="s">
        <v>3</v>
      </c>
      <c r="HP495" t="s">
        <v>3</v>
      </c>
      <c r="HQ495" t="s">
        <v>3</v>
      </c>
      <c r="IK495">
        <v>0</v>
      </c>
    </row>
    <row r="496" spans="1:245" x14ac:dyDescent="0.2">
      <c r="A496">
        <v>17</v>
      </c>
      <c r="B496">
        <v>1</v>
      </c>
      <c r="C496">
        <f>ROW(SmtRes!A208)</f>
        <v>208</v>
      </c>
      <c r="D496">
        <f>ROW(EtalonRes!A442)</f>
        <v>442</v>
      </c>
      <c r="E496" t="s">
        <v>444</v>
      </c>
      <c r="F496" t="s">
        <v>409</v>
      </c>
      <c r="G496" t="s">
        <v>445</v>
      </c>
      <c r="H496" t="s">
        <v>19</v>
      </c>
      <c r="I496">
        <v>2</v>
      </c>
      <c r="J496">
        <v>0</v>
      </c>
      <c r="K496">
        <v>2</v>
      </c>
      <c r="O496">
        <f t="shared" si="403"/>
        <v>532.62</v>
      </c>
      <c r="P496">
        <f t="shared" si="404"/>
        <v>38.619999999999997</v>
      </c>
      <c r="Q496">
        <f t="shared" si="405"/>
        <v>0</v>
      </c>
      <c r="R496">
        <f t="shared" si="406"/>
        <v>0</v>
      </c>
      <c r="S496">
        <f t="shared" si="407"/>
        <v>494</v>
      </c>
      <c r="T496">
        <f t="shared" si="408"/>
        <v>0</v>
      </c>
      <c r="U496">
        <f t="shared" si="409"/>
        <v>0.8</v>
      </c>
      <c r="V496">
        <f t="shared" si="410"/>
        <v>0</v>
      </c>
      <c r="W496">
        <f t="shared" si="411"/>
        <v>0</v>
      </c>
      <c r="X496">
        <f t="shared" si="412"/>
        <v>345.8</v>
      </c>
      <c r="Y496">
        <f t="shared" si="413"/>
        <v>49.4</v>
      </c>
      <c r="AA496">
        <v>1472751627</v>
      </c>
      <c r="AB496">
        <f t="shared" si="414"/>
        <v>266.31</v>
      </c>
      <c r="AC496">
        <f>ROUND((ES496),6)</f>
        <v>19.309999999999999</v>
      </c>
      <c r="AD496">
        <f>ROUND((((ET496)-(EU496))+AE496),6)</f>
        <v>0</v>
      </c>
      <c r="AE496">
        <f>ROUND((EU496),6)</f>
        <v>0</v>
      </c>
      <c r="AF496">
        <f>ROUND((EV496),6)</f>
        <v>247</v>
      </c>
      <c r="AG496">
        <f t="shared" si="415"/>
        <v>0</v>
      </c>
      <c r="AH496">
        <f>(EW496)</f>
        <v>0.4</v>
      </c>
      <c r="AI496">
        <f>(EX496)</f>
        <v>0</v>
      </c>
      <c r="AJ496">
        <f t="shared" si="416"/>
        <v>0</v>
      </c>
      <c r="AK496">
        <v>266.31</v>
      </c>
      <c r="AL496">
        <v>19.309999999999999</v>
      </c>
      <c r="AM496">
        <v>0</v>
      </c>
      <c r="AN496">
        <v>0</v>
      </c>
      <c r="AO496">
        <v>247</v>
      </c>
      <c r="AP496">
        <v>0</v>
      </c>
      <c r="AQ496">
        <v>0.4</v>
      </c>
      <c r="AR496">
        <v>0</v>
      </c>
      <c r="AS496">
        <v>0</v>
      </c>
      <c r="AT496">
        <v>70</v>
      </c>
      <c r="AU496">
        <v>10</v>
      </c>
      <c r="AV496">
        <v>1</v>
      </c>
      <c r="AW496">
        <v>1</v>
      </c>
      <c r="AZ496">
        <v>1</v>
      </c>
      <c r="BA496">
        <v>1</v>
      </c>
      <c r="BB496">
        <v>1</v>
      </c>
      <c r="BC496">
        <v>1</v>
      </c>
      <c r="BD496" t="s">
        <v>3</v>
      </c>
      <c r="BE496" t="s">
        <v>3</v>
      </c>
      <c r="BF496" t="s">
        <v>3</v>
      </c>
      <c r="BG496" t="s">
        <v>3</v>
      </c>
      <c r="BH496">
        <v>0</v>
      </c>
      <c r="BI496">
        <v>4</v>
      </c>
      <c r="BJ496" t="s">
        <v>411</v>
      </c>
      <c r="BM496">
        <v>0</v>
      </c>
      <c r="BN496">
        <v>0</v>
      </c>
      <c r="BO496" t="s">
        <v>3</v>
      </c>
      <c r="BP496">
        <v>0</v>
      </c>
      <c r="BQ496">
        <v>1</v>
      </c>
      <c r="BR496">
        <v>0</v>
      </c>
      <c r="BS496">
        <v>1</v>
      </c>
      <c r="BT496">
        <v>1</v>
      </c>
      <c r="BU496">
        <v>1</v>
      </c>
      <c r="BV496">
        <v>1</v>
      </c>
      <c r="BW496">
        <v>1</v>
      </c>
      <c r="BX496">
        <v>1</v>
      </c>
      <c r="BY496" t="s">
        <v>3</v>
      </c>
      <c r="BZ496">
        <v>70</v>
      </c>
      <c r="CA496">
        <v>10</v>
      </c>
      <c r="CB496" t="s">
        <v>3</v>
      </c>
      <c r="CE496">
        <v>0</v>
      </c>
      <c r="CF496">
        <v>0</v>
      </c>
      <c r="CG496">
        <v>0</v>
      </c>
      <c r="CM496">
        <v>0</v>
      </c>
      <c r="CN496" t="s">
        <v>3</v>
      </c>
      <c r="CO496">
        <v>0</v>
      </c>
      <c r="CP496">
        <f t="shared" si="417"/>
        <v>532.62</v>
      </c>
      <c r="CQ496">
        <f t="shared" si="418"/>
        <v>19.309999999999999</v>
      </c>
      <c r="CR496">
        <f>((((ET496)*BB496-(EU496)*BS496)+AE496*BS496)*AV496)</f>
        <v>0</v>
      </c>
      <c r="CS496">
        <f t="shared" si="419"/>
        <v>0</v>
      </c>
      <c r="CT496">
        <f t="shared" si="420"/>
        <v>247</v>
      </c>
      <c r="CU496">
        <f t="shared" si="421"/>
        <v>0</v>
      </c>
      <c r="CV496">
        <f t="shared" si="422"/>
        <v>0.4</v>
      </c>
      <c r="CW496">
        <f t="shared" si="423"/>
        <v>0</v>
      </c>
      <c r="CX496">
        <f t="shared" si="424"/>
        <v>0</v>
      </c>
      <c r="CY496">
        <f t="shared" si="425"/>
        <v>345.8</v>
      </c>
      <c r="CZ496">
        <f t="shared" si="426"/>
        <v>49.4</v>
      </c>
      <c r="DC496" t="s">
        <v>3</v>
      </c>
      <c r="DD496" t="s">
        <v>3</v>
      </c>
      <c r="DE496" t="s">
        <v>3</v>
      </c>
      <c r="DF496" t="s">
        <v>3</v>
      </c>
      <c r="DG496" t="s">
        <v>3</v>
      </c>
      <c r="DH496" t="s">
        <v>3</v>
      </c>
      <c r="DI496" t="s">
        <v>3</v>
      </c>
      <c r="DJ496" t="s">
        <v>3</v>
      </c>
      <c r="DK496" t="s">
        <v>3</v>
      </c>
      <c r="DL496" t="s">
        <v>3</v>
      </c>
      <c r="DM496" t="s">
        <v>3</v>
      </c>
      <c r="DN496">
        <v>0</v>
      </c>
      <c r="DO496">
        <v>0</v>
      </c>
      <c r="DP496">
        <v>1</v>
      </c>
      <c r="DQ496">
        <v>1</v>
      </c>
      <c r="DU496">
        <v>16987630</v>
      </c>
      <c r="DV496" t="s">
        <v>19</v>
      </c>
      <c r="DW496" t="s">
        <v>19</v>
      </c>
      <c r="DX496">
        <v>1</v>
      </c>
      <c r="DZ496" t="s">
        <v>3</v>
      </c>
      <c r="EA496" t="s">
        <v>3</v>
      </c>
      <c r="EB496" t="s">
        <v>3</v>
      </c>
      <c r="EC496" t="s">
        <v>3</v>
      </c>
      <c r="EE496">
        <v>1441815344</v>
      </c>
      <c r="EF496">
        <v>1</v>
      </c>
      <c r="EG496" t="s">
        <v>22</v>
      </c>
      <c r="EH496">
        <v>0</v>
      </c>
      <c r="EI496" t="s">
        <v>3</v>
      </c>
      <c r="EJ496">
        <v>4</v>
      </c>
      <c r="EK496">
        <v>0</v>
      </c>
      <c r="EL496" t="s">
        <v>23</v>
      </c>
      <c r="EM496" t="s">
        <v>24</v>
      </c>
      <c r="EO496" t="s">
        <v>3</v>
      </c>
      <c r="EQ496">
        <v>0</v>
      </c>
      <c r="ER496">
        <v>266.31</v>
      </c>
      <c r="ES496">
        <v>19.309999999999999</v>
      </c>
      <c r="ET496">
        <v>0</v>
      </c>
      <c r="EU496">
        <v>0</v>
      </c>
      <c r="EV496">
        <v>247</v>
      </c>
      <c r="EW496">
        <v>0.4</v>
      </c>
      <c r="EX496">
        <v>0</v>
      </c>
      <c r="EY496">
        <v>0</v>
      </c>
      <c r="FQ496">
        <v>0</v>
      </c>
      <c r="FR496">
        <f t="shared" si="427"/>
        <v>0</v>
      </c>
      <c r="FS496">
        <v>0</v>
      </c>
      <c r="FX496">
        <v>70</v>
      </c>
      <c r="FY496">
        <v>10</v>
      </c>
      <c r="GA496" t="s">
        <v>3</v>
      </c>
      <c r="GD496">
        <v>0</v>
      </c>
      <c r="GF496">
        <v>422678046</v>
      </c>
      <c r="GG496">
        <v>2</v>
      </c>
      <c r="GH496">
        <v>1</v>
      </c>
      <c r="GI496">
        <v>-2</v>
      </c>
      <c r="GJ496">
        <v>0</v>
      </c>
      <c r="GK496">
        <f>ROUND(R496*(R12)/100,2)</f>
        <v>0</v>
      </c>
      <c r="GL496">
        <f t="shared" si="428"/>
        <v>0</v>
      </c>
      <c r="GM496">
        <f t="shared" si="429"/>
        <v>927.82</v>
      </c>
      <c r="GN496">
        <f t="shared" si="430"/>
        <v>0</v>
      </c>
      <c r="GO496">
        <f t="shared" si="431"/>
        <v>0</v>
      </c>
      <c r="GP496">
        <f t="shared" si="432"/>
        <v>927.82</v>
      </c>
      <c r="GR496">
        <v>0</v>
      </c>
      <c r="GS496">
        <v>3</v>
      </c>
      <c r="GT496">
        <v>0</v>
      </c>
      <c r="GU496" t="s">
        <v>3</v>
      </c>
      <c r="GV496">
        <f t="shared" si="433"/>
        <v>0</v>
      </c>
      <c r="GW496">
        <v>1</v>
      </c>
      <c r="GX496">
        <f t="shared" si="434"/>
        <v>0</v>
      </c>
      <c r="HA496">
        <v>0</v>
      </c>
      <c r="HB496">
        <v>0</v>
      </c>
      <c r="HC496">
        <f t="shared" si="435"/>
        <v>0</v>
      </c>
      <c r="HE496" t="s">
        <v>3</v>
      </c>
      <c r="HF496" t="s">
        <v>3</v>
      </c>
      <c r="HM496" t="s">
        <v>3</v>
      </c>
      <c r="HN496" t="s">
        <v>3</v>
      </c>
      <c r="HO496" t="s">
        <v>3</v>
      </c>
      <c r="HP496" t="s">
        <v>3</v>
      </c>
      <c r="HQ496" t="s">
        <v>3</v>
      </c>
      <c r="IK496">
        <v>0</v>
      </c>
    </row>
    <row r="497" spans="1:245" x14ac:dyDescent="0.2">
      <c r="A497">
        <v>17</v>
      </c>
      <c r="B497">
        <v>1</v>
      </c>
      <c r="C497">
        <f>ROW(SmtRes!A212)</f>
        <v>212</v>
      </c>
      <c r="D497">
        <f>ROW(EtalonRes!A446)</f>
        <v>446</v>
      </c>
      <c r="E497" t="s">
        <v>3</v>
      </c>
      <c r="F497" t="s">
        <v>437</v>
      </c>
      <c r="G497" t="s">
        <v>446</v>
      </c>
      <c r="H497" t="s">
        <v>19</v>
      </c>
      <c r="I497">
        <v>1</v>
      </c>
      <c r="J497">
        <v>0</v>
      </c>
      <c r="K497">
        <v>1</v>
      </c>
      <c r="O497">
        <f t="shared" si="403"/>
        <v>558.16</v>
      </c>
      <c r="P497">
        <f t="shared" si="404"/>
        <v>23.48</v>
      </c>
      <c r="Q497">
        <f t="shared" si="405"/>
        <v>52.12</v>
      </c>
      <c r="R497">
        <f t="shared" si="406"/>
        <v>33.04</v>
      </c>
      <c r="S497">
        <f t="shared" si="407"/>
        <v>482.56</v>
      </c>
      <c r="T497">
        <f t="shared" si="408"/>
        <v>0</v>
      </c>
      <c r="U497">
        <f t="shared" si="409"/>
        <v>0.68</v>
      </c>
      <c r="V497">
        <f t="shared" si="410"/>
        <v>0</v>
      </c>
      <c r="W497">
        <f t="shared" si="411"/>
        <v>0</v>
      </c>
      <c r="X497">
        <f t="shared" si="412"/>
        <v>337.79</v>
      </c>
      <c r="Y497">
        <f t="shared" si="413"/>
        <v>48.26</v>
      </c>
      <c r="AA497">
        <v>-1</v>
      </c>
      <c r="AB497">
        <f t="shared" si="414"/>
        <v>558.16</v>
      </c>
      <c r="AC497">
        <f>ROUND(((ES497*4)),6)</f>
        <v>23.48</v>
      </c>
      <c r="AD497">
        <f>ROUND(((((ET497*4))-((EU497*4)))+AE497),6)</f>
        <v>52.12</v>
      </c>
      <c r="AE497">
        <f>ROUND(((EU497*4)),6)</f>
        <v>33.04</v>
      </c>
      <c r="AF497">
        <f>ROUND(((EV497*4)),6)</f>
        <v>482.56</v>
      </c>
      <c r="AG497">
        <f t="shared" si="415"/>
        <v>0</v>
      </c>
      <c r="AH497">
        <f>((EW497*4))</f>
        <v>0.68</v>
      </c>
      <c r="AI497">
        <f>((EX497*4))</f>
        <v>0</v>
      </c>
      <c r="AJ497">
        <f t="shared" si="416"/>
        <v>0</v>
      </c>
      <c r="AK497">
        <v>139.54</v>
      </c>
      <c r="AL497">
        <v>5.87</v>
      </c>
      <c r="AM497">
        <v>13.03</v>
      </c>
      <c r="AN497">
        <v>8.26</v>
      </c>
      <c r="AO497">
        <v>120.64</v>
      </c>
      <c r="AP497">
        <v>0</v>
      </c>
      <c r="AQ497">
        <v>0.17</v>
      </c>
      <c r="AR497">
        <v>0</v>
      </c>
      <c r="AS497">
        <v>0</v>
      </c>
      <c r="AT497">
        <v>70</v>
      </c>
      <c r="AU497">
        <v>10</v>
      </c>
      <c r="AV497">
        <v>1</v>
      </c>
      <c r="AW497">
        <v>1</v>
      </c>
      <c r="AZ497">
        <v>1</v>
      </c>
      <c r="BA497">
        <v>1</v>
      </c>
      <c r="BB497">
        <v>1</v>
      </c>
      <c r="BC497">
        <v>1</v>
      </c>
      <c r="BD497" t="s">
        <v>3</v>
      </c>
      <c r="BE497" t="s">
        <v>3</v>
      </c>
      <c r="BF497" t="s">
        <v>3</v>
      </c>
      <c r="BG497" t="s">
        <v>3</v>
      </c>
      <c r="BH497">
        <v>0</v>
      </c>
      <c r="BI497">
        <v>4</v>
      </c>
      <c r="BJ497" t="s">
        <v>439</v>
      </c>
      <c r="BM497">
        <v>0</v>
      </c>
      <c r="BN497">
        <v>0</v>
      </c>
      <c r="BO497" t="s">
        <v>3</v>
      </c>
      <c r="BP497">
        <v>0</v>
      </c>
      <c r="BQ497">
        <v>1</v>
      </c>
      <c r="BR497">
        <v>0</v>
      </c>
      <c r="BS497">
        <v>1</v>
      </c>
      <c r="BT497">
        <v>1</v>
      </c>
      <c r="BU497">
        <v>1</v>
      </c>
      <c r="BV497">
        <v>1</v>
      </c>
      <c r="BW497">
        <v>1</v>
      </c>
      <c r="BX497">
        <v>1</v>
      </c>
      <c r="BY497" t="s">
        <v>3</v>
      </c>
      <c r="BZ497">
        <v>70</v>
      </c>
      <c r="CA497">
        <v>10</v>
      </c>
      <c r="CB497" t="s">
        <v>3</v>
      </c>
      <c r="CE497">
        <v>0</v>
      </c>
      <c r="CF497">
        <v>0</v>
      </c>
      <c r="CG497">
        <v>0</v>
      </c>
      <c r="CM497">
        <v>0</v>
      </c>
      <c r="CN497" t="s">
        <v>3</v>
      </c>
      <c r="CO497">
        <v>0</v>
      </c>
      <c r="CP497">
        <f t="shared" si="417"/>
        <v>558.16</v>
      </c>
      <c r="CQ497">
        <f t="shared" si="418"/>
        <v>23.48</v>
      </c>
      <c r="CR497">
        <f>(((((ET497*4))*BB497-((EU497*4))*BS497)+AE497*BS497)*AV497)</f>
        <v>52.12</v>
      </c>
      <c r="CS497">
        <f t="shared" si="419"/>
        <v>33.04</v>
      </c>
      <c r="CT497">
        <f t="shared" si="420"/>
        <v>482.56</v>
      </c>
      <c r="CU497">
        <f t="shared" si="421"/>
        <v>0</v>
      </c>
      <c r="CV497">
        <f t="shared" si="422"/>
        <v>0.68</v>
      </c>
      <c r="CW497">
        <f t="shared" si="423"/>
        <v>0</v>
      </c>
      <c r="CX497">
        <f t="shared" si="424"/>
        <v>0</v>
      </c>
      <c r="CY497">
        <f t="shared" si="425"/>
        <v>337.79199999999997</v>
      </c>
      <c r="CZ497">
        <f t="shared" si="426"/>
        <v>48.256</v>
      </c>
      <c r="DC497" t="s">
        <v>3</v>
      </c>
      <c r="DD497" t="s">
        <v>32</v>
      </c>
      <c r="DE497" t="s">
        <v>32</v>
      </c>
      <c r="DF497" t="s">
        <v>32</v>
      </c>
      <c r="DG497" t="s">
        <v>32</v>
      </c>
      <c r="DH497" t="s">
        <v>3</v>
      </c>
      <c r="DI497" t="s">
        <v>32</v>
      </c>
      <c r="DJ497" t="s">
        <v>32</v>
      </c>
      <c r="DK497" t="s">
        <v>3</v>
      </c>
      <c r="DL497" t="s">
        <v>3</v>
      </c>
      <c r="DM497" t="s">
        <v>3</v>
      </c>
      <c r="DN497">
        <v>0</v>
      </c>
      <c r="DO497">
        <v>0</v>
      </c>
      <c r="DP497">
        <v>1</v>
      </c>
      <c r="DQ497">
        <v>1</v>
      </c>
      <c r="DU497">
        <v>16987630</v>
      </c>
      <c r="DV497" t="s">
        <v>19</v>
      </c>
      <c r="DW497" t="s">
        <v>19</v>
      </c>
      <c r="DX497">
        <v>1</v>
      </c>
      <c r="DZ497" t="s">
        <v>3</v>
      </c>
      <c r="EA497" t="s">
        <v>3</v>
      </c>
      <c r="EB497" t="s">
        <v>3</v>
      </c>
      <c r="EC497" t="s">
        <v>3</v>
      </c>
      <c r="EE497">
        <v>1441815344</v>
      </c>
      <c r="EF497">
        <v>1</v>
      </c>
      <c r="EG497" t="s">
        <v>22</v>
      </c>
      <c r="EH497">
        <v>0</v>
      </c>
      <c r="EI497" t="s">
        <v>3</v>
      </c>
      <c r="EJ497">
        <v>4</v>
      </c>
      <c r="EK497">
        <v>0</v>
      </c>
      <c r="EL497" t="s">
        <v>23</v>
      </c>
      <c r="EM497" t="s">
        <v>24</v>
      </c>
      <c r="EO497" t="s">
        <v>3</v>
      </c>
      <c r="EQ497">
        <v>1024</v>
      </c>
      <c r="ER497">
        <v>139.54</v>
      </c>
      <c r="ES497">
        <v>5.87</v>
      </c>
      <c r="ET497">
        <v>13.03</v>
      </c>
      <c r="EU497">
        <v>8.26</v>
      </c>
      <c r="EV497">
        <v>120.64</v>
      </c>
      <c r="EW497">
        <v>0.17</v>
      </c>
      <c r="EX497">
        <v>0</v>
      </c>
      <c r="EY497">
        <v>0</v>
      </c>
      <c r="FQ497">
        <v>0</v>
      </c>
      <c r="FR497">
        <f t="shared" si="427"/>
        <v>0</v>
      </c>
      <c r="FS497">
        <v>0</v>
      </c>
      <c r="FX497">
        <v>70</v>
      </c>
      <c r="FY497">
        <v>10</v>
      </c>
      <c r="GA497" t="s">
        <v>3</v>
      </c>
      <c r="GD497">
        <v>0</v>
      </c>
      <c r="GF497">
        <v>-475143817</v>
      </c>
      <c r="GG497">
        <v>2</v>
      </c>
      <c r="GH497">
        <v>1</v>
      </c>
      <c r="GI497">
        <v>-2</v>
      </c>
      <c r="GJ497">
        <v>0</v>
      </c>
      <c r="GK497">
        <f>ROUND(R497*(R12)/100,2)</f>
        <v>35.68</v>
      </c>
      <c r="GL497">
        <f t="shared" si="428"/>
        <v>0</v>
      </c>
      <c r="GM497">
        <f t="shared" si="429"/>
        <v>979.89</v>
      </c>
      <c r="GN497">
        <f t="shared" si="430"/>
        <v>0</v>
      </c>
      <c r="GO497">
        <f t="shared" si="431"/>
        <v>0</v>
      </c>
      <c r="GP497">
        <f t="shared" si="432"/>
        <v>979.89</v>
      </c>
      <c r="GR497">
        <v>0</v>
      </c>
      <c r="GS497">
        <v>3</v>
      </c>
      <c r="GT497">
        <v>0</v>
      </c>
      <c r="GU497" t="s">
        <v>3</v>
      </c>
      <c r="GV497">
        <f t="shared" si="433"/>
        <v>0</v>
      </c>
      <c r="GW497">
        <v>1</v>
      </c>
      <c r="GX497">
        <f t="shared" si="434"/>
        <v>0</v>
      </c>
      <c r="HA497">
        <v>0</v>
      </c>
      <c r="HB497">
        <v>0</v>
      </c>
      <c r="HC497">
        <f t="shared" si="435"/>
        <v>0</v>
      </c>
      <c r="HE497" t="s">
        <v>3</v>
      </c>
      <c r="HF497" t="s">
        <v>3</v>
      </c>
      <c r="HM497" t="s">
        <v>3</v>
      </c>
      <c r="HN497" t="s">
        <v>3</v>
      </c>
      <c r="HO497" t="s">
        <v>3</v>
      </c>
      <c r="HP497" t="s">
        <v>3</v>
      </c>
      <c r="HQ497" t="s">
        <v>3</v>
      </c>
      <c r="IK497">
        <v>0</v>
      </c>
    </row>
    <row r="498" spans="1:245" x14ac:dyDescent="0.2">
      <c r="A498">
        <v>17</v>
      </c>
      <c r="B498">
        <v>1</v>
      </c>
      <c r="D498">
        <f>ROW(EtalonRes!A449)</f>
        <v>449</v>
      </c>
      <c r="E498" t="s">
        <v>3</v>
      </c>
      <c r="F498" t="s">
        <v>362</v>
      </c>
      <c r="G498" t="s">
        <v>440</v>
      </c>
      <c r="H498" t="s">
        <v>19</v>
      </c>
      <c r="I498">
        <v>1</v>
      </c>
      <c r="J498">
        <v>0</v>
      </c>
      <c r="K498">
        <v>1</v>
      </c>
      <c r="O498">
        <f t="shared" si="403"/>
        <v>57.84</v>
      </c>
      <c r="P498">
        <f t="shared" si="404"/>
        <v>2.2799999999999998</v>
      </c>
      <c r="Q498">
        <f t="shared" si="405"/>
        <v>0</v>
      </c>
      <c r="R498">
        <f t="shared" si="406"/>
        <v>0</v>
      </c>
      <c r="S498">
        <f t="shared" si="407"/>
        <v>55.56</v>
      </c>
      <c r="T498">
        <f t="shared" si="408"/>
        <v>0</v>
      </c>
      <c r="U498">
        <f t="shared" si="409"/>
        <v>0.09</v>
      </c>
      <c r="V498">
        <f t="shared" si="410"/>
        <v>0</v>
      </c>
      <c r="W498">
        <f t="shared" si="411"/>
        <v>0</v>
      </c>
      <c r="X498">
        <f t="shared" si="412"/>
        <v>38.89</v>
      </c>
      <c r="Y498">
        <f t="shared" si="413"/>
        <v>5.56</v>
      </c>
      <c r="AA498">
        <v>-1</v>
      </c>
      <c r="AB498">
        <f t="shared" si="414"/>
        <v>57.84</v>
      </c>
      <c r="AC498">
        <f>ROUND(((ES498*3)),6)</f>
        <v>2.2799999999999998</v>
      </c>
      <c r="AD498">
        <f>ROUND(((((ET498*3))-((EU498*3)))+AE498),6)</f>
        <v>0</v>
      </c>
      <c r="AE498">
        <f>ROUND(((EU498*3)),6)</f>
        <v>0</v>
      </c>
      <c r="AF498">
        <f>ROUND(((EV498*3)),6)</f>
        <v>55.56</v>
      </c>
      <c r="AG498">
        <f t="shared" si="415"/>
        <v>0</v>
      </c>
      <c r="AH498">
        <f>((EW498*3))</f>
        <v>0.09</v>
      </c>
      <c r="AI498">
        <f>((EX498*3))</f>
        <v>0</v>
      </c>
      <c r="AJ498">
        <f t="shared" si="416"/>
        <v>0</v>
      </c>
      <c r="AK498">
        <v>19.28</v>
      </c>
      <c r="AL498">
        <v>0.76</v>
      </c>
      <c r="AM498">
        <v>0</v>
      </c>
      <c r="AN498">
        <v>0</v>
      </c>
      <c r="AO498">
        <v>18.52</v>
      </c>
      <c r="AP498">
        <v>0</v>
      </c>
      <c r="AQ498">
        <v>0.03</v>
      </c>
      <c r="AR498">
        <v>0</v>
      </c>
      <c r="AS498">
        <v>0</v>
      </c>
      <c r="AT498">
        <v>70</v>
      </c>
      <c r="AU498">
        <v>10</v>
      </c>
      <c r="AV498">
        <v>1</v>
      </c>
      <c r="AW498">
        <v>1</v>
      </c>
      <c r="AZ498">
        <v>1</v>
      </c>
      <c r="BA498">
        <v>1</v>
      </c>
      <c r="BB498">
        <v>1</v>
      </c>
      <c r="BC498">
        <v>1</v>
      </c>
      <c r="BD498" t="s">
        <v>3</v>
      </c>
      <c r="BE498" t="s">
        <v>3</v>
      </c>
      <c r="BF498" t="s">
        <v>3</v>
      </c>
      <c r="BG498" t="s">
        <v>3</v>
      </c>
      <c r="BH498">
        <v>0</v>
      </c>
      <c r="BI498">
        <v>4</v>
      </c>
      <c r="BJ498" t="s">
        <v>364</v>
      </c>
      <c r="BM498">
        <v>0</v>
      </c>
      <c r="BN498">
        <v>0</v>
      </c>
      <c r="BO498" t="s">
        <v>3</v>
      </c>
      <c r="BP498">
        <v>0</v>
      </c>
      <c r="BQ498">
        <v>1</v>
      </c>
      <c r="BR498">
        <v>0</v>
      </c>
      <c r="BS498">
        <v>1</v>
      </c>
      <c r="BT498">
        <v>1</v>
      </c>
      <c r="BU498">
        <v>1</v>
      </c>
      <c r="BV498">
        <v>1</v>
      </c>
      <c r="BW498">
        <v>1</v>
      </c>
      <c r="BX498">
        <v>1</v>
      </c>
      <c r="BY498" t="s">
        <v>3</v>
      </c>
      <c r="BZ498">
        <v>70</v>
      </c>
      <c r="CA498">
        <v>10</v>
      </c>
      <c r="CB498" t="s">
        <v>3</v>
      </c>
      <c r="CE498">
        <v>0</v>
      </c>
      <c r="CF498">
        <v>0</v>
      </c>
      <c r="CG498">
        <v>0</v>
      </c>
      <c r="CM498">
        <v>0</v>
      </c>
      <c r="CN498" t="s">
        <v>3</v>
      </c>
      <c r="CO498">
        <v>0</v>
      </c>
      <c r="CP498">
        <f t="shared" si="417"/>
        <v>57.84</v>
      </c>
      <c r="CQ498">
        <f t="shared" si="418"/>
        <v>2.2799999999999998</v>
      </c>
      <c r="CR498">
        <f>(((((ET498*3))*BB498-((EU498*3))*BS498)+AE498*BS498)*AV498)</f>
        <v>0</v>
      </c>
      <c r="CS498">
        <f t="shared" si="419"/>
        <v>0</v>
      </c>
      <c r="CT498">
        <f t="shared" si="420"/>
        <v>55.56</v>
      </c>
      <c r="CU498">
        <f t="shared" si="421"/>
        <v>0</v>
      </c>
      <c r="CV498">
        <f t="shared" si="422"/>
        <v>0.09</v>
      </c>
      <c r="CW498">
        <f t="shared" si="423"/>
        <v>0</v>
      </c>
      <c r="CX498">
        <f t="shared" si="424"/>
        <v>0</v>
      </c>
      <c r="CY498">
        <f t="shared" si="425"/>
        <v>38.892000000000003</v>
      </c>
      <c r="CZ498">
        <f t="shared" si="426"/>
        <v>5.556</v>
      </c>
      <c r="DC498" t="s">
        <v>3</v>
      </c>
      <c r="DD498" t="s">
        <v>164</v>
      </c>
      <c r="DE498" t="s">
        <v>164</v>
      </c>
      <c r="DF498" t="s">
        <v>164</v>
      </c>
      <c r="DG498" t="s">
        <v>164</v>
      </c>
      <c r="DH498" t="s">
        <v>3</v>
      </c>
      <c r="DI498" t="s">
        <v>164</v>
      </c>
      <c r="DJ498" t="s">
        <v>164</v>
      </c>
      <c r="DK498" t="s">
        <v>3</v>
      </c>
      <c r="DL498" t="s">
        <v>3</v>
      </c>
      <c r="DM498" t="s">
        <v>3</v>
      </c>
      <c r="DN498">
        <v>0</v>
      </c>
      <c r="DO498">
        <v>0</v>
      </c>
      <c r="DP498">
        <v>1</v>
      </c>
      <c r="DQ498">
        <v>1</v>
      </c>
      <c r="DU498">
        <v>16987630</v>
      </c>
      <c r="DV498" t="s">
        <v>19</v>
      </c>
      <c r="DW498" t="s">
        <v>19</v>
      </c>
      <c r="DX498">
        <v>1</v>
      </c>
      <c r="DZ498" t="s">
        <v>3</v>
      </c>
      <c r="EA498" t="s">
        <v>3</v>
      </c>
      <c r="EB498" t="s">
        <v>3</v>
      </c>
      <c r="EC498" t="s">
        <v>3</v>
      </c>
      <c r="EE498">
        <v>1441815344</v>
      </c>
      <c r="EF498">
        <v>1</v>
      </c>
      <c r="EG498" t="s">
        <v>22</v>
      </c>
      <c r="EH498">
        <v>0</v>
      </c>
      <c r="EI498" t="s">
        <v>3</v>
      </c>
      <c r="EJ498">
        <v>4</v>
      </c>
      <c r="EK498">
        <v>0</v>
      </c>
      <c r="EL498" t="s">
        <v>23</v>
      </c>
      <c r="EM498" t="s">
        <v>24</v>
      </c>
      <c r="EO498" t="s">
        <v>3</v>
      </c>
      <c r="EQ498">
        <v>1024</v>
      </c>
      <c r="ER498">
        <v>19.28</v>
      </c>
      <c r="ES498">
        <v>0.76</v>
      </c>
      <c r="ET498">
        <v>0</v>
      </c>
      <c r="EU498">
        <v>0</v>
      </c>
      <c r="EV498">
        <v>18.52</v>
      </c>
      <c r="EW498">
        <v>0.03</v>
      </c>
      <c r="EX498">
        <v>0</v>
      </c>
      <c r="EY498">
        <v>0</v>
      </c>
      <c r="FQ498">
        <v>0</v>
      </c>
      <c r="FR498">
        <f t="shared" si="427"/>
        <v>0</v>
      </c>
      <c r="FS498">
        <v>0</v>
      </c>
      <c r="FX498">
        <v>70</v>
      </c>
      <c r="FY498">
        <v>10</v>
      </c>
      <c r="GA498" t="s">
        <v>3</v>
      </c>
      <c r="GD498">
        <v>0</v>
      </c>
      <c r="GF498">
        <v>-1847743019</v>
      </c>
      <c r="GG498">
        <v>2</v>
      </c>
      <c r="GH498">
        <v>1</v>
      </c>
      <c r="GI498">
        <v>-2</v>
      </c>
      <c r="GJ498">
        <v>0</v>
      </c>
      <c r="GK498">
        <f>ROUND(R498*(R12)/100,2)</f>
        <v>0</v>
      </c>
      <c r="GL498">
        <f t="shared" si="428"/>
        <v>0</v>
      </c>
      <c r="GM498">
        <f t="shared" si="429"/>
        <v>102.29</v>
      </c>
      <c r="GN498">
        <f t="shared" si="430"/>
        <v>0</v>
      </c>
      <c r="GO498">
        <f t="shared" si="431"/>
        <v>0</v>
      </c>
      <c r="GP498">
        <f t="shared" si="432"/>
        <v>102.29</v>
      </c>
      <c r="GR498">
        <v>0</v>
      </c>
      <c r="GS498">
        <v>3</v>
      </c>
      <c r="GT498">
        <v>0</v>
      </c>
      <c r="GU498" t="s">
        <v>3</v>
      </c>
      <c r="GV498">
        <f t="shared" si="433"/>
        <v>0</v>
      </c>
      <c r="GW498">
        <v>1</v>
      </c>
      <c r="GX498">
        <f t="shared" si="434"/>
        <v>0</v>
      </c>
      <c r="HA498">
        <v>0</v>
      </c>
      <c r="HB498">
        <v>0</v>
      </c>
      <c r="HC498">
        <f t="shared" si="435"/>
        <v>0</v>
      </c>
      <c r="HE498" t="s">
        <v>3</v>
      </c>
      <c r="HF498" t="s">
        <v>3</v>
      </c>
      <c r="HM498" t="s">
        <v>3</v>
      </c>
      <c r="HN498" t="s">
        <v>3</v>
      </c>
      <c r="HO498" t="s">
        <v>3</v>
      </c>
      <c r="HP498" t="s">
        <v>3</v>
      </c>
      <c r="HQ498" t="s">
        <v>3</v>
      </c>
      <c r="IK498">
        <v>0</v>
      </c>
    </row>
    <row r="499" spans="1:245" x14ac:dyDescent="0.2">
      <c r="A499">
        <v>17</v>
      </c>
      <c r="B499">
        <v>1</v>
      </c>
      <c r="D499">
        <f>ROW(EtalonRes!A455)</f>
        <v>455</v>
      </c>
      <c r="E499" t="s">
        <v>447</v>
      </c>
      <c r="F499" t="s">
        <v>366</v>
      </c>
      <c r="G499" t="s">
        <v>442</v>
      </c>
      <c r="H499" t="s">
        <v>19</v>
      </c>
      <c r="I499">
        <v>1</v>
      </c>
      <c r="J499">
        <v>0</v>
      </c>
      <c r="K499">
        <v>1</v>
      </c>
      <c r="O499">
        <f t="shared" si="403"/>
        <v>565.04999999999995</v>
      </c>
      <c r="P499">
        <f t="shared" si="404"/>
        <v>9.31</v>
      </c>
      <c r="Q499">
        <f t="shared" si="405"/>
        <v>0</v>
      </c>
      <c r="R499">
        <f t="shared" si="406"/>
        <v>0</v>
      </c>
      <c r="S499">
        <f t="shared" si="407"/>
        <v>555.74</v>
      </c>
      <c r="T499">
        <f t="shared" si="408"/>
        <v>0</v>
      </c>
      <c r="U499">
        <f t="shared" si="409"/>
        <v>0.9</v>
      </c>
      <c r="V499">
        <f t="shared" si="410"/>
        <v>0</v>
      </c>
      <c r="W499">
        <f t="shared" si="411"/>
        <v>0</v>
      </c>
      <c r="X499">
        <f t="shared" si="412"/>
        <v>389.02</v>
      </c>
      <c r="Y499">
        <f t="shared" si="413"/>
        <v>55.57</v>
      </c>
      <c r="AA499">
        <v>1472751627</v>
      </c>
      <c r="AB499">
        <f t="shared" si="414"/>
        <v>565.04999999999995</v>
      </c>
      <c r="AC499">
        <f>ROUND((ES499),6)</f>
        <v>9.31</v>
      </c>
      <c r="AD499">
        <f>ROUND((((ET499)-(EU499))+AE499),6)</f>
        <v>0</v>
      </c>
      <c r="AE499">
        <f>ROUND((EU499),6)</f>
        <v>0</v>
      </c>
      <c r="AF499">
        <f>ROUND((EV499),6)</f>
        <v>555.74</v>
      </c>
      <c r="AG499">
        <f t="shared" si="415"/>
        <v>0</v>
      </c>
      <c r="AH499">
        <f>(EW499)</f>
        <v>0.9</v>
      </c>
      <c r="AI499">
        <f>(EX499)</f>
        <v>0</v>
      </c>
      <c r="AJ499">
        <f t="shared" si="416"/>
        <v>0</v>
      </c>
      <c r="AK499">
        <v>565.04999999999995</v>
      </c>
      <c r="AL499">
        <v>9.31</v>
      </c>
      <c r="AM499">
        <v>0</v>
      </c>
      <c r="AN499">
        <v>0</v>
      </c>
      <c r="AO499">
        <v>555.74</v>
      </c>
      <c r="AP499">
        <v>0</v>
      </c>
      <c r="AQ499">
        <v>0.9</v>
      </c>
      <c r="AR499">
        <v>0</v>
      </c>
      <c r="AS499">
        <v>0</v>
      </c>
      <c r="AT499">
        <v>70</v>
      </c>
      <c r="AU499">
        <v>10</v>
      </c>
      <c r="AV499">
        <v>1</v>
      </c>
      <c r="AW499">
        <v>1</v>
      </c>
      <c r="AZ499">
        <v>1</v>
      </c>
      <c r="BA499">
        <v>1</v>
      </c>
      <c r="BB499">
        <v>1</v>
      </c>
      <c r="BC499">
        <v>1</v>
      </c>
      <c r="BD499" t="s">
        <v>3</v>
      </c>
      <c r="BE499" t="s">
        <v>3</v>
      </c>
      <c r="BF499" t="s">
        <v>3</v>
      </c>
      <c r="BG499" t="s">
        <v>3</v>
      </c>
      <c r="BH499">
        <v>0</v>
      </c>
      <c r="BI499">
        <v>4</v>
      </c>
      <c r="BJ499" t="s">
        <v>368</v>
      </c>
      <c r="BM499">
        <v>0</v>
      </c>
      <c r="BN499">
        <v>0</v>
      </c>
      <c r="BO499" t="s">
        <v>3</v>
      </c>
      <c r="BP499">
        <v>0</v>
      </c>
      <c r="BQ499">
        <v>1</v>
      </c>
      <c r="BR499">
        <v>0</v>
      </c>
      <c r="BS499">
        <v>1</v>
      </c>
      <c r="BT499">
        <v>1</v>
      </c>
      <c r="BU499">
        <v>1</v>
      </c>
      <c r="BV499">
        <v>1</v>
      </c>
      <c r="BW499">
        <v>1</v>
      </c>
      <c r="BX499">
        <v>1</v>
      </c>
      <c r="BY499" t="s">
        <v>3</v>
      </c>
      <c r="BZ499">
        <v>70</v>
      </c>
      <c r="CA499">
        <v>10</v>
      </c>
      <c r="CB499" t="s">
        <v>3</v>
      </c>
      <c r="CE499">
        <v>0</v>
      </c>
      <c r="CF499">
        <v>0</v>
      </c>
      <c r="CG499">
        <v>0</v>
      </c>
      <c r="CM499">
        <v>0</v>
      </c>
      <c r="CN499" t="s">
        <v>3</v>
      </c>
      <c r="CO499">
        <v>0</v>
      </c>
      <c r="CP499">
        <f t="shared" si="417"/>
        <v>565.04999999999995</v>
      </c>
      <c r="CQ499">
        <f t="shared" si="418"/>
        <v>9.31</v>
      </c>
      <c r="CR499">
        <f>((((ET499)*BB499-(EU499)*BS499)+AE499*BS499)*AV499)</f>
        <v>0</v>
      </c>
      <c r="CS499">
        <f t="shared" si="419"/>
        <v>0</v>
      </c>
      <c r="CT499">
        <f t="shared" si="420"/>
        <v>555.74</v>
      </c>
      <c r="CU499">
        <f t="shared" si="421"/>
        <v>0</v>
      </c>
      <c r="CV499">
        <f t="shared" si="422"/>
        <v>0.9</v>
      </c>
      <c r="CW499">
        <f t="shared" si="423"/>
        <v>0</v>
      </c>
      <c r="CX499">
        <f t="shared" si="424"/>
        <v>0</v>
      </c>
      <c r="CY499">
        <f t="shared" si="425"/>
        <v>389.01800000000003</v>
      </c>
      <c r="CZ499">
        <f t="shared" si="426"/>
        <v>55.573999999999998</v>
      </c>
      <c r="DC499" t="s">
        <v>3</v>
      </c>
      <c r="DD499" t="s">
        <v>3</v>
      </c>
      <c r="DE499" t="s">
        <v>3</v>
      </c>
      <c r="DF499" t="s">
        <v>3</v>
      </c>
      <c r="DG499" t="s">
        <v>3</v>
      </c>
      <c r="DH499" t="s">
        <v>3</v>
      </c>
      <c r="DI499" t="s">
        <v>3</v>
      </c>
      <c r="DJ499" t="s">
        <v>3</v>
      </c>
      <c r="DK499" t="s">
        <v>3</v>
      </c>
      <c r="DL499" t="s">
        <v>3</v>
      </c>
      <c r="DM499" t="s">
        <v>3</v>
      </c>
      <c r="DN499">
        <v>0</v>
      </c>
      <c r="DO499">
        <v>0</v>
      </c>
      <c r="DP499">
        <v>1</v>
      </c>
      <c r="DQ499">
        <v>1</v>
      </c>
      <c r="DU499">
        <v>16987630</v>
      </c>
      <c r="DV499" t="s">
        <v>19</v>
      </c>
      <c r="DW499" t="s">
        <v>19</v>
      </c>
      <c r="DX499">
        <v>1</v>
      </c>
      <c r="DZ499" t="s">
        <v>3</v>
      </c>
      <c r="EA499" t="s">
        <v>3</v>
      </c>
      <c r="EB499" t="s">
        <v>3</v>
      </c>
      <c r="EC499" t="s">
        <v>3</v>
      </c>
      <c r="EE499">
        <v>1441815344</v>
      </c>
      <c r="EF499">
        <v>1</v>
      </c>
      <c r="EG499" t="s">
        <v>22</v>
      </c>
      <c r="EH499">
        <v>0</v>
      </c>
      <c r="EI499" t="s">
        <v>3</v>
      </c>
      <c r="EJ499">
        <v>4</v>
      </c>
      <c r="EK499">
        <v>0</v>
      </c>
      <c r="EL499" t="s">
        <v>23</v>
      </c>
      <c r="EM499" t="s">
        <v>24</v>
      </c>
      <c r="EO499" t="s">
        <v>3</v>
      </c>
      <c r="EQ499">
        <v>0</v>
      </c>
      <c r="ER499">
        <v>565.04999999999995</v>
      </c>
      <c r="ES499">
        <v>9.31</v>
      </c>
      <c r="ET499">
        <v>0</v>
      </c>
      <c r="EU499">
        <v>0</v>
      </c>
      <c r="EV499">
        <v>555.74</v>
      </c>
      <c r="EW499">
        <v>0.9</v>
      </c>
      <c r="EX499">
        <v>0</v>
      </c>
      <c r="EY499">
        <v>0</v>
      </c>
      <c r="FQ499">
        <v>0</v>
      </c>
      <c r="FR499">
        <f t="shared" si="427"/>
        <v>0</v>
      </c>
      <c r="FS499">
        <v>0</v>
      </c>
      <c r="FX499">
        <v>70</v>
      </c>
      <c r="FY499">
        <v>10</v>
      </c>
      <c r="GA499" t="s">
        <v>3</v>
      </c>
      <c r="GD499">
        <v>0</v>
      </c>
      <c r="GF499">
        <v>500823975</v>
      </c>
      <c r="GG499">
        <v>2</v>
      </c>
      <c r="GH499">
        <v>1</v>
      </c>
      <c r="GI499">
        <v>-2</v>
      </c>
      <c r="GJ499">
        <v>0</v>
      </c>
      <c r="GK499">
        <f>ROUND(R499*(R12)/100,2)</f>
        <v>0</v>
      </c>
      <c r="GL499">
        <f t="shared" si="428"/>
        <v>0</v>
      </c>
      <c r="GM499">
        <f t="shared" si="429"/>
        <v>1009.64</v>
      </c>
      <c r="GN499">
        <f t="shared" si="430"/>
        <v>0</v>
      </c>
      <c r="GO499">
        <f t="shared" si="431"/>
        <v>0</v>
      </c>
      <c r="GP499">
        <f t="shared" si="432"/>
        <v>1009.64</v>
      </c>
      <c r="GR499">
        <v>0</v>
      </c>
      <c r="GS499">
        <v>3</v>
      </c>
      <c r="GT499">
        <v>0</v>
      </c>
      <c r="GU499" t="s">
        <v>3</v>
      </c>
      <c r="GV499">
        <f t="shared" si="433"/>
        <v>0</v>
      </c>
      <c r="GW499">
        <v>1</v>
      </c>
      <c r="GX499">
        <f t="shared" si="434"/>
        <v>0</v>
      </c>
      <c r="HA499">
        <v>0</v>
      </c>
      <c r="HB499">
        <v>0</v>
      </c>
      <c r="HC499">
        <f t="shared" si="435"/>
        <v>0</v>
      </c>
      <c r="HE499" t="s">
        <v>3</v>
      </c>
      <c r="HF499" t="s">
        <v>3</v>
      </c>
      <c r="HM499" t="s">
        <v>3</v>
      </c>
      <c r="HN499" t="s">
        <v>3</v>
      </c>
      <c r="HO499" t="s">
        <v>3</v>
      </c>
      <c r="HP499" t="s">
        <v>3</v>
      </c>
      <c r="HQ499" t="s">
        <v>3</v>
      </c>
      <c r="IK499">
        <v>0</v>
      </c>
    </row>
    <row r="500" spans="1:245" x14ac:dyDescent="0.2">
      <c r="A500">
        <v>17</v>
      </c>
      <c r="B500">
        <v>1</v>
      </c>
      <c r="D500">
        <f>ROW(EtalonRes!A458)</f>
        <v>458</v>
      </c>
      <c r="E500" t="s">
        <v>448</v>
      </c>
      <c r="F500" t="s">
        <v>355</v>
      </c>
      <c r="G500" t="s">
        <v>356</v>
      </c>
      <c r="H500" t="s">
        <v>19</v>
      </c>
      <c r="I500">
        <v>15</v>
      </c>
      <c r="J500">
        <v>0</v>
      </c>
      <c r="K500">
        <v>15</v>
      </c>
      <c r="O500">
        <f t="shared" si="403"/>
        <v>11140.35</v>
      </c>
      <c r="P500">
        <f t="shared" si="404"/>
        <v>25.5</v>
      </c>
      <c r="Q500">
        <f t="shared" si="405"/>
        <v>0</v>
      </c>
      <c r="R500">
        <f t="shared" si="406"/>
        <v>0</v>
      </c>
      <c r="S500">
        <f t="shared" si="407"/>
        <v>11114.85</v>
      </c>
      <c r="T500">
        <f t="shared" si="408"/>
        <v>0</v>
      </c>
      <c r="U500">
        <f t="shared" si="409"/>
        <v>18</v>
      </c>
      <c r="V500">
        <f t="shared" si="410"/>
        <v>0</v>
      </c>
      <c r="W500">
        <f t="shared" si="411"/>
        <v>0</v>
      </c>
      <c r="X500">
        <f t="shared" si="412"/>
        <v>7780.4</v>
      </c>
      <c r="Y500">
        <f t="shared" si="413"/>
        <v>1111.49</v>
      </c>
      <c r="AA500">
        <v>1472751627</v>
      </c>
      <c r="AB500">
        <f t="shared" si="414"/>
        <v>742.69</v>
      </c>
      <c r="AC500">
        <f>ROUND((ES500),6)</f>
        <v>1.7</v>
      </c>
      <c r="AD500">
        <f>ROUND((((ET500)-(EU500))+AE500),6)</f>
        <v>0</v>
      </c>
      <c r="AE500">
        <f>ROUND((EU500),6)</f>
        <v>0</v>
      </c>
      <c r="AF500">
        <f>ROUND((EV500),6)</f>
        <v>740.99</v>
      </c>
      <c r="AG500">
        <f t="shared" si="415"/>
        <v>0</v>
      </c>
      <c r="AH500">
        <f>(EW500)</f>
        <v>1.2</v>
      </c>
      <c r="AI500">
        <f>(EX500)</f>
        <v>0</v>
      </c>
      <c r="AJ500">
        <f t="shared" si="416"/>
        <v>0</v>
      </c>
      <c r="AK500">
        <v>742.69</v>
      </c>
      <c r="AL500">
        <v>1.7</v>
      </c>
      <c r="AM500">
        <v>0</v>
      </c>
      <c r="AN500">
        <v>0</v>
      </c>
      <c r="AO500">
        <v>740.99</v>
      </c>
      <c r="AP500">
        <v>0</v>
      </c>
      <c r="AQ500">
        <v>1.2</v>
      </c>
      <c r="AR500">
        <v>0</v>
      </c>
      <c r="AS500">
        <v>0</v>
      </c>
      <c r="AT500">
        <v>70</v>
      </c>
      <c r="AU500">
        <v>10</v>
      </c>
      <c r="AV500">
        <v>1</v>
      </c>
      <c r="AW500">
        <v>1</v>
      </c>
      <c r="AZ500">
        <v>1</v>
      </c>
      <c r="BA500">
        <v>1</v>
      </c>
      <c r="BB500">
        <v>1</v>
      </c>
      <c r="BC500">
        <v>1</v>
      </c>
      <c r="BD500" t="s">
        <v>3</v>
      </c>
      <c r="BE500" t="s">
        <v>3</v>
      </c>
      <c r="BF500" t="s">
        <v>3</v>
      </c>
      <c r="BG500" t="s">
        <v>3</v>
      </c>
      <c r="BH500">
        <v>0</v>
      </c>
      <c r="BI500">
        <v>4</v>
      </c>
      <c r="BJ500" t="s">
        <v>357</v>
      </c>
      <c r="BM500">
        <v>0</v>
      </c>
      <c r="BN500">
        <v>0</v>
      </c>
      <c r="BO500" t="s">
        <v>3</v>
      </c>
      <c r="BP500">
        <v>0</v>
      </c>
      <c r="BQ500">
        <v>1</v>
      </c>
      <c r="BR500">
        <v>0</v>
      </c>
      <c r="BS500">
        <v>1</v>
      </c>
      <c r="BT500">
        <v>1</v>
      </c>
      <c r="BU500">
        <v>1</v>
      </c>
      <c r="BV500">
        <v>1</v>
      </c>
      <c r="BW500">
        <v>1</v>
      </c>
      <c r="BX500">
        <v>1</v>
      </c>
      <c r="BY500" t="s">
        <v>3</v>
      </c>
      <c r="BZ500">
        <v>70</v>
      </c>
      <c r="CA500">
        <v>10</v>
      </c>
      <c r="CB500" t="s">
        <v>3</v>
      </c>
      <c r="CE500">
        <v>0</v>
      </c>
      <c r="CF500">
        <v>0</v>
      </c>
      <c r="CG500">
        <v>0</v>
      </c>
      <c r="CM500">
        <v>0</v>
      </c>
      <c r="CN500" t="s">
        <v>3</v>
      </c>
      <c r="CO500">
        <v>0</v>
      </c>
      <c r="CP500">
        <f t="shared" si="417"/>
        <v>11140.35</v>
      </c>
      <c r="CQ500">
        <f t="shared" si="418"/>
        <v>1.7</v>
      </c>
      <c r="CR500">
        <f>((((ET500)*BB500-(EU500)*BS500)+AE500*BS500)*AV500)</f>
        <v>0</v>
      </c>
      <c r="CS500">
        <f t="shared" si="419"/>
        <v>0</v>
      </c>
      <c r="CT500">
        <f t="shared" si="420"/>
        <v>740.99</v>
      </c>
      <c r="CU500">
        <f t="shared" si="421"/>
        <v>0</v>
      </c>
      <c r="CV500">
        <f t="shared" si="422"/>
        <v>1.2</v>
      </c>
      <c r="CW500">
        <f t="shared" si="423"/>
        <v>0</v>
      </c>
      <c r="CX500">
        <f t="shared" si="424"/>
        <v>0</v>
      </c>
      <c r="CY500">
        <f t="shared" si="425"/>
        <v>7780.3950000000004</v>
      </c>
      <c r="CZ500">
        <f t="shared" si="426"/>
        <v>1111.4849999999999</v>
      </c>
      <c r="DC500" t="s">
        <v>3</v>
      </c>
      <c r="DD500" t="s">
        <v>3</v>
      </c>
      <c r="DE500" t="s">
        <v>3</v>
      </c>
      <c r="DF500" t="s">
        <v>3</v>
      </c>
      <c r="DG500" t="s">
        <v>3</v>
      </c>
      <c r="DH500" t="s">
        <v>3</v>
      </c>
      <c r="DI500" t="s">
        <v>3</v>
      </c>
      <c r="DJ500" t="s">
        <v>3</v>
      </c>
      <c r="DK500" t="s">
        <v>3</v>
      </c>
      <c r="DL500" t="s">
        <v>3</v>
      </c>
      <c r="DM500" t="s">
        <v>3</v>
      </c>
      <c r="DN500">
        <v>0</v>
      </c>
      <c r="DO500">
        <v>0</v>
      </c>
      <c r="DP500">
        <v>1</v>
      </c>
      <c r="DQ500">
        <v>1</v>
      </c>
      <c r="DU500">
        <v>16987630</v>
      </c>
      <c r="DV500" t="s">
        <v>19</v>
      </c>
      <c r="DW500" t="s">
        <v>19</v>
      </c>
      <c r="DX500">
        <v>1</v>
      </c>
      <c r="DZ500" t="s">
        <v>3</v>
      </c>
      <c r="EA500" t="s">
        <v>3</v>
      </c>
      <c r="EB500" t="s">
        <v>3</v>
      </c>
      <c r="EC500" t="s">
        <v>3</v>
      </c>
      <c r="EE500">
        <v>1441815344</v>
      </c>
      <c r="EF500">
        <v>1</v>
      </c>
      <c r="EG500" t="s">
        <v>22</v>
      </c>
      <c r="EH500">
        <v>0</v>
      </c>
      <c r="EI500" t="s">
        <v>3</v>
      </c>
      <c r="EJ500">
        <v>4</v>
      </c>
      <c r="EK500">
        <v>0</v>
      </c>
      <c r="EL500" t="s">
        <v>23</v>
      </c>
      <c r="EM500" t="s">
        <v>24</v>
      </c>
      <c r="EO500" t="s">
        <v>3</v>
      </c>
      <c r="EQ500">
        <v>0</v>
      </c>
      <c r="ER500">
        <v>742.69</v>
      </c>
      <c r="ES500">
        <v>1.7</v>
      </c>
      <c r="ET500">
        <v>0</v>
      </c>
      <c r="EU500">
        <v>0</v>
      </c>
      <c r="EV500">
        <v>740.99</v>
      </c>
      <c r="EW500">
        <v>1.2</v>
      </c>
      <c r="EX500">
        <v>0</v>
      </c>
      <c r="EY500">
        <v>0</v>
      </c>
      <c r="FQ500">
        <v>0</v>
      </c>
      <c r="FR500">
        <f t="shared" si="427"/>
        <v>0</v>
      </c>
      <c r="FS500">
        <v>0</v>
      </c>
      <c r="FX500">
        <v>70</v>
      </c>
      <c r="FY500">
        <v>10</v>
      </c>
      <c r="GA500" t="s">
        <v>3</v>
      </c>
      <c r="GD500">
        <v>0</v>
      </c>
      <c r="GF500">
        <v>-773177281</v>
      </c>
      <c r="GG500">
        <v>2</v>
      </c>
      <c r="GH500">
        <v>1</v>
      </c>
      <c r="GI500">
        <v>-2</v>
      </c>
      <c r="GJ500">
        <v>0</v>
      </c>
      <c r="GK500">
        <f>ROUND(R500*(R12)/100,2)</f>
        <v>0</v>
      </c>
      <c r="GL500">
        <f t="shared" si="428"/>
        <v>0</v>
      </c>
      <c r="GM500">
        <f t="shared" si="429"/>
        <v>20032.240000000002</v>
      </c>
      <c r="GN500">
        <f t="shared" si="430"/>
        <v>0</v>
      </c>
      <c r="GO500">
        <f t="shared" si="431"/>
        <v>0</v>
      </c>
      <c r="GP500">
        <f t="shared" si="432"/>
        <v>20032.240000000002</v>
      </c>
      <c r="GR500">
        <v>0</v>
      </c>
      <c r="GS500">
        <v>3</v>
      </c>
      <c r="GT500">
        <v>0</v>
      </c>
      <c r="GU500" t="s">
        <v>3</v>
      </c>
      <c r="GV500">
        <f t="shared" si="433"/>
        <v>0</v>
      </c>
      <c r="GW500">
        <v>1</v>
      </c>
      <c r="GX500">
        <f t="shared" si="434"/>
        <v>0</v>
      </c>
      <c r="HA500">
        <v>0</v>
      </c>
      <c r="HB500">
        <v>0</v>
      </c>
      <c r="HC500">
        <f t="shared" si="435"/>
        <v>0</v>
      </c>
      <c r="HE500" t="s">
        <v>3</v>
      </c>
      <c r="HF500" t="s">
        <v>3</v>
      </c>
      <c r="HM500" t="s">
        <v>3</v>
      </c>
      <c r="HN500" t="s">
        <v>3</v>
      </c>
      <c r="HO500" t="s">
        <v>3</v>
      </c>
      <c r="HP500" t="s">
        <v>3</v>
      </c>
      <c r="HQ500" t="s">
        <v>3</v>
      </c>
      <c r="IK500">
        <v>0</v>
      </c>
    </row>
    <row r="501" spans="1:245" x14ac:dyDescent="0.2">
      <c r="A501">
        <v>17</v>
      </c>
      <c r="B501">
        <v>1</v>
      </c>
      <c r="D501">
        <f>ROW(EtalonRes!A460)</f>
        <v>460</v>
      </c>
      <c r="E501" t="s">
        <v>3</v>
      </c>
      <c r="F501" t="s">
        <v>351</v>
      </c>
      <c r="G501" t="s">
        <v>352</v>
      </c>
      <c r="H501" t="s">
        <v>19</v>
      </c>
      <c r="I501">
        <v>15</v>
      </c>
      <c r="J501">
        <v>0</v>
      </c>
      <c r="K501">
        <v>15</v>
      </c>
      <c r="O501">
        <f t="shared" si="403"/>
        <v>1111.95</v>
      </c>
      <c r="P501">
        <f t="shared" si="404"/>
        <v>0.45</v>
      </c>
      <c r="Q501">
        <f t="shared" si="405"/>
        <v>0</v>
      </c>
      <c r="R501">
        <f t="shared" si="406"/>
        <v>0</v>
      </c>
      <c r="S501">
        <f t="shared" si="407"/>
        <v>1111.5</v>
      </c>
      <c r="T501">
        <f t="shared" si="408"/>
        <v>0</v>
      </c>
      <c r="U501">
        <f t="shared" si="409"/>
        <v>1.7999999999999998</v>
      </c>
      <c r="V501">
        <f t="shared" si="410"/>
        <v>0</v>
      </c>
      <c r="W501">
        <f t="shared" si="411"/>
        <v>0</v>
      </c>
      <c r="X501">
        <f t="shared" si="412"/>
        <v>778.05</v>
      </c>
      <c r="Y501">
        <f t="shared" si="413"/>
        <v>111.15</v>
      </c>
      <c r="AA501">
        <v>-1</v>
      </c>
      <c r="AB501">
        <f t="shared" si="414"/>
        <v>74.13</v>
      </c>
      <c r="AC501">
        <f>ROUND(((ES501*3)),6)</f>
        <v>0.03</v>
      </c>
      <c r="AD501">
        <f>ROUND(((((ET501*3))-((EU501*3)))+AE501),6)</f>
        <v>0</v>
      </c>
      <c r="AE501">
        <f>ROUND(((EU501*3)),6)</f>
        <v>0</v>
      </c>
      <c r="AF501">
        <f>ROUND(((EV501*3)),6)</f>
        <v>74.099999999999994</v>
      </c>
      <c r="AG501">
        <f t="shared" si="415"/>
        <v>0</v>
      </c>
      <c r="AH501">
        <f>((EW501*3))</f>
        <v>0.12</v>
      </c>
      <c r="AI501">
        <f>((EX501*3))</f>
        <v>0</v>
      </c>
      <c r="AJ501">
        <f t="shared" si="416"/>
        <v>0</v>
      </c>
      <c r="AK501">
        <v>24.71</v>
      </c>
      <c r="AL501">
        <v>0.01</v>
      </c>
      <c r="AM501">
        <v>0</v>
      </c>
      <c r="AN501">
        <v>0</v>
      </c>
      <c r="AO501">
        <v>24.7</v>
      </c>
      <c r="AP501">
        <v>0</v>
      </c>
      <c r="AQ501">
        <v>0.04</v>
      </c>
      <c r="AR501">
        <v>0</v>
      </c>
      <c r="AS501">
        <v>0</v>
      </c>
      <c r="AT501">
        <v>70</v>
      </c>
      <c r="AU501">
        <v>10</v>
      </c>
      <c r="AV501">
        <v>1</v>
      </c>
      <c r="AW501">
        <v>1</v>
      </c>
      <c r="AZ501">
        <v>1</v>
      </c>
      <c r="BA501">
        <v>1</v>
      </c>
      <c r="BB501">
        <v>1</v>
      </c>
      <c r="BC501">
        <v>1</v>
      </c>
      <c r="BD501" t="s">
        <v>3</v>
      </c>
      <c r="BE501" t="s">
        <v>3</v>
      </c>
      <c r="BF501" t="s">
        <v>3</v>
      </c>
      <c r="BG501" t="s">
        <v>3</v>
      </c>
      <c r="BH501">
        <v>0</v>
      </c>
      <c r="BI501">
        <v>4</v>
      </c>
      <c r="BJ501" t="s">
        <v>353</v>
      </c>
      <c r="BM501">
        <v>0</v>
      </c>
      <c r="BN501">
        <v>0</v>
      </c>
      <c r="BO501" t="s">
        <v>3</v>
      </c>
      <c r="BP501">
        <v>0</v>
      </c>
      <c r="BQ501">
        <v>1</v>
      </c>
      <c r="BR501">
        <v>0</v>
      </c>
      <c r="BS501">
        <v>1</v>
      </c>
      <c r="BT501">
        <v>1</v>
      </c>
      <c r="BU501">
        <v>1</v>
      </c>
      <c r="BV501">
        <v>1</v>
      </c>
      <c r="BW501">
        <v>1</v>
      </c>
      <c r="BX501">
        <v>1</v>
      </c>
      <c r="BY501" t="s">
        <v>3</v>
      </c>
      <c r="BZ501">
        <v>70</v>
      </c>
      <c r="CA501">
        <v>10</v>
      </c>
      <c r="CB501" t="s">
        <v>3</v>
      </c>
      <c r="CE501">
        <v>0</v>
      </c>
      <c r="CF501">
        <v>0</v>
      </c>
      <c r="CG501">
        <v>0</v>
      </c>
      <c r="CM501">
        <v>0</v>
      </c>
      <c r="CN501" t="s">
        <v>3</v>
      </c>
      <c r="CO501">
        <v>0</v>
      </c>
      <c r="CP501">
        <f t="shared" si="417"/>
        <v>1111.95</v>
      </c>
      <c r="CQ501">
        <f t="shared" si="418"/>
        <v>0.03</v>
      </c>
      <c r="CR501">
        <f>(((((ET501*3))*BB501-((EU501*3))*BS501)+AE501*BS501)*AV501)</f>
        <v>0</v>
      </c>
      <c r="CS501">
        <f t="shared" si="419"/>
        <v>0</v>
      </c>
      <c r="CT501">
        <f t="shared" si="420"/>
        <v>74.099999999999994</v>
      </c>
      <c r="CU501">
        <f t="shared" si="421"/>
        <v>0</v>
      </c>
      <c r="CV501">
        <f t="shared" si="422"/>
        <v>0.12</v>
      </c>
      <c r="CW501">
        <f t="shared" si="423"/>
        <v>0</v>
      </c>
      <c r="CX501">
        <f t="shared" si="424"/>
        <v>0</v>
      </c>
      <c r="CY501">
        <f t="shared" si="425"/>
        <v>778.05</v>
      </c>
      <c r="CZ501">
        <f t="shared" si="426"/>
        <v>111.15</v>
      </c>
      <c r="DC501" t="s">
        <v>3</v>
      </c>
      <c r="DD501" t="s">
        <v>164</v>
      </c>
      <c r="DE501" t="s">
        <v>164</v>
      </c>
      <c r="DF501" t="s">
        <v>164</v>
      </c>
      <c r="DG501" t="s">
        <v>164</v>
      </c>
      <c r="DH501" t="s">
        <v>3</v>
      </c>
      <c r="DI501" t="s">
        <v>164</v>
      </c>
      <c r="DJ501" t="s">
        <v>164</v>
      </c>
      <c r="DK501" t="s">
        <v>3</v>
      </c>
      <c r="DL501" t="s">
        <v>3</v>
      </c>
      <c r="DM501" t="s">
        <v>3</v>
      </c>
      <c r="DN501">
        <v>0</v>
      </c>
      <c r="DO501">
        <v>0</v>
      </c>
      <c r="DP501">
        <v>1</v>
      </c>
      <c r="DQ501">
        <v>1</v>
      </c>
      <c r="DU501">
        <v>16987630</v>
      </c>
      <c r="DV501" t="s">
        <v>19</v>
      </c>
      <c r="DW501" t="s">
        <v>19</v>
      </c>
      <c r="DX501">
        <v>1</v>
      </c>
      <c r="DZ501" t="s">
        <v>3</v>
      </c>
      <c r="EA501" t="s">
        <v>3</v>
      </c>
      <c r="EB501" t="s">
        <v>3</v>
      </c>
      <c r="EC501" t="s">
        <v>3</v>
      </c>
      <c r="EE501">
        <v>1441815344</v>
      </c>
      <c r="EF501">
        <v>1</v>
      </c>
      <c r="EG501" t="s">
        <v>22</v>
      </c>
      <c r="EH501">
        <v>0</v>
      </c>
      <c r="EI501" t="s">
        <v>3</v>
      </c>
      <c r="EJ501">
        <v>4</v>
      </c>
      <c r="EK501">
        <v>0</v>
      </c>
      <c r="EL501" t="s">
        <v>23</v>
      </c>
      <c r="EM501" t="s">
        <v>24</v>
      </c>
      <c r="EO501" t="s">
        <v>3</v>
      </c>
      <c r="EQ501">
        <v>1024</v>
      </c>
      <c r="ER501">
        <v>24.71</v>
      </c>
      <c r="ES501">
        <v>0.01</v>
      </c>
      <c r="ET501">
        <v>0</v>
      </c>
      <c r="EU501">
        <v>0</v>
      </c>
      <c r="EV501">
        <v>24.7</v>
      </c>
      <c r="EW501">
        <v>0.04</v>
      </c>
      <c r="EX501">
        <v>0</v>
      </c>
      <c r="EY501">
        <v>0</v>
      </c>
      <c r="FQ501">
        <v>0</v>
      </c>
      <c r="FR501">
        <f t="shared" si="427"/>
        <v>0</v>
      </c>
      <c r="FS501">
        <v>0</v>
      </c>
      <c r="FX501">
        <v>70</v>
      </c>
      <c r="FY501">
        <v>10</v>
      </c>
      <c r="GA501" t="s">
        <v>3</v>
      </c>
      <c r="GD501">
        <v>0</v>
      </c>
      <c r="GF501">
        <v>322852978</v>
      </c>
      <c r="GG501">
        <v>2</v>
      </c>
      <c r="GH501">
        <v>1</v>
      </c>
      <c r="GI501">
        <v>-2</v>
      </c>
      <c r="GJ501">
        <v>0</v>
      </c>
      <c r="GK501">
        <f>ROUND(R501*(R12)/100,2)</f>
        <v>0</v>
      </c>
      <c r="GL501">
        <f t="shared" si="428"/>
        <v>0</v>
      </c>
      <c r="GM501">
        <f t="shared" si="429"/>
        <v>2001.15</v>
      </c>
      <c r="GN501">
        <f t="shared" si="430"/>
        <v>0</v>
      </c>
      <c r="GO501">
        <f t="shared" si="431"/>
        <v>0</v>
      </c>
      <c r="GP501">
        <f t="shared" si="432"/>
        <v>2001.15</v>
      </c>
      <c r="GR501">
        <v>0</v>
      </c>
      <c r="GS501">
        <v>3</v>
      </c>
      <c r="GT501">
        <v>0</v>
      </c>
      <c r="GU501" t="s">
        <v>3</v>
      </c>
      <c r="GV501">
        <f t="shared" si="433"/>
        <v>0</v>
      </c>
      <c r="GW501">
        <v>1</v>
      </c>
      <c r="GX501">
        <f t="shared" si="434"/>
        <v>0</v>
      </c>
      <c r="HA501">
        <v>0</v>
      </c>
      <c r="HB501">
        <v>0</v>
      </c>
      <c r="HC501">
        <f t="shared" si="435"/>
        <v>0</v>
      </c>
      <c r="HE501" t="s">
        <v>3</v>
      </c>
      <c r="HF501" t="s">
        <v>3</v>
      </c>
      <c r="HM501" t="s">
        <v>3</v>
      </c>
      <c r="HN501" t="s">
        <v>3</v>
      </c>
      <c r="HO501" t="s">
        <v>3</v>
      </c>
      <c r="HP501" t="s">
        <v>3</v>
      </c>
      <c r="HQ501" t="s">
        <v>3</v>
      </c>
      <c r="IK501">
        <v>0</v>
      </c>
    </row>
    <row r="502" spans="1:245" x14ac:dyDescent="0.2">
      <c r="A502">
        <v>17</v>
      </c>
      <c r="B502">
        <v>1</v>
      </c>
      <c r="C502">
        <f>ROW(SmtRes!A216)</f>
        <v>216</v>
      </c>
      <c r="D502">
        <f>ROW(EtalonRes!A464)</f>
        <v>464</v>
      </c>
      <c r="E502" t="s">
        <v>449</v>
      </c>
      <c r="F502" t="s">
        <v>409</v>
      </c>
      <c r="G502" t="s">
        <v>445</v>
      </c>
      <c r="H502" t="s">
        <v>19</v>
      </c>
      <c r="I502">
        <v>2</v>
      </c>
      <c r="J502">
        <v>0</v>
      </c>
      <c r="K502">
        <v>2</v>
      </c>
      <c r="O502">
        <f t="shared" si="403"/>
        <v>532.62</v>
      </c>
      <c r="P502">
        <f t="shared" si="404"/>
        <v>38.619999999999997</v>
      </c>
      <c r="Q502">
        <f t="shared" si="405"/>
        <v>0</v>
      </c>
      <c r="R502">
        <f t="shared" si="406"/>
        <v>0</v>
      </c>
      <c r="S502">
        <f t="shared" si="407"/>
        <v>494</v>
      </c>
      <c r="T502">
        <f t="shared" si="408"/>
        <v>0</v>
      </c>
      <c r="U502">
        <f t="shared" si="409"/>
        <v>0.8</v>
      </c>
      <c r="V502">
        <f t="shared" si="410"/>
        <v>0</v>
      </c>
      <c r="W502">
        <f t="shared" si="411"/>
        <v>0</v>
      </c>
      <c r="X502">
        <f t="shared" si="412"/>
        <v>345.8</v>
      </c>
      <c r="Y502">
        <f t="shared" si="413"/>
        <v>49.4</v>
      </c>
      <c r="AA502">
        <v>1472751627</v>
      </c>
      <c r="AB502">
        <f t="shared" si="414"/>
        <v>266.31</v>
      </c>
      <c r="AC502">
        <f>ROUND((ES502),6)</f>
        <v>19.309999999999999</v>
      </c>
      <c r="AD502">
        <f>ROUND((((ET502)-(EU502))+AE502),6)</f>
        <v>0</v>
      </c>
      <c r="AE502">
        <f>ROUND((EU502),6)</f>
        <v>0</v>
      </c>
      <c r="AF502">
        <f>ROUND((EV502),6)</f>
        <v>247</v>
      </c>
      <c r="AG502">
        <f t="shared" si="415"/>
        <v>0</v>
      </c>
      <c r="AH502">
        <f>(EW502)</f>
        <v>0.4</v>
      </c>
      <c r="AI502">
        <f>(EX502)</f>
        <v>0</v>
      </c>
      <c r="AJ502">
        <f t="shared" si="416"/>
        <v>0</v>
      </c>
      <c r="AK502">
        <v>266.31</v>
      </c>
      <c r="AL502">
        <v>19.309999999999999</v>
      </c>
      <c r="AM502">
        <v>0</v>
      </c>
      <c r="AN502">
        <v>0</v>
      </c>
      <c r="AO502">
        <v>247</v>
      </c>
      <c r="AP502">
        <v>0</v>
      </c>
      <c r="AQ502">
        <v>0.4</v>
      </c>
      <c r="AR502">
        <v>0</v>
      </c>
      <c r="AS502">
        <v>0</v>
      </c>
      <c r="AT502">
        <v>70</v>
      </c>
      <c r="AU502">
        <v>10</v>
      </c>
      <c r="AV502">
        <v>1</v>
      </c>
      <c r="AW502">
        <v>1</v>
      </c>
      <c r="AZ502">
        <v>1</v>
      </c>
      <c r="BA502">
        <v>1</v>
      </c>
      <c r="BB502">
        <v>1</v>
      </c>
      <c r="BC502">
        <v>1</v>
      </c>
      <c r="BD502" t="s">
        <v>3</v>
      </c>
      <c r="BE502" t="s">
        <v>3</v>
      </c>
      <c r="BF502" t="s">
        <v>3</v>
      </c>
      <c r="BG502" t="s">
        <v>3</v>
      </c>
      <c r="BH502">
        <v>0</v>
      </c>
      <c r="BI502">
        <v>4</v>
      </c>
      <c r="BJ502" t="s">
        <v>411</v>
      </c>
      <c r="BM502">
        <v>0</v>
      </c>
      <c r="BN502">
        <v>0</v>
      </c>
      <c r="BO502" t="s">
        <v>3</v>
      </c>
      <c r="BP502">
        <v>0</v>
      </c>
      <c r="BQ502">
        <v>1</v>
      </c>
      <c r="BR502">
        <v>0</v>
      </c>
      <c r="BS502">
        <v>1</v>
      </c>
      <c r="BT502">
        <v>1</v>
      </c>
      <c r="BU502">
        <v>1</v>
      </c>
      <c r="BV502">
        <v>1</v>
      </c>
      <c r="BW502">
        <v>1</v>
      </c>
      <c r="BX502">
        <v>1</v>
      </c>
      <c r="BY502" t="s">
        <v>3</v>
      </c>
      <c r="BZ502">
        <v>70</v>
      </c>
      <c r="CA502">
        <v>10</v>
      </c>
      <c r="CB502" t="s">
        <v>3</v>
      </c>
      <c r="CE502">
        <v>0</v>
      </c>
      <c r="CF502">
        <v>0</v>
      </c>
      <c r="CG502">
        <v>0</v>
      </c>
      <c r="CM502">
        <v>0</v>
      </c>
      <c r="CN502" t="s">
        <v>3</v>
      </c>
      <c r="CO502">
        <v>0</v>
      </c>
      <c r="CP502">
        <f t="shared" si="417"/>
        <v>532.62</v>
      </c>
      <c r="CQ502">
        <f t="shared" si="418"/>
        <v>19.309999999999999</v>
      </c>
      <c r="CR502">
        <f>((((ET502)*BB502-(EU502)*BS502)+AE502*BS502)*AV502)</f>
        <v>0</v>
      </c>
      <c r="CS502">
        <f t="shared" si="419"/>
        <v>0</v>
      </c>
      <c r="CT502">
        <f t="shared" si="420"/>
        <v>247</v>
      </c>
      <c r="CU502">
        <f t="shared" si="421"/>
        <v>0</v>
      </c>
      <c r="CV502">
        <f t="shared" si="422"/>
        <v>0.4</v>
      </c>
      <c r="CW502">
        <f t="shared" si="423"/>
        <v>0</v>
      </c>
      <c r="CX502">
        <f t="shared" si="424"/>
        <v>0</v>
      </c>
      <c r="CY502">
        <f t="shared" si="425"/>
        <v>345.8</v>
      </c>
      <c r="CZ502">
        <f t="shared" si="426"/>
        <v>49.4</v>
      </c>
      <c r="DC502" t="s">
        <v>3</v>
      </c>
      <c r="DD502" t="s">
        <v>3</v>
      </c>
      <c r="DE502" t="s">
        <v>3</v>
      </c>
      <c r="DF502" t="s">
        <v>3</v>
      </c>
      <c r="DG502" t="s">
        <v>3</v>
      </c>
      <c r="DH502" t="s">
        <v>3</v>
      </c>
      <c r="DI502" t="s">
        <v>3</v>
      </c>
      <c r="DJ502" t="s">
        <v>3</v>
      </c>
      <c r="DK502" t="s">
        <v>3</v>
      </c>
      <c r="DL502" t="s">
        <v>3</v>
      </c>
      <c r="DM502" t="s">
        <v>3</v>
      </c>
      <c r="DN502">
        <v>0</v>
      </c>
      <c r="DO502">
        <v>0</v>
      </c>
      <c r="DP502">
        <v>1</v>
      </c>
      <c r="DQ502">
        <v>1</v>
      </c>
      <c r="DU502">
        <v>16987630</v>
      </c>
      <c r="DV502" t="s">
        <v>19</v>
      </c>
      <c r="DW502" t="s">
        <v>19</v>
      </c>
      <c r="DX502">
        <v>1</v>
      </c>
      <c r="DZ502" t="s">
        <v>3</v>
      </c>
      <c r="EA502" t="s">
        <v>3</v>
      </c>
      <c r="EB502" t="s">
        <v>3</v>
      </c>
      <c r="EC502" t="s">
        <v>3</v>
      </c>
      <c r="EE502">
        <v>1441815344</v>
      </c>
      <c r="EF502">
        <v>1</v>
      </c>
      <c r="EG502" t="s">
        <v>22</v>
      </c>
      <c r="EH502">
        <v>0</v>
      </c>
      <c r="EI502" t="s">
        <v>3</v>
      </c>
      <c r="EJ502">
        <v>4</v>
      </c>
      <c r="EK502">
        <v>0</v>
      </c>
      <c r="EL502" t="s">
        <v>23</v>
      </c>
      <c r="EM502" t="s">
        <v>24</v>
      </c>
      <c r="EO502" t="s">
        <v>3</v>
      </c>
      <c r="EQ502">
        <v>0</v>
      </c>
      <c r="ER502">
        <v>266.31</v>
      </c>
      <c r="ES502">
        <v>19.309999999999999</v>
      </c>
      <c r="ET502">
        <v>0</v>
      </c>
      <c r="EU502">
        <v>0</v>
      </c>
      <c r="EV502">
        <v>247</v>
      </c>
      <c r="EW502">
        <v>0.4</v>
      </c>
      <c r="EX502">
        <v>0</v>
      </c>
      <c r="EY502">
        <v>0</v>
      </c>
      <c r="FQ502">
        <v>0</v>
      </c>
      <c r="FR502">
        <f t="shared" si="427"/>
        <v>0</v>
      </c>
      <c r="FS502">
        <v>0</v>
      </c>
      <c r="FX502">
        <v>70</v>
      </c>
      <c r="FY502">
        <v>10</v>
      </c>
      <c r="GA502" t="s">
        <v>3</v>
      </c>
      <c r="GD502">
        <v>0</v>
      </c>
      <c r="GF502">
        <v>422678046</v>
      </c>
      <c r="GG502">
        <v>2</v>
      </c>
      <c r="GH502">
        <v>1</v>
      </c>
      <c r="GI502">
        <v>-2</v>
      </c>
      <c r="GJ502">
        <v>0</v>
      </c>
      <c r="GK502">
        <f>ROUND(R502*(R12)/100,2)</f>
        <v>0</v>
      </c>
      <c r="GL502">
        <f t="shared" si="428"/>
        <v>0</v>
      </c>
      <c r="GM502">
        <f t="shared" si="429"/>
        <v>927.82</v>
      </c>
      <c r="GN502">
        <f t="shared" si="430"/>
        <v>0</v>
      </c>
      <c r="GO502">
        <f t="shared" si="431"/>
        <v>0</v>
      </c>
      <c r="GP502">
        <f t="shared" si="432"/>
        <v>927.82</v>
      </c>
      <c r="GR502">
        <v>0</v>
      </c>
      <c r="GS502">
        <v>3</v>
      </c>
      <c r="GT502">
        <v>0</v>
      </c>
      <c r="GU502" t="s">
        <v>3</v>
      </c>
      <c r="GV502">
        <f t="shared" si="433"/>
        <v>0</v>
      </c>
      <c r="GW502">
        <v>1</v>
      </c>
      <c r="GX502">
        <f t="shared" si="434"/>
        <v>0</v>
      </c>
      <c r="HA502">
        <v>0</v>
      </c>
      <c r="HB502">
        <v>0</v>
      </c>
      <c r="HC502">
        <f t="shared" si="435"/>
        <v>0</v>
      </c>
      <c r="HE502" t="s">
        <v>3</v>
      </c>
      <c r="HF502" t="s">
        <v>3</v>
      </c>
      <c r="HM502" t="s">
        <v>3</v>
      </c>
      <c r="HN502" t="s">
        <v>3</v>
      </c>
      <c r="HO502" t="s">
        <v>3</v>
      </c>
      <c r="HP502" t="s">
        <v>3</v>
      </c>
      <c r="HQ502" t="s">
        <v>3</v>
      </c>
      <c r="IK502">
        <v>0</v>
      </c>
    </row>
    <row r="503" spans="1:245" x14ac:dyDescent="0.2">
      <c r="A503">
        <v>17</v>
      </c>
      <c r="B503">
        <v>1</v>
      </c>
      <c r="C503">
        <f>ROW(SmtRes!A220)</f>
        <v>220</v>
      </c>
      <c r="D503">
        <f>ROW(EtalonRes!A468)</f>
        <v>468</v>
      </c>
      <c r="E503" t="s">
        <v>3</v>
      </c>
      <c r="F503" t="s">
        <v>437</v>
      </c>
      <c r="G503" t="s">
        <v>450</v>
      </c>
      <c r="H503" t="s">
        <v>19</v>
      </c>
      <c r="I503">
        <v>1</v>
      </c>
      <c r="J503">
        <v>0</v>
      </c>
      <c r="K503">
        <v>1</v>
      </c>
      <c r="O503">
        <f t="shared" si="403"/>
        <v>558.16</v>
      </c>
      <c r="P503">
        <f t="shared" si="404"/>
        <v>23.48</v>
      </c>
      <c r="Q503">
        <f t="shared" si="405"/>
        <v>52.12</v>
      </c>
      <c r="R503">
        <f t="shared" si="406"/>
        <v>33.04</v>
      </c>
      <c r="S503">
        <f t="shared" si="407"/>
        <v>482.56</v>
      </c>
      <c r="T503">
        <f t="shared" si="408"/>
        <v>0</v>
      </c>
      <c r="U503">
        <f t="shared" si="409"/>
        <v>0.68</v>
      </c>
      <c r="V503">
        <f t="shared" si="410"/>
        <v>0</v>
      </c>
      <c r="W503">
        <f t="shared" si="411"/>
        <v>0</v>
      </c>
      <c r="X503">
        <f t="shared" si="412"/>
        <v>337.79</v>
      </c>
      <c r="Y503">
        <f t="shared" si="413"/>
        <v>48.26</v>
      </c>
      <c r="AA503">
        <v>-1</v>
      </c>
      <c r="AB503">
        <f t="shared" si="414"/>
        <v>558.16</v>
      </c>
      <c r="AC503">
        <f>ROUND(((ES503*4)),6)</f>
        <v>23.48</v>
      </c>
      <c r="AD503">
        <f>ROUND(((((ET503*4))-((EU503*4)))+AE503),6)</f>
        <v>52.12</v>
      </c>
      <c r="AE503">
        <f>ROUND(((EU503*4)),6)</f>
        <v>33.04</v>
      </c>
      <c r="AF503">
        <f>ROUND(((EV503*4)),6)</f>
        <v>482.56</v>
      </c>
      <c r="AG503">
        <f t="shared" si="415"/>
        <v>0</v>
      </c>
      <c r="AH503">
        <f>((EW503*4))</f>
        <v>0.68</v>
      </c>
      <c r="AI503">
        <f>((EX503*4))</f>
        <v>0</v>
      </c>
      <c r="AJ503">
        <f t="shared" si="416"/>
        <v>0</v>
      </c>
      <c r="AK503">
        <v>139.54</v>
      </c>
      <c r="AL503">
        <v>5.87</v>
      </c>
      <c r="AM503">
        <v>13.03</v>
      </c>
      <c r="AN503">
        <v>8.26</v>
      </c>
      <c r="AO503">
        <v>120.64</v>
      </c>
      <c r="AP503">
        <v>0</v>
      </c>
      <c r="AQ503">
        <v>0.17</v>
      </c>
      <c r="AR503">
        <v>0</v>
      </c>
      <c r="AS503">
        <v>0</v>
      </c>
      <c r="AT503">
        <v>70</v>
      </c>
      <c r="AU503">
        <v>10</v>
      </c>
      <c r="AV503">
        <v>1</v>
      </c>
      <c r="AW503">
        <v>1</v>
      </c>
      <c r="AZ503">
        <v>1</v>
      </c>
      <c r="BA503">
        <v>1</v>
      </c>
      <c r="BB503">
        <v>1</v>
      </c>
      <c r="BC503">
        <v>1</v>
      </c>
      <c r="BD503" t="s">
        <v>3</v>
      </c>
      <c r="BE503" t="s">
        <v>3</v>
      </c>
      <c r="BF503" t="s">
        <v>3</v>
      </c>
      <c r="BG503" t="s">
        <v>3</v>
      </c>
      <c r="BH503">
        <v>0</v>
      </c>
      <c r="BI503">
        <v>4</v>
      </c>
      <c r="BJ503" t="s">
        <v>439</v>
      </c>
      <c r="BM503">
        <v>0</v>
      </c>
      <c r="BN503">
        <v>0</v>
      </c>
      <c r="BO503" t="s">
        <v>3</v>
      </c>
      <c r="BP503">
        <v>0</v>
      </c>
      <c r="BQ503">
        <v>1</v>
      </c>
      <c r="BR503">
        <v>0</v>
      </c>
      <c r="BS503">
        <v>1</v>
      </c>
      <c r="BT503">
        <v>1</v>
      </c>
      <c r="BU503">
        <v>1</v>
      </c>
      <c r="BV503">
        <v>1</v>
      </c>
      <c r="BW503">
        <v>1</v>
      </c>
      <c r="BX503">
        <v>1</v>
      </c>
      <c r="BY503" t="s">
        <v>3</v>
      </c>
      <c r="BZ503">
        <v>70</v>
      </c>
      <c r="CA503">
        <v>10</v>
      </c>
      <c r="CB503" t="s">
        <v>3</v>
      </c>
      <c r="CE503">
        <v>0</v>
      </c>
      <c r="CF503">
        <v>0</v>
      </c>
      <c r="CG503">
        <v>0</v>
      </c>
      <c r="CM503">
        <v>0</v>
      </c>
      <c r="CN503" t="s">
        <v>3</v>
      </c>
      <c r="CO503">
        <v>0</v>
      </c>
      <c r="CP503">
        <f t="shared" si="417"/>
        <v>558.16</v>
      </c>
      <c r="CQ503">
        <f t="shared" si="418"/>
        <v>23.48</v>
      </c>
      <c r="CR503">
        <f>(((((ET503*4))*BB503-((EU503*4))*BS503)+AE503*BS503)*AV503)</f>
        <v>52.12</v>
      </c>
      <c r="CS503">
        <f t="shared" si="419"/>
        <v>33.04</v>
      </c>
      <c r="CT503">
        <f t="shared" si="420"/>
        <v>482.56</v>
      </c>
      <c r="CU503">
        <f t="shared" si="421"/>
        <v>0</v>
      </c>
      <c r="CV503">
        <f t="shared" si="422"/>
        <v>0.68</v>
      </c>
      <c r="CW503">
        <f t="shared" si="423"/>
        <v>0</v>
      </c>
      <c r="CX503">
        <f t="shared" si="424"/>
        <v>0</v>
      </c>
      <c r="CY503">
        <f t="shared" si="425"/>
        <v>337.79199999999997</v>
      </c>
      <c r="CZ503">
        <f t="shared" si="426"/>
        <v>48.256</v>
      </c>
      <c r="DC503" t="s">
        <v>3</v>
      </c>
      <c r="DD503" t="s">
        <v>32</v>
      </c>
      <c r="DE503" t="s">
        <v>32</v>
      </c>
      <c r="DF503" t="s">
        <v>32</v>
      </c>
      <c r="DG503" t="s">
        <v>32</v>
      </c>
      <c r="DH503" t="s">
        <v>3</v>
      </c>
      <c r="DI503" t="s">
        <v>32</v>
      </c>
      <c r="DJ503" t="s">
        <v>32</v>
      </c>
      <c r="DK503" t="s">
        <v>3</v>
      </c>
      <c r="DL503" t="s">
        <v>3</v>
      </c>
      <c r="DM503" t="s">
        <v>3</v>
      </c>
      <c r="DN503">
        <v>0</v>
      </c>
      <c r="DO503">
        <v>0</v>
      </c>
      <c r="DP503">
        <v>1</v>
      </c>
      <c r="DQ503">
        <v>1</v>
      </c>
      <c r="DU503">
        <v>16987630</v>
      </c>
      <c r="DV503" t="s">
        <v>19</v>
      </c>
      <c r="DW503" t="s">
        <v>19</v>
      </c>
      <c r="DX503">
        <v>1</v>
      </c>
      <c r="DZ503" t="s">
        <v>3</v>
      </c>
      <c r="EA503" t="s">
        <v>3</v>
      </c>
      <c r="EB503" t="s">
        <v>3</v>
      </c>
      <c r="EC503" t="s">
        <v>3</v>
      </c>
      <c r="EE503">
        <v>1441815344</v>
      </c>
      <c r="EF503">
        <v>1</v>
      </c>
      <c r="EG503" t="s">
        <v>22</v>
      </c>
      <c r="EH503">
        <v>0</v>
      </c>
      <c r="EI503" t="s">
        <v>3</v>
      </c>
      <c r="EJ503">
        <v>4</v>
      </c>
      <c r="EK503">
        <v>0</v>
      </c>
      <c r="EL503" t="s">
        <v>23</v>
      </c>
      <c r="EM503" t="s">
        <v>24</v>
      </c>
      <c r="EO503" t="s">
        <v>3</v>
      </c>
      <c r="EQ503">
        <v>1024</v>
      </c>
      <c r="ER503">
        <v>139.54</v>
      </c>
      <c r="ES503">
        <v>5.87</v>
      </c>
      <c r="ET503">
        <v>13.03</v>
      </c>
      <c r="EU503">
        <v>8.26</v>
      </c>
      <c r="EV503">
        <v>120.64</v>
      </c>
      <c r="EW503">
        <v>0.17</v>
      </c>
      <c r="EX503">
        <v>0</v>
      </c>
      <c r="EY503">
        <v>0</v>
      </c>
      <c r="FQ503">
        <v>0</v>
      </c>
      <c r="FR503">
        <f t="shared" si="427"/>
        <v>0</v>
      </c>
      <c r="FS503">
        <v>0</v>
      </c>
      <c r="FX503">
        <v>70</v>
      </c>
      <c r="FY503">
        <v>10</v>
      </c>
      <c r="GA503" t="s">
        <v>3</v>
      </c>
      <c r="GD503">
        <v>0</v>
      </c>
      <c r="GF503">
        <v>146691775</v>
      </c>
      <c r="GG503">
        <v>2</v>
      </c>
      <c r="GH503">
        <v>1</v>
      </c>
      <c r="GI503">
        <v>-2</v>
      </c>
      <c r="GJ503">
        <v>0</v>
      </c>
      <c r="GK503">
        <f>ROUND(R503*(R12)/100,2)</f>
        <v>35.68</v>
      </c>
      <c r="GL503">
        <f t="shared" si="428"/>
        <v>0</v>
      </c>
      <c r="GM503">
        <f t="shared" si="429"/>
        <v>979.89</v>
      </c>
      <c r="GN503">
        <f t="shared" si="430"/>
        <v>0</v>
      </c>
      <c r="GO503">
        <f t="shared" si="431"/>
        <v>0</v>
      </c>
      <c r="GP503">
        <f t="shared" si="432"/>
        <v>979.89</v>
      </c>
      <c r="GR503">
        <v>0</v>
      </c>
      <c r="GS503">
        <v>3</v>
      </c>
      <c r="GT503">
        <v>0</v>
      </c>
      <c r="GU503" t="s">
        <v>3</v>
      </c>
      <c r="GV503">
        <f t="shared" si="433"/>
        <v>0</v>
      </c>
      <c r="GW503">
        <v>1</v>
      </c>
      <c r="GX503">
        <f t="shared" si="434"/>
        <v>0</v>
      </c>
      <c r="HA503">
        <v>0</v>
      </c>
      <c r="HB503">
        <v>0</v>
      </c>
      <c r="HC503">
        <f t="shared" si="435"/>
        <v>0</v>
      </c>
      <c r="HE503" t="s">
        <v>3</v>
      </c>
      <c r="HF503" t="s">
        <v>3</v>
      </c>
      <c r="HM503" t="s">
        <v>3</v>
      </c>
      <c r="HN503" t="s">
        <v>3</v>
      </c>
      <c r="HO503" t="s">
        <v>3</v>
      </c>
      <c r="HP503" t="s">
        <v>3</v>
      </c>
      <c r="HQ503" t="s">
        <v>3</v>
      </c>
      <c r="IK503">
        <v>0</v>
      </c>
    </row>
    <row r="504" spans="1:245" x14ac:dyDescent="0.2">
      <c r="A504">
        <v>17</v>
      </c>
      <c r="B504">
        <v>1</v>
      </c>
      <c r="D504">
        <f>ROW(EtalonRes!A471)</f>
        <v>471</v>
      </c>
      <c r="E504" t="s">
        <v>3</v>
      </c>
      <c r="F504" t="s">
        <v>362</v>
      </c>
      <c r="G504" t="s">
        <v>451</v>
      </c>
      <c r="H504" t="s">
        <v>19</v>
      </c>
      <c r="I504">
        <v>1</v>
      </c>
      <c r="J504">
        <v>0</v>
      </c>
      <c r="K504">
        <v>1</v>
      </c>
      <c r="O504">
        <f t="shared" si="403"/>
        <v>57.84</v>
      </c>
      <c r="P504">
        <f t="shared" si="404"/>
        <v>2.2799999999999998</v>
      </c>
      <c r="Q504">
        <f t="shared" si="405"/>
        <v>0</v>
      </c>
      <c r="R504">
        <f t="shared" si="406"/>
        <v>0</v>
      </c>
      <c r="S504">
        <f t="shared" si="407"/>
        <v>55.56</v>
      </c>
      <c r="T504">
        <f t="shared" si="408"/>
        <v>0</v>
      </c>
      <c r="U504">
        <f t="shared" si="409"/>
        <v>0.09</v>
      </c>
      <c r="V504">
        <f t="shared" si="410"/>
        <v>0</v>
      </c>
      <c r="W504">
        <f t="shared" si="411"/>
        <v>0</v>
      </c>
      <c r="X504">
        <f t="shared" si="412"/>
        <v>38.89</v>
      </c>
      <c r="Y504">
        <f t="shared" si="413"/>
        <v>5.56</v>
      </c>
      <c r="AA504">
        <v>-1</v>
      </c>
      <c r="AB504">
        <f t="shared" si="414"/>
        <v>57.84</v>
      </c>
      <c r="AC504">
        <f>ROUND(((ES504*3)),6)</f>
        <v>2.2799999999999998</v>
      </c>
      <c r="AD504">
        <f>ROUND(((((ET504*3))-((EU504*3)))+AE504),6)</f>
        <v>0</v>
      </c>
      <c r="AE504">
        <f>ROUND(((EU504*3)),6)</f>
        <v>0</v>
      </c>
      <c r="AF504">
        <f>ROUND(((EV504*3)),6)</f>
        <v>55.56</v>
      </c>
      <c r="AG504">
        <f t="shared" si="415"/>
        <v>0</v>
      </c>
      <c r="AH504">
        <f>((EW504*3))</f>
        <v>0.09</v>
      </c>
      <c r="AI504">
        <f>((EX504*3))</f>
        <v>0</v>
      </c>
      <c r="AJ504">
        <f t="shared" si="416"/>
        <v>0</v>
      </c>
      <c r="AK504">
        <v>19.28</v>
      </c>
      <c r="AL504">
        <v>0.76</v>
      </c>
      <c r="AM504">
        <v>0</v>
      </c>
      <c r="AN504">
        <v>0</v>
      </c>
      <c r="AO504">
        <v>18.52</v>
      </c>
      <c r="AP504">
        <v>0</v>
      </c>
      <c r="AQ504">
        <v>0.03</v>
      </c>
      <c r="AR504">
        <v>0</v>
      </c>
      <c r="AS504">
        <v>0</v>
      </c>
      <c r="AT504">
        <v>70</v>
      </c>
      <c r="AU504">
        <v>10</v>
      </c>
      <c r="AV504">
        <v>1</v>
      </c>
      <c r="AW504">
        <v>1</v>
      </c>
      <c r="AZ504">
        <v>1</v>
      </c>
      <c r="BA504">
        <v>1</v>
      </c>
      <c r="BB504">
        <v>1</v>
      </c>
      <c r="BC504">
        <v>1</v>
      </c>
      <c r="BD504" t="s">
        <v>3</v>
      </c>
      <c r="BE504" t="s">
        <v>3</v>
      </c>
      <c r="BF504" t="s">
        <v>3</v>
      </c>
      <c r="BG504" t="s">
        <v>3</v>
      </c>
      <c r="BH504">
        <v>0</v>
      </c>
      <c r="BI504">
        <v>4</v>
      </c>
      <c r="BJ504" t="s">
        <v>364</v>
      </c>
      <c r="BM504">
        <v>0</v>
      </c>
      <c r="BN504">
        <v>0</v>
      </c>
      <c r="BO504" t="s">
        <v>3</v>
      </c>
      <c r="BP504">
        <v>0</v>
      </c>
      <c r="BQ504">
        <v>1</v>
      </c>
      <c r="BR504">
        <v>0</v>
      </c>
      <c r="BS504">
        <v>1</v>
      </c>
      <c r="BT504">
        <v>1</v>
      </c>
      <c r="BU504">
        <v>1</v>
      </c>
      <c r="BV504">
        <v>1</v>
      </c>
      <c r="BW504">
        <v>1</v>
      </c>
      <c r="BX504">
        <v>1</v>
      </c>
      <c r="BY504" t="s">
        <v>3</v>
      </c>
      <c r="BZ504">
        <v>70</v>
      </c>
      <c r="CA504">
        <v>10</v>
      </c>
      <c r="CB504" t="s">
        <v>3</v>
      </c>
      <c r="CE504">
        <v>0</v>
      </c>
      <c r="CF504">
        <v>0</v>
      </c>
      <c r="CG504">
        <v>0</v>
      </c>
      <c r="CM504">
        <v>0</v>
      </c>
      <c r="CN504" t="s">
        <v>3</v>
      </c>
      <c r="CO504">
        <v>0</v>
      </c>
      <c r="CP504">
        <f t="shared" si="417"/>
        <v>57.84</v>
      </c>
      <c r="CQ504">
        <f t="shared" si="418"/>
        <v>2.2799999999999998</v>
      </c>
      <c r="CR504">
        <f>(((((ET504*3))*BB504-((EU504*3))*BS504)+AE504*BS504)*AV504)</f>
        <v>0</v>
      </c>
      <c r="CS504">
        <f t="shared" si="419"/>
        <v>0</v>
      </c>
      <c r="CT504">
        <f t="shared" si="420"/>
        <v>55.56</v>
      </c>
      <c r="CU504">
        <f t="shared" si="421"/>
        <v>0</v>
      </c>
      <c r="CV504">
        <f t="shared" si="422"/>
        <v>0.09</v>
      </c>
      <c r="CW504">
        <f t="shared" si="423"/>
        <v>0</v>
      </c>
      <c r="CX504">
        <f t="shared" si="424"/>
        <v>0</v>
      </c>
      <c r="CY504">
        <f t="shared" si="425"/>
        <v>38.892000000000003</v>
      </c>
      <c r="CZ504">
        <f t="shared" si="426"/>
        <v>5.556</v>
      </c>
      <c r="DC504" t="s">
        <v>3</v>
      </c>
      <c r="DD504" t="s">
        <v>164</v>
      </c>
      <c r="DE504" t="s">
        <v>164</v>
      </c>
      <c r="DF504" t="s">
        <v>164</v>
      </c>
      <c r="DG504" t="s">
        <v>164</v>
      </c>
      <c r="DH504" t="s">
        <v>3</v>
      </c>
      <c r="DI504" t="s">
        <v>164</v>
      </c>
      <c r="DJ504" t="s">
        <v>164</v>
      </c>
      <c r="DK504" t="s">
        <v>3</v>
      </c>
      <c r="DL504" t="s">
        <v>3</v>
      </c>
      <c r="DM504" t="s">
        <v>3</v>
      </c>
      <c r="DN504">
        <v>0</v>
      </c>
      <c r="DO504">
        <v>0</v>
      </c>
      <c r="DP504">
        <v>1</v>
      </c>
      <c r="DQ504">
        <v>1</v>
      </c>
      <c r="DU504">
        <v>16987630</v>
      </c>
      <c r="DV504" t="s">
        <v>19</v>
      </c>
      <c r="DW504" t="s">
        <v>19</v>
      </c>
      <c r="DX504">
        <v>1</v>
      </c>
      <c r="DZ504" t="s">
        <v>3</v>
      </c>
      <c r="EA504" t="s">
        <v>3</v>
      </c>
      <c r="EB504" t="s">
        <v>3</v>
      </c>
      <c r="EC504" t="s">
        <v>3</v>
      </c>
      <c r="EE504">
        <v>1441815344</v>
      </c>
      <c r="EF504">
        <v>1</v>
      </c>
      <c r="EG504" t="s">
        <v>22</v>
      </c>
      <c r="EH504">
        <v>0</v>
      </c>
      <c r="EI504" t="s">
        <v>3</v>
      </c>
      <c r="EJ504">
        <v>4</v>
      </c>
      <c r="EK504">
        <v>0</v>
      </c>
      <c r="EL504" t="s">
        <v>23</v>
      </c>
      <c r="EM504" t="s">
        <v>24</v>
      </c>
      <c r="EO504" t="s">
        <v>3</v>
      </c>
      <c r="EQ504">
        <v>1024</v>
      </c>
      <c r="ER504">
        <v>19.28</v>
      </c>
      <c r="ES504">
        <v>0.76</v>
      </c>
      <c r="ET504">
        <v>0</v>
      </c>
      <c r="EU504">
        <v>0</v>
      </c>
      <c r="EV504">
        <v>18.52</v>
      </c>
      <c r="EW504">
        <v>0.03</v>
      </c>
      <c r="EX504">
        <v>0</v>
      </c>
      <c r="EY504">
        <v>0</v>
      </c>
      <c r="FQ504">
        <v>0</v>
      </c>
      <c r="FR504">
        <f t="shared" si="427"/>
        <v>0</v>
      </c>
      <c r="FS504">
        <v>0</v>
      </c>
      <c r="FX504">
        <v>70</v>
      </c>
      <c r="FY504">
        <v>10</v>
      </c>
      <c r="GA504" t="s">
        <v>3</v>
      </c>
      <c r="GD504">
        <v>0</v>
      </c>
      <c r="GF504">
        <v>-872670635</v>
      </c>
      <c r="GG504">
        <v>2</v>
      </c>
      <c r="GH504">
        <v>1</v>
      </c>
      <c r="GI504">
        <v>-2</v>
      </c>
      <c r="GJ504">
        <v>0</v>
      </c>
      <c r="GK504">
        <f>ROUND(R504*(R12)/100,2)</f>
        <v>0</v>
      </c>
      <c r="GL504">
        <f t="shared" si="428"/>
        <v>0</v>
      </c>
      <c r="GM504">
        <f t="shared" si="429"/>
        <v>102.29</v>
      </c>
      <c r="GN504">
        <f t="shared" si="430"/>
        <v>0</v>
      </c>
      <c r="GO504">
        <f t="shared" si="431"/>
        <v>0</v>
      </c>
      <c r="GP504">
        <f t="shared" si="432"/>
        <v>102.29</v>
      </c>
      <c r="GR504">
        <v>0</v>
      </c>
      <c r="GS504">
        <v>3</v>
      </c>
      <c r="GT504">
        <v>0</v>
      </c>
      <c r="GU504" t="s">
        <v>3</v>
      </c>
      <c r="GV504">
        <f t="shared" si="433"/>
        <v>0</v>
      </c>
      <c r="GW504">
        <v>1</v>
      </c>
      <c r="GX504">
        <f t="shared" si="434"/>
        <v>0</v>
      </c>
      <c r="HA504">
        <v>0</v>
      </c>
      <c r="HB504">
        <v>0</v>
      </c>
      <c r="HC504">
        <f t="shared" si="435"/>
        <v>0</v>
      </c>
      <c r="HE504" t="s">
        <v>3</v>
      </c>
      <c r="HF504" t="s">
        <v>3</v>
      </c>
      <c r="HM504" t="s">
        <v>3</v>
      </c>
      <c r="HN504" t="s">
        <v>3</v>
      </c>
      <c r="HO504" t="s">
        <v>3</v>
      </c>
      <c r="HP504" t="s">
        <v>3</v>
      </c>
      <c r="HQ504" t="s">
        <v>3</v>
      </c>
      <c r="IK504">
        <v>0</v>
      </c>
    </row>
    <row r="505" spans="1:245" x14ac:dyDescent="0.2">
      <c r="A505">
        <v>17</v>
      </c>
      <c r="B505">
        <v>1</v>
      </c>
      <c r="D505">
        <f>ROW(EtalonRes!A477)</f>
        <v>477</v>
      </c>
      <c r="E505" t="s">
        <v>452</v>
      </c>
      <c r="F505" t="s">
        <v>366</v>
      </c>
      <c r="G505" t="s">
        <v>453</v>
      </c>
      <c r="H505" t="s">
        <v>19</v>
      </c>
      <c r="I505">
        <v>1</v>
      </c>
      <c r="J505">
        <v>0</v>
      </c>
      <c r="K505">
        <v>1</v>
      </c>
      <c r="O505">
        <f t="shared" si="403"/>
        <v>565.04999999999995</v>
      </c>
      <c r="P505">
        <f t="shared" si="404"/>
        <v>9.31</v>
      </c>
      <c r="Q505">
        <f t="shared" si="405"/>
        <v>0</v>
      </c>
      <c r="R505">
        <f t="shared" si="406"/>
        <v>0</v>
      </c>
      <c r="S505">
        <f t="shared" si="407"/>
        <v>555.74</v>
      </c>
      <c r="T505">
        <f t="shared" si="408"/>
        <v>0</v>
      </c>
      <c r="U505">
        <f t="shared" si="409"/>
        <v>0.9</v>
      </c>
      <c r="V505">
        <f t="shared" si="410"/>
        <v>0</v>
      </c>
      <c r="W505">
        <f t="shared" si="411"/>
        <v>0</v>
      </c>
      <c r="X505">
        <f t="shared" si="412"/>
        <v>389.02</v>
      </c>
      <c r="Y505">
        <f t="shared" si="413"/>
        <v>55.57</v>
      </c>
      <c r="AA505">
        <v>1472751627</v>
      </c>
      <c r="AB505">
        <f t="shared" si="414"/>
        <v>565.04999999999995</v>
      </c>
      <c r="AC505">
        <f>ROUND((ES505),6)</f>
        <v>9.31</v>
      </c>
      <c r="AD505">
        <f>ROUND((((ET505)-(EU505))+AE505),6)</f>
        <v>0</v>
      </c>
      <c r="AE505">
        <f>ROUND((EU505),6)</f>
        <v>0</v>
      </c>
      <c r="AF505">
        <f>ROUND((EV505),6)</f>
        <v>555.74</v>
      </c>
      <c r="AG505">
        <f t="shared" si="415"/>
        <v>0</v>
      </c>
      <c r="AH505">
        <f>(EW505)</f>
        <v>0.9</v>
      </c>
      <c r="AI505">
        <f>(EX505)</f>
        <v>0</v>
      </c>
      <c r="AJ505">
        <f t="shared" si="416"/>
        <v>0</v>
      </c>
      <c r="AK505">
        <v>565.04999999999995</v>
      </c>
      <c r="AL505">
        <v>9.31</v>
      </c>
      <c r="AM505">
        <v>0</v>
      </c>
      <c r="AN505">
        <v>0</v>
      </c>
      <c r="AO505">
        <v>555.74</v>
      </c>
      <c r="AP505">
        <v>0</v>
      </c>
      <c r="AQ505">
        <v>0.9</v>
      </c>
      <c r="AR505">
        <v>0</v>
      </c>
      <c r="AS505">
        <v>0</v>
      </c>
      <c r="AT505">
        <v>70</v>
      </c>
      <c r="AU505">
        <v>10</v>
      </c>
      <c r="AV505">
        <v>1</v>
      </c>
      <c r="AW505">
        <v>1</v>
      </c>
      <c r="AZ505">
        <v>1</v>
      </c>
      <c r="BA505">
        <v>1</v>
      </c>
      <c r="BB505">
        <v>1</v>
      </c>
      <c r="BC505">
        <v>1</v>
      </c>
      <c r="BD505" t="s">
        <v>3</v>
      </c>
      <c r="BE505" t="s">
        <v>3</v>
      </c>
      <c r="BF505" t="s">
        <v>3</v>
      </c>
      <c r="BG505" t="s">
        <v>3</v>
      </c>
      <c r="BH505">
        <v>0</v>
      </c>
      <c r="BI505">
        <v>4</v>
      </c>
      <c r="BJ505" t="s">
        <v>368</v>
      </c>
      <c r="BM505">
        <v>0</v>
      </c>
      <c r="BN505">
        <v>0</v>
      </c>
      <c r="BO505" t="s">
        <v>3</v>
      </c>
      <c r="BP505">
        <v>0</v>
      </c>
      <c r="BQ505">
        <v>1</v>
      </c>
      <c r="BR505">
        <v>0</v>
      </c>
      <c r="BS505">
        <v>1</v>
      </c>
      <c r="BT505">
        <v>1</v>
      </c>
      <c r="BU505">
        <v>1</v>
      </c>
      <c r="BV505">
        <v>1</v>
      </c>
      <c r="BW505">
        <v>1</v>
      </c>
      <c r="BX505">
        <v>1</v>
      </c>
      <c r="BY505" t="s">
        <v>3</v>
      </c>
      <c r="BZ505">
        <v>70</v>
      </c>
      <c r="CA505">
        <v>10</v>
      </c>
      <c r="CB505" t="s">
        <v>3</v>
      </c>
      <c r="CE505">
        <v>0</v>
      </c>
      <c r="CF505">
        <v>0</v>
      </c>
      <c r="CG505">
        <v>0</v>
      </c>
      <c r="CM505">
        <v>0</v>
      </c>
      <c r="CN505" t="s">
        <v>3</v>
      </c>
      <c r="CO505">
        <v>0</v>
      </c>
      <c r="CP505">
        <f t="shared" si="417"/>
        <v>565.04999999999995</v>
      </c>
      <c r="CQ505">
        <f t="shared" si="418"/>
        <v>9.31</v>
      </c>
      <c r="CR505">
        <f>((((ET505)*BB505-(EU505)*BS505)+AE505*BS505)*AV505)</f>
        <v>0</v>
      </c>
      <c r="CS505">
        <f t="shared" si="419"/>
        <v>0</v>
      </c>
      <c r="CT505">
        <f t="shared" si="420"/>
        <v>555.74</v>
      </c>
      <c r="CU505">
        <f t="shared" si="421"/>
        <v>0</v>
      </c>
      <c r="CV505">
        <f t="shared" si="422"/>
        <v>0.9</v>
      </c>
      <c r="CW505">
        <f t="shared" si="423"/>
        <v>0</v>
      </c>
      <c r="CX505">
        <f t="shared" si="424"/>
        <v>0</v>
      </c>
      <c r="CY505">
        <f t="shared" si="425"/>
        <v>389.01800000000003</v>
      </c>
      <c r="CZ505">
        <f t="shared" si="426"/>
        <v>55.573999999999998</v>
      </c>
      <c r="DC505" t="s">
        <v>3</v>
      </c>
      <c r="DD505" t="s">
        <v>3</v>
      </c>
      <c r="DE505" t="s">
        <v>3</v>
      </c>
      <c r="DF505" t="s">
        <v>3</v>
      </c>
      <c r="DG505" t="s">
        <v>3</v>
      </c>
      <c r="DH505" t="s">
        <v>3</v>
      </c>
      <c r="DI505" t="s">
        <v>3</v>
      </c>
      <c r="DJ505" t="s">
        <v>3</v>
      </c>
      <c r="DK505" t="s">
        <v>3</v>
      </c>
      <c r="DL505" t="s">
        <v>3</v>
      </c>
      <c r="DM505" t="s">
        <v>3</v>
      </c>
      <c r="DN505">
        <v>0</v>
      </c>
      <c r="DO505">
        <v>0</v>
      </c>
      <c r="DP505">
        <v>1</v>
      </c>
      <c r="DQ505">
        <v>1</v>
      </c>
      <c r="DU505">
        <v>16987630</v>
      </c>
      <c r="DV505" t="s">
        <v>19</v>
      </c>
      <c r="DW505" t="s">
        <v>19</v>
      </c>
      <c r="DX505">
        <v>1</v>
      </c>
      <c r="DZ505" t="s">
        <v>3</v>
      </c>
      <c r="EA505" t="s">
        <v>3</v>
      </c>
      <c r="EB505" t="s">
        <v>3</v>
      </c>
      <c r="EC505" t="s">
        <v>3</v>
      </c>
      <c r="EE505">
        <v>1441815344</v>
      </c>
      <c r="EF505">
        <v>1</v>
      </c>
      <c r="EG505" t="s">
        <v>22</v>
      </c>
      <c r="EH505">
        <v>0</v>
      </c>
      <c r="EI505" t="s">
        <v>3</v>
      </c>
      <c r="EJ505">
        <v>4</v>
      </c>
      <c r="EK505">
        <v>0</v>
      </c>
      <c r="EL505" t="s">
        <v>23</v>
      </c>
      <c r="EM505" t="s">
        <v>24</v>
      </c>
      <c r="EO505" t="s">
        <v>3</v>
      </c>
      <c r="EQ505">
        <v>0</v>
      </c>
      <c r="ER505">
        <v>565.04999999999995</v>
      </c>
      <c r="ES505">
        <v>9.31</v>
      </c>
      <c r="ET505">
        <v>0</v>
      </c>
      <c r="EU505">
        <v>0</v>
      </c>
      <c r="EV505">
        <v>555.74</v>
      </c>
      <c r="EW505">
        <v>0.9</v>
      </c>
      <c r="EX505">
        <v>0</v>
      </c>
      <c r="EY505">
        <v>0</v>
      </c>
      <c r="FQ505">
        <v>0</v>
      </c>
      <c r="FR505">
        <f t="shared" si="427"/>
        <v>0</v>
      </c>
      <c r="FS505">
        <v>0</v>
      </c>
      <c r="FX505">
        <v>70</v>
      </c>
      <c r="FY505">
        <v>10</v>
      </c>
      <c r="GA505" t="s">
        <v>3</v>
      </c>
      <c r="GD505">
        <v>0</v>
      </c>
      <c r="GF505">
        <v>798223522</v>
      </c>
      <c r="GG505">
        <v>2</v>
      </c>
      <c r="GH505">
        <v>1</v>
      </c>
      <c r="GI505">
        <v>-2</v>
      </c>
      <c r="GJ505">
        <v>0</v>
      </c>
      <c r="GK505">
        <f>ROUND(R505*(R12)/100,2)</f>
        <v>0</v>
      </c>
      <c r="GL505">
        <f t="shared" si="428"/>
        <v>0</v>
      </c>
      <c r="GM505">
        <f t="shared" si="429"/>
        <v>1009.64</v>
      </c>
      <c r="GN505">
        <f t="shared" si="430"/>
        <v>0</v>
      </c>
      <c r="GO505">
        <f t="shared" si="431"/>
        <v>0</v>
      </c>
      <c r="GP505">
        <f t="shared" si="432"/>
        <v>1009.64</v>
      </c>
      <c r="GR505">
        <v>0</v>
      </c>
      <c r="GS505">
        <v>3</v>
      </c>
      <c r="GT505">
        <v>0</v>
      </c>
      <c r="GU505" t="s">
        <v>3</v>
      </c>
      <c r="GV505">
        <f t="shared" si="433"/>
        <v>0</v>
      </c>
      <c r="GW505">
        <v>1</v>
      </c>
      <c r="GX505">
        <f t="shared" si="434"/>
        <v>0</v>
      </c>
      <c r="HA505">
        <v>0</v>
      </c>
      <c r="HB505">
        <v>0</v>
      </c>
      <c r="HC505">
        <f t="shared" si="435"/>
        <v>0</v>
      </c>
      <c r="HE505" t="s">
        <v>3</v>
      </c>
      <c r="HF505" t="s">
        <v>3</v>
      </c>
      <c r="HM505" t="s">
        <v>3</v>
      </c>
      <c r="HN505" t="s">
        <v>3</v>
      </c>
      <c r="HO505" t="s">
        <v>3</v>
      </c>
      <c r="HP505" t="s">
        <v>3</v>
      </c>
      <c r="HQ505" t="s">
        <v>3</v>
      </c>
      <c r="IK505">
        <v>0</v>
      </c>
    </row>
    <row r="506" spans="1:245" x14ac:dyDescent="0.2">
      <c r="A506">
        <v>17</v>
      </c>
      <c r="B506">
        <v>1</v>
      </c>
      <c r="D506">
        <f>ROW(EtalonRes!A480)</f>
        <v>480</v>
      </c>
      <c r="E506" t="s">
        <v>454</v>
      </c>
      <c r="F506" t="s">
        <v>355</v>
      </c>
      <c r="G506" t="s">
        <v>356</v>
      </c>
      <c r="H506" t="s">
        <v>19</v>
      </c>
      <c r="I506">
        <v>2</v>
      </c>
      <c r="J506">
        <v>0</v>
      </c>
      <c r="K506">
        <v>2</v>
      </c>
      <c r="O506">
        <f t="shared" si="403"/>
        <v>1485.38</v>
      </c>
      <c r="P506">
        <f t="shared" si="404"/>
        <v>3.4</v>
      </c>
      <c r="Q506">
        <f t="shared" si="405"/>
        <v>0</v>
      </c>
      <c r="R506">
        <f t="shared" si="406"/>
        <v>0</v>
      </c>
      <c r="S506">
        <f t="shared" si="407"/>
        <v>1481.98</v>
      </c>
      <c r="T506">
        <f t="shared" si="408"/>
        <v>0</v>
      </c>
      <c r="U506">
        <f t="shared" si="409"/>
        <v>2.4</v>
      </c>
      <c r="V506">
        <f t="shared" si="410"/>
        <v>0</v>
      </c>
      <c r="W506">
        <f t="shared" si="411"/>
        <v>0</v>
      </c>
      <c r="X506">
        <f t="shared" si="412"/>
        <v>1037.3900000000001</v>
      </c>
      <c r="Y506">
        <f t="shared" si="413"/>
        <v>148.19999999999999</v>
      </c>
      <c r="AA506">
        <v>1472751627</v>
      </c>
      <c r="AB506">
        <f t="shared" si="414"/>
        <v>742.69</v>
      </c>
      <c r="AC506">
        <f>ROUND((ES506),6)</f>
        <v>1.7</v>
      </c>
      <c r="AD506">
        <f>ROUND((((ET506)-(EU506))+AE506),6)</f>
        <v>0</v>
      </c>
      <c r="AE506">
        <f>ROUND((EU506),6)</f>
        <v>0</v>
      </c>
      <c r="AF506">
        <f>ROUND((EV506),6)</f>
        <v>740.99</v>
      </c>
      <c r="AG506">
        <f t="shared" si="415"/>
        <v>0</v>
      </c>
      <c r="AH506">
        <f>(EW506)</f>
        <v>1.2</v>
      </c>
      <c r="AI506">
        <f>(EX506)</f>
        <v>0</v>
      </c>
      <c r="AJ506">
        <f t="shared" si="416"/>
        <v>0</v>
      </c>
      <c r="AK506">
        <v>742.69</v>
      </c>
      <c r="AL506">
        <v>1.7</v>
      </c>
      <c r="AM506">
        <v>0</v>
      </c>
      <c r="AN506">
        <v>0</v>
      </c>
      <c r="AO506">
        <v>740.99</v>
      </c>
      <c r="AP506">
        <v>0</v>
      </c>
      <c r="AQ506">
        <v>1.2</v>
      </c>
      <c r="AR506">
        <v>0</v>
      </c>
      <c r="AS506">
        <v>0</v>
      </c>
      <c r="AT506">
        <v>70</v>
      </c>
      <c r="AU506">
        <v>10</v>
      </c>
      <c r="AV506">
        <v>1</v>
      </c>
      <c r="AW506">
        <v>1</v>
      </c>
      <c r="AZ506">
        <v>1</v>
      </c>
      <c r="BA506">
        <v>1</v>
      </c>
      <c r="BB506">
        <v>1</v>
      </c>
      <c r="BC506">
        <v>1</v>
      </c>
      <c r="BD506" t="s">
        <v>3</v>
      </c>
      <c r="BE506" t="s">
        <v>3</v>
      </c>
      <c r="BF506" t="s">
        <v>3</v>
      </c>
      <c r="BG506" t="s">
        <v>3</v>
      </c>
      <c r="BH506">
        <v>0</v>
      </c>
      <c r="BI506">
        <v>4</v>
      </c>
      <c r="BJ506" t="s">
        <v>357</v>
      </c>
      <c r="BM506">
        <v>0</v>
      </c>
      <c r="BN506">
        <v>0</v>
      </c>
      <c r="BO506" t="s">
        <v>3</v>
      </c>
      <c r="BP506">
        <v>0</v>
      </c>
      <c r="BQ506">
        <v>1</v>
      </c>
      <c r="BR506">
        <v>0</v>
      </c>
      <c r="BS506">
        <v>1</v>
      </c>
      <c r="BT506">
        <v>1</v>
      </c>
      <c r="BU506">
        <v>1</v>
      </c>
      <c r="BV506">
        <v>1</v>
      </c>
      <c r="BW506">
        <v>1</v>
      </c>
      <c r="BX506">
        <v>1</v>
      </c>
      <c r="BY506" t="s">
        <v>3</v>
      </c>
      <c r="BZ506">
        <v>70</v>
      </c>
      <c r="CA506">
        <v>10</v>
      </c>
      <c r="CB506" t="s">
        <v>3</v>
      </c>
      <c r="CE506">
        <v>0</v>
      </c>
      <c r="CF506">
        <v>0</v>
      </c>
      <c r="CG506">
        <v>0</v>
      </c>
      <c r="CM506">
        <v>0</v>
      </c>
      <c r="CN506" t="s">
        <v>3</v>
      </c>
      <c r="CO506">
        <v>0</v>
      </c>
      <c r="CP506">
        <f t="shared" si="417"/>
        <v>1485.38</v>
      </c>
      <c r="CQ506">
        <f t="shared" si="418"/>
        <v>1.7</v>
      </c>
      <c r="CR506">
        <f>((((ET506)*BB506-(EU506)*BS506)+AE506*BS506)*AV506)</f>
        <v>0</v>
      </c>
      <c r="CS506">
        <f t="shared" si="419"/>
        <v>0</v>
      </c>
      <c r="CT506">
        <f t="shared" si="420"/>
        <v>740.99</v>
      </c>
      <c r="CU506">
        <f t="shared" si="421"/>
        <v>0</v>
      </c>
      <c r="CV506">
        <f t="shared" si="422"/>
        <v>1.2</v>
      </c>
      <c r="CW506">
        <f t="shared" si="423"/>
        <v>0</v>
      </c>
      <c r="CX506">
        <f t="shared" si="424"/>
        <v>0</v>
      </c>
      <c r="CY506">
        <f t="shared" si="425"/>
        <v>1037.386</v>
      </c>
      <c r="CZ506">
        <f t="shared" si="426"/>
        <v>148.19799999999998</v>
      </c>
      <c r="DC506" t="s">
        <v>3</v>
      </c>
      <c r="DD506" t="s">
        <v>3</v>
      </c>
      <c r="DE506" t="s">
        <v>3</v>
      </c>
      <c r="DF506" t="s">
        <v>3</v>
      </c>
      <c r="DG506" t="s">
        <v>3</v>
      </c>
      <c r="DH506" t="s">
        <v>3</v>
      </c>
      <c r="DI506" t="s">
        <v>3</v>
      </c>
      <c r="DJ506" t="s">
        <v>3</v>
      </c>
      <c r="DK506" t="s">
        <v>3</v>
      </c>
      <c r="DL506" t="s">
        <v>3</v>
      </c>
      <c r="DM506" t="s">
        <v>3</v>
      </c>
      <c r="DN506">
        <v>0</v>
      </c>
      <c r="DO506">
        <v>0</v>
      </c>
      <c r="DP506">
        <v>1</v>
      </c>
      <c r="DQ506">
        <v>1</v>
      </c>
      <c r="DU506">
        <v>16987630</v>
      </c>
      <c r="DV506" t="s">
        <v>19</v>
      </c>
      <c r="DW506" t="s">
        <v>19</v>
      </c>
      <c r="DX506">
        <v>1</v>
      </c>
      <c r="DZ506" t="s">
        <v>3</v>
      </c>
      <c r="EA506" t="s">
        <v>3</v>
      </c>
      <c r="EB506" t="s">
        <v>3</v>
      </c>
      <c r="EC506" t="s">
        <v>3</v>
      </c>
      <c r="EE506">
        <v>1441815344</v>
      </c>
      <c r="EF506">
        <v>1</v>
      </c>
      <c r="EG506" t="s">
        <v>22</v>
      </c>
      <c r="EH506">
        <v>0</v>
      </c>
      <c r="EI506" t="s">
        <v>3</v>
      </c>
      <c r="EJ506">
        <v>4</v>
      </c>
      <c r="EK506">
        <v>0</v>
      </c>
      <c r="EL506" t="s">
        <v>23</v>
      </c>
      <c r="EM506" t="s">
        <v>24</v>
      </c>
      <c r="EO506" t="s">
        <v>3</v>
      </c>
      <c r="EQ506">
        <v>0</v>
      </c>
      <c r="ER506">
        <v>742.69</v>
      </c>
      <c r="ES506">
        <v>1.7</v>
      </c>
      <c r="ET506">
        <v>0</v>
      </c>
      <c r="EU506">
        <v>0</v>
      </c>
      <c r="EV506">
        <v>740.99</v>
      </c>
      <c r="EW506">
        <v>1.2</v>
      </c>
      <c r="EX506">
        <v>0</v>
      </c>
      <c r="EY506">
        <v>0</v>
      </c>
      <c r="FQ506">
        <v>0</v>
      </c>
      <c r="FR506">
        <f t="shared" si="427"/>
        <v>0</v>
      </c>
      <c r="FS506">
        <v>0</v>
      </c>
      <c r="FX506">
        <v>70</v>
      </c>
      <c r="FY506">
        <v>10</v>
      </c>
      <c r="GA506" t="s">
        <v>3</v>
      </c>
      <c r="GD506">
        <v>0</v>
      </c>
      <c r="GF506">
        <v>-773177281</v>
      </c>
      <c r="GG506">
        <v>2</v>
      </c>
      <c r="GH506">
        <v>1</v>
      </c>
      <c r="GI506">
        <v>-2</v>
      </c>
      <c r="GJ506">
        <v>0</v>
      </c>
      <c r="GK506">
        <f>ROUND(R506*(R12)/100,2)</f>
        <v>0</v>
      </c>
      <c r="GL506">
        <f t="shared" si="428"/>
        <v>0</v>
      </c>
      <c r="GM506">
        <f t="shared" si="429"/>
        <v>2670.97</v>
      </c>
      <c r="GN506">
        <f t="shared" si="430"/>
        <v>0</v>
      </c>
      <c r="GO506">
        <f t="shared" si="431"/>
        <v>0</v>
      </c>
      <c r="GP506">
        <f t="shared" si="432"/>
        <v>2670.97</v>
      </c>
      <c r="GR506">
        <v>0</v>
      </c>
      <c r="GS506">
        <v>3</v>
      </c>
      <c r="GT506">
        <v>0</v>
      </c>
      <c r="GU506" t="s">
        <v>3</v>
      </c>
      <c r="GV506">
        <f t="shared" si="433"/>
        <v>0</v>
      </c>
      <c r="GW506">
        <v>1</v>
      </c>
      <c r="GX506">
        <f t="shared" si="434"/>
        <v>0</v>
      </c>
      <c r="HA506">
        <v>0</v>
      </c>
      <c r="HB506">
        <v>0</v>
      </c>
      <c r="HC506">
        <f t="shared" si="435"/>
        <v>0</v>
      </c>
      <c r="HE506" t="s">
        <v>3</v>
      </c>
      <c r="HF506" t="s">
        <v>3</v>
      </c>
      <c r="HM506" t="s">
        <v>3</v>
      </c>
      <c r="HN506" t="s">
        <v>3</v>
      </c>
      <c r="HO506" t="s">
        <v>3</v>
      </c>
      <c r="HP506" t="s">
        <v>3</v>
      </c>
      <c r="HQ506" t="s">
        <v>3</v>
      </c>
      <c r="IK506">
        <v>0</v>
      </c>
    </row>
    <row r="507" spans="1:245" x14ac:dyDescent="0.2">
      <c r="A507">
        <v>17</v>
      </c>
      <c r="B507">
        <v>1</v>
      </c>
      <c r="D507">
        <f>ROW(EtalonRes!A482)</f>
        <v>482</v>
      </c>
      <c r="E507" t="s">
        <v>3</v>
      </c>
      <c r="F507" t="s">
        <v>351</v>
      </c>
      <c r="G507" t="s">
        <v>352</v>
      </c>
      <c r="H507" t="s">
        <v>19</v>
      </c>
      <c r="I507">
        <v>2</v>
      </c>
      <c r="J507">
        <v>0</v>
      </c>
      <c r="K507">
        <v>2</v>
      </c>
      <c r="O507">
        <f t="shared" ref="O507:O527" si="436">ROUND(CP507,2)</f>
        <v>148.26</v>
      </c>
      <c r="P507">
        <f t="shared" ref="P507:P527" si="437">ROUND(CQ507*I507,2)</f>
        <v>0.06</v>
      </c>
      <c r="Q507">
        <f t="shared" ref="Q507:Q527" si="438">ROUND(CR507*I507,2)</f>
        <v>0</v>
      </c>
      <c r="R507">
        <f t="shared" ref="R507:R527" si="439">ROUND(CS507*I507,2)</f>
        <v>0</v>
      </c>
      <c r="S507">
        <f t="shared" ref="S507:S527" si="440">ROUND(CT507*I507,2)</f>
        <v>148.19999999999999</v>
      </c>
      <c r="T507">
        <f t="shared" ref="T507:T527" si="441">ROUND(CU507*I507,2)</f>
        <v>0</v>
      </c>
      <c r="U507">
        <f t="shared" ref="U507:U527" si="442">CV507*I507</f>
        <v>0.24</v>
      </c>
      <c r="V507">
        <f t="shared" ref="V507:V527" si="443">CW507*I507</f>
        <v>0</v>
      </c>
      <c r="W507">
        <f t="shared" ref="W507:W527" si="444">ROUND(CX507*I507,2)</f>
        <v>0</v>
      </c>
      <c r="X507">
        <f t="shared" ref="X507:X527" si="445">ROUND(CY507,2)</f>
        <v>103.74</v>
      </c>
      <c r="Y507">
        <f t="shared" ref="Y507:Y527" si="446">ROUND(CZ507,2)</f>
        <v>14.82</v>
      </c>
      <c r="AA507">
        <v>-1</v>
      </c>
      <c r="AB507">
        <f t="shared" ref="AB507:AB527" si="447">ROUND((AC507+AD507+AF507),6)</f>
        <v>74.13</v>
      </c>
      <c r="AC507">
        <f>ROUND(((ES507*3)),6)</f>
        <v>0.03</v>
      </c>
      <c r="AD507">
        <f>ROUND(((((ET507*3))-((EU507*3)))+AE507),6)</f>
        <v>0</v>
      </c>
      <c r="AE507">
        <f>ROUND(((EU507*3)),6)</f>
        <v>0</v>
      </c>
      <c r="AF507">
        <f>ROUND(((EV507*3)),6)</f>
        <v>74.099999999999994</v>
      </c>
      <c r="AG507">
        <f t="shared" ref="AG507:AG527" si="448">ROUND((AP507),6)</f>
        <v>0</v>
      </c>
      <c r="AH507">
        <f>((EW507*3))</f>
        <v>0.12</v>
      </c>
      <c r="AI507">
        <f>((EX507*3))</f>
        <v>0</v>
      </c>
      <c r="AJ507">
        <f t="shared" ref="AJ507:AJ527" si="449">(AS507)</f>
        <v>0</v>
      </c>
      <c r="AK507">
        <v>24.71</v>
      </c>
      <c r="AL507">
        <v>0.01</v>
      </c>
      <c r="AM507">
        <v>0</v>
      </c>
      <c r="AN507">
        <v>0</v>
      </c>
      <c r="AO507">
        <v>24.7</v>
      </c>
      <c r="AP507">
        <v>0</v>
      </c>
      <c r="AQ507">
        <v>0.04</v>
      </c>
      <c r="AR507">
        <v>0</v>
      </c>
      <c r="AS507">
        <v>0</v>
      </c>
      <c r="AT507">
        <v>70</v>
      </c>
      <c r="AU507">
        <v>10</v>
      </c>
      <c r="AV507">
        <v>1</v>
      </c>
      <c r="AW507">
        <v>1</v>
      </c>
      <c r="AZ507">
        <v>1</v>
      </c>
      <c r="BA507">
        <v>1</v>
      </c>
      <c r="BB507">
        <v>1</v>
      </c>
      <c r="BC507">
        <v>1</v>
      </c>
      <c r="BD507" t="s">
        <v>3</v>
      </c>
      <c r="BE507" t="s">
        <v>3</v>
      </c>
      <c r="BF507" t="s">
        <v>3</v>
      </c>
      <c r="BG507" t="s">
        <v>3</v>
      </c>
      <c r="BH507">
        <v>0</v>
      </c>
      <c r="BI507">
        <v>4</v>
      </c>
      <c r="BJ507" t="s">
        <v>353</v>
      </c>
      <c r="BM507">
        <v>0</v>
      </c>
      <c r="BN507">
        <v>0</v>
      </c>
      <c r="BO507" t="s">
        <v>3</v>
      </c>
      <c r="BP507">
        <v>0</v>
      </c>
      <c r="BQ507">
        <v>1</v>
      </c>
      <c r="BR507">
        <v>0</v>
      </c>
      <c r="BS507">
        <v>1</v>
      </c>
      <c r="BT507">
        <v>1</v>
      </c>
      <c r="BU507">
        <v>1</v>
      </c>
      <c r="BV507">
        <v>1</v>
      </c>
      <c r="BW507">
        <v>1</v>
      </c>
      <c r="BX507">
        <v>1</v>
      </c>
      <c r="BY507" t="s">
        <v>3</v>
      </c>
      <c r="BZ507">
        <v>70</v>
      </c>
      <c r="CA507">
        <v>10</v>
      </c>
      <c r="CB507" t="s">
        <v>3</v>
      </c>
      <c r="CE507">
        <v>0</v>
      </c>
      <c r="CF507">
        <v>0</v>
      </c>
      <c r="CG507">
        <v>0</v>
      </c>
      <c r="CM507">
        <v>0</v>
      </c>
      <c r="CN507" t="s">
        <v>3</v>
      </c>
      <c r="CO507">
        <v>0</v>
      </c>
      <c r="CP507">
        <f t="shared" ref="CP507:CP527" si="450">(P507+Q507+S507)</f>
        <v>148.26</v>
      </c>
      <c r="CQ507">
        <f t="shared" ref="CQ507:CQ527" si="451">(AC507*BC507*AW507)</f>
        <v>0.03</v>
      </c>
      <c r="CR507">
        <f>(((((ET507*3))*BB507-((EU507*3))*BS507)+AE507*BS507)*AV507)</f>
        <v>0</v>
      </c>
      <c r="CS507">
        <f t="shared" ref="CS507:CS527" si="452">(AE507*BS507*AV507)</f>
        <v>0</v>
      </c>
      <c r="CT507">
        <f t="shared" ref="CT507:CT527" si="453">(AF507*BA507*AV507)</f>
        <v>74.099999999999994</v>
      </c>
      <c r="CU507">
        <f t="shared" ref="CU507:CU527" si="454">AG507</f>
        <v>0</v>
      </c>
      <c r="CV507">
        <f t="shared" ref="CV507:CV527" si="455">(AH507*AV507)</f>
        <v>0.12</v>
      </c>
      <c r="CW507">
        <f t="shared" ref="CW507:CW527" si="456">AI507</f>
        <v>0</v>
      </c>
      <c r="CX507">
        <f t="shared" ref="CX507:CX527" si="457">AJ507</f>
        <v>0</v>
      </c>
      <c r="CY507">
        <f t="shared" ref="CY507:CY527" si="458">((S507*BZ507)/100)</f>
        <v>103.74</v>
      </c>
      <c r="CZ507">
        <f t="shared" ref="CZ507:CZ527" si="459">((S507*CA507)/100)</f>
        <v>14.82</v>
      </c>
      <c r="DC507" t="s">
        <v>3</v>
      </c>
      <c r="DD507" t="s">
        <v>164</v>
      </c>
      <c r="DE507" t="s">
        <v>164</v>
      </c>
      <c r="DF507" t="s">
        <v>164</v>
      </c>
      <c r="DG507" t="s">
        <v>164</v>
      </c>
      <c r="DH507" t="s">
        <v>3</v>
      </c>
      <c r="DI507" t="s">
        <v>164</v>
      </c>
      <c r="DJ507" t="s">
        <v>164</v>
      </c>
      <c r="DK507" t="s">
        <v>3</v>
      </c>
      <c r="DL507" t="s">
        <v>3</v>
      </c>
      <c r="DM507" t="s">
        <v>3</v>
      </c>
      <c r="DN507">
        <v>0</v>
      </c>
      <c r="DO507">
        <v>0</v>
      </c>
      <c r="DP507">
        <v>1</v>
      </c>
      <c r="DQ507">
        <v>1</v>
      </c>
      <c r="DU507">
        <v>16987630</v>
      </c>
      <c r="DV507" t="s">
        <v>19</v>
      </c>
      <c r="DW507" t="s">
        <v>19</v>
      </c>
      <c r="DX507">
        <v>1</v>
      </c>
      <c r="DZ507" t="s">
        <v>3</v>
      </c>
      <c r="EA507" t="s">
        <v>3</v>
      </c>
      <c r="EB507" t="s">
        <v>3</v>
      </c>
      <c r="EC507" t="s">
        <v>3</v>
      </c>
      <c r="EE507">
        <v>1441815344</v>
      </c>
      <c r="EF507">
        <v>1</v>
      </c>
      <c r="EG507" t="s">
        <v>22</v>
      </c>
      <c r="EH507">
        <v>0</v>
      </c>
      <c r="EI507" t="s">
        <v>3</v>
      </c>
      <c r="EJ507">
        <v>4</v>
      </c>
      <c r="EK507">
        <v>0</v>
      </c>
      <c r="EL507" t="s">
        <v>23</v>
      </c>
      <c r="EM507" t="s">
        <v>24</v>
      </c>
      <c r="EO507" t="s">
        <v>3</v>
      </c>
      <c r="EQ507">
        <v>1024</v>
      </c>
      <c r="ER507">
        <v>24.71</v>
      </c>
      <c r="ES507">
        <v>0.01</v>
      </c>
      <c r="ET507">
        <v>0</v>
      </c>
      <c r="EU507">
        <v>0</v>
      </c>
      <c r="EV507">
        <v>24.7</v>
      </c>
      <c r="EW507">
        <v>0.04</v>
      </c>
      <c r="EX507">
        <v>0</v>
      </c>
      <c r="EY507">
        <v>0</v>
      </c>
      <c r="FQ507">
        <v>0</v>
      </c>
      <c r="FR507">
        <f t="shared" ref="FR507:FR527" si="460">ROUND(IF(BI507=3,GM507,0),2)</f>
        <v>0</v>
      </c>
      <c r="FS507">
        <v>0</v>
      </c>
      <c r="FX507">
        <v>70</v>
      </c>
      <c r="FY507">
        <v>10</v>
      </c>
      <c r="GA507" t="s">
        <v>3</v>
      </c>
      <c r="GD507">
        <v>0</v>
      </c>
      <c r="GF507">
        <v>322852978</v>
      </c>
      <c r="GG507">
        <v>2</v>
      </c>
      <c r="GH507">
        <v>1</v>
      </c>
      <c r="GI507">
        <v>-2</v>
      </c>
      <c r="GJ507">
        <v>0</v>
      </c>
      <c r="GK507">
        <f>ROUND(R507*(R12)/100,2)</f>
        <v>0</v>
      </c>
      <c r="GL507">
        <f t="shared" ref="GL507:GL527" si="461">ROUND(IF(AND(BH507=3,BI507=3,FS507&lt;&gt;0),P507,0),2)</f>
        <v>0</v>
      </c>
      <c r="GM507">
        <f t="shared" ref="GM507:GM527" si="462">ROUND(O507+X507+Y507+GK507,2)+GX507</f>
        <v>266.82</v>
      </c>
      <c r="GN507">
        <f t="shared" ref="GN507:GN527" si="463">IF(OR(BI507=0,BI507=1),GM507-GX507,0)</f>
        <v>0</v>
      </c>
      <c r="GO507">
        <f t="shared" ref="GO507:GO527" si="464">IF(BI507=2,GM507-GX507,0)</f>
        <v>0</v>
      </c>
      <c r="GP507">
        <f t="shared" ref="GP507:GP527" si="465">IF(BI507=4,GM507-GX507,0)</f>
        <v>266.82</v>
      </c>
      <c r="GR507">
        <v>0</v>
      </c>
      <c r="GS507">
        <v>3</v>
      </c>
      <c r="GT507">
        <v>0</v>
      </c>
      <c r="GU507" t="s">
        <v>3</v>
      </c>
      <c r="GV507">
        <f t="shared" ref="GV507:GV527" si="466">ROUND((GT507),6)</f>
        <v>0</v>
      </c>
      <c r="GW507">
        <v>1</v>
      </c>
      <c r="GX507">
        <f t="shared" ref="GX507:GX527" si="467">ROUND(HC507*I507,2)</f>
        <v>0</v>
      </c>
      <c r="HA507">
        <v>0</v>
      </c>
      <c r="HB507">
        <v>0</v>
      </c>
      <c r="HC507">
        <f t="shared" ref="HC507:HC527" si="468">GV507*GW507</f>
        <v>0</v>
      </c>
      <c r="HE507" t="s">
        <v>3</v>
      </c>
      <c r="HF507" t="s">
        <v>3</v>
      </c>
      <c r="HM507" t="s">
        <v>3</v>
      </c>
      <c r="HN507" t="s">
        <v>3</v>
      </c>
      <c r="HO507" t="s">
        <v>3</v>
      </c>
      <c r="HP507" t="s">
        <v>3</v>
      </c>
      <c r="HQ507" t="s">
        <v>3</v>
      </c>
      <c r="IK507">
        <v>0</v>
      </c>
    </row>
    <row r="508" spans="1:245" x14ac:dyDescent="0.2">
      <c r="A508">
        <v>17</v>
      </c>
      <c r="B508">
        <v>1</v>
      </c>
      <c r="C508">
        <f>ROW(SmtRes!A224)</f>
        <v>224</v>
      </c>
      <c r="D508">
        <f>ROW(EtalonRes!A486)</f>
        <v>486</v>
      </c>
      <c r="E508" t="s">
        <v>3</v>
      </c>
      <c r="F508" t="s">
        <v>437</v>
      </c>
      <c r="G508" t="s">
        <v>455</v>
      </c>
      <c r="H508" t="s">
        <v>19</v>
      </c>
      <c r="I508">
        <v>1</v>
      </c>
      <c r="J508">
        <v>0</v>
      </c>
      <c r="K508">
        <v>1</v>
      </c>
      <c r="O508">
        <f t="shared" si="436"/>
        <v>558.16</v>
      </c>
      <c r="P508">
        <f t="shared" si="437"/>
        <v>23.48</v>
      </c>
      <c r="Q508">
        <f t="shared" si="438"/>
        <v>52.12</v>
      </c>
      <c r="R508">
        <f t="shared" si="439"/>
        <v>33.04</v>
      </c>
      <c r="S508">
        <f t="shared" si="440"/>
        <v>482.56</v>
      </c>
      <c r="T508">
        <f t="shared" si="441"/>
        <v>0</v>
      </c>
      <c r="U508">
        <f t="shared" si="442"/>
        <v>0.68</v>
      </c>
      <c r="V508">
        <f t="shared" si="443"/>
        <v>0</v>
      </c>
      <c r="W508">
        <f t="shared" si="444"/>
        <v>0</v>
      </c>
      <c r="X508">
        <f t="shared" si="445"/>
        <v>337.79</v>
      </c>
      <c r="Y508">
        <f t="shared" si="446"/>
        <v>48.26</v>
      </c>
      <c r="AA508">
        <v>-1</v>
      </c>
      <c r="AB508">
        <f t="shared" si="447"/>
        <v>558.16</v>
      </c>
      <c r="AC508">
        <f>ROUND(((ES508*4)),6)</f>
        <v>23.48</v>
      </c>
      <c r="AD508">
        <f>ROUND(((((ET508*4))-((EU508*4)))+AE508),6)</f>
        <v>52.12</v>
      </c>
      <c r="AE508">
        <f>ROUND(((EU508*4)),6)</f>
        <v>33.04</v>
      </c>
      <c r="AF508">
        <f>ROUND(((EV508*4)),6)</f>
        <v>482.56</v>
      </c>
      <c r="AG508">
        <f t="shared" si="448"/>
        <v>0</v>
      </c>
      <c r="AH508">
        <f>((EW508*4))</f>
        <v>0.68</v>
      </c>
      <c r="AI508">
        <f>((EX508*4))</f>
        <v>0</v>
      </c>
      <c r="AJ508">
        <f t="shared" si="449"/>
        <v>0</v>
      </c>
      <c r="AK508">
        <v>139.54</v>
      </c>
      <c r="AL508">
        <v>5.87</v>
      </c>
      <c r="AM508">
        <v>13.03</v>
      </c>
      <c r="AN508">
        <v>8.26</v>
      </c>
      <c r="AO508">
        <v>120.64</v>
      </c>
      <c r="AP508">
        <v>0</v>
      </c>
      <c r="AQ508">
        <v>0.17</v>
      </c>
      <c r="AR508">
        <v>0</v>
      </c>
      <c r="AS508">
        <v>0</v>
      </c>
      <c r="AT508">
        <v>70</v>
      </c>
      <c r="AU508">
        <v>10</v>
      </c>
      <c r="AV508">
        <v>1</v>
      </c>
      <c r="AW508">
        <v>1</v>
      </c>
      <c r="AZ508">
        <v>1</v>
      </c>
      <c r="BA508">
        <v>1</v>
      </c>
      <c r="BB508">
        <v>1</v>
      </c>
      <c r="BC508">
        <v>1</v>
      </c>
      <c r="BD508" t="s">
        <v>3</v>
      </c>
      <c r="BE508" t="s">
        <v>3</v>
      </c>
      <c r="BF508" t="s">
        <v>3</v>
      </c>
      <c r="BG508" t="s">
        <v>3</v>
      </c>
      <c r="BH508">
        <v>0</v>
      </c>
      <c r="BI508">
        <v>4</v>
      </c>
      <c r="BJ508" t="s">
        <v>439</v>
      </c>
      <c r="BM508">
        <v>0</v>
      </c>
      <c r="BN508">
        <v>0</v>
      </c>
      <c r="BO508" t="s">
        <v>3</v>
      </c>
      <c r="BP508">
        <v>0</v>
      </c>
      <c r="BQ508">
        <v>1</v>
      </c>
      <c r="BR508">
        <v>0</v>
      </c>
      <c r="BS508">
        <v>1</v>
      </c>
      <c r="BT508">
        <v>1</v>
      </c>
      <c r="BU508">
        <v>1</v>
      </c>
      <c r="BV508">
        <v>1</v>
      </c>
      <c r="BW508">
        <v>1</v>
      </c>
      <c r="BX508">
        <v>1</v>
      </c>
      <c r="BY508" t="s">
        <v>3</v>
      </c>
      <c r="BZ508">
        <v>70</v>
      </c>
      <c r="CA508">
        <v>10</v>
      </c>
      <c r="CB508" t="s">
        <v>3</v>
      </c>
      <c r="CE508">
        <v>0</v>
      </c>
      <c r="CF508">
        <v>0</v>
      </c>
      <c r="CG508">
        <v>0</v>
      </c>
      <c r="CM508">
        <v>0</v>
      </c>
      <c r="CN508" t="s">
        <v>3</v>
      </c>
      <c r="CO508">
        <v>0</v>
      </c>
      <c r="CP508">
        <f t="shared" si="450"/>
        <v>558.16</v>
      </c>
      <c r="CQ508">
        <f t="shared" si="451"/>
        <v>23.48</v>
      </c>
      <c r="CR508">
        <f>(((((ET508*4))*BB508-((EU508*4))*BS508)+AE508*BS508)*AV508)</f>
        <v>52.12</v>
      </c>
      <c r="CS508">
        <f t="shared" si="452"/>
        <v>33.04</v>
      </c>
      <c r="CT508">
        <f t="shared" si="453"/>
        <v>482.56</v>
      </c>
      <c r="CU508">
        <f t="shared" si="454"/>
        <v>0</v>
      </c>
      <c r="CV508">
        <f t="shared" si="455"/>
        <v>0.68</v>
      </c>
      <c r="CW508">
        <f t="shared" si="456"/>
        <v>0</v>
      </c>
      <c r="CX508">
        <f t="shared" si="457"/>
        <v>0</v>
      </c>
      <c r="CY508">
        <f t="shared" si="458"/>
        <v>337.79199999999997</v>
      </c>
      <c r="CZ508">
        <f t="shared" si="459"/>
        <v>48.256</v>
      </c>
      <c r="DC508" t="s">
        <v>3</v>
      </c>
      <c r="DD508" t="s">
        <v>32</v>
      </c>
      <c r="DE508" t="s">
        <v>32</v>
      </c>
      <c r="DF508" t="s">
        <v>32</v>
      </c>
      <c r="DG508" t="s">
        <v>32</v>
      </c>
      <c r="DH508" t="s">
        <v>3</v>
      </c>
      <c r="DI508" t="s">
        <v>32</v>
      </c>
      <c r="DJ508" t="s">
        <v>32</v>
      </c>
      <c r="DK508" t="s">
        <v>3</v>
      </c>
      <c r="DL508" t="s">
        <v>3</v>
      </c>
      <c r="DM508" t="s">
        <v>3</v>
      </c>
      <c r="DN508">
        <v>0</v>
      </c>
      <c r="DO508">
        <v>0</v>
      </c>
      <c r="DP508">
        <v>1</v>
      </c>
      <c r="DQ508">
        <v>1</v>
      </c>
      <c r="DU508">
        <v>16987630</v>
      </c>
      <c r="DV508" t="s">
        <v>19</v>
      </c>
      <c r="DW508" t="s">
        <v>19</v>
      </c>
      <c r="DX508">
        <v>1</v>
      </c>
      <c r="DZ508" t="s">
        <v>3</v>
      </c>
      <c r="EA508" t="s">
        <v>3</v>
      </c>
      <c r="EB508" t="s">
        <v>3</v>
      </c>
      <c r="EC508" t="s">
        <v>3</v>
      </c>
      <c r="EE508">
        <v>1441815344</v>
      </c>
      <c r="EF508">
        <v>1</v>
      </c>
      <c r="EG508" t="s">
        <v>22</v>
      </c>
      <c r="EH508">
        <v>0</v>
      </c>
      <c r="EI508" t="s">
        <v>3</v>
      </c>
      <c r="EJ508">
        <v>4</v>
      </c>
      <c r="EK508">
        <v>0</v>
      </c>
      <c r="EL508" t="s">
        <v>23</v>
      </c>
      <c r="EM508" t="s">
        <v>24</v>
      </c>
      <c r="EO508" t="s">
        <v>3</v>
      </c>
      <c r="EQ508">
        <v>1024</v>
      </c>
      <c r="ER508">
        <v>139.54</v>
      </c>
      <c r="ES508">
        <v>5.87</v>
      </c>
      <c r="ET508">
        <v>13.03</v>
      </c>
      <c r="EU508">
        <v>8.26</v>
      </c>
      <c r="EV508">
        <v>120.64</v>
      </c>
      <c r="EW508">
        <v>0.17</v>
      </c>
      <c r="EX508">
        <v>0</v>
      </c>
      <c r="EY508">
        <v>0</v>
      </c>
      <c r="FQ508">
        <v>0</v>
      </c>
      <c r="FR508">
        <f t="shared" si="460"/>
        <v>0</v>
      </c>
      <c r="FS508">
        <v>0</v>
      </c>
      <c r="FX508">
        <v>70</v>
      </c>
      <c r="FY508">
        <v>10</v>
      </c>
      <c r="GA508" t="s">
        <v>3</v>
      </c>
      <c r="GD508">
        <v>0</v>
      </c>
      <c r="GF508">
        <v>933460141</v>
      </c>
      <c r="GG508">
        <v>2</v>
      </c>
      <c r="GH508">
        <v>1</v>
      </c>
      <c r="GI508">
        <v>-2</v>
      </c>
      <c r="GJ508">
        <v>0</v>
      </c>
      <c r="GK508">
        <f>ROUND(R508*(R12)/100,2)</f>
        <v>35.68</v>
      </c>
      <c r="GL508">
        <f t="shared" si="461"/>
        <v>0</v>
      </c>
      <c r="GM508">
        <f t="shared" si="462"/>
        <v>979.89</v>
      </c>
      <c r="GN508">
        <f t="shared" si="463"/>
        <v>0</v>
      </c>
      <c r="GO508">
        <f t="shared" si="464"/>
        <v>0</v>
      </c>
      <c r="GP508">
        <f t="shared" si="465"/>
        <v>979.89</v>
      </c>
      <c r="GR508">
        <v>0</v>
      </c>
      <c r="GS508">
        <v>3</v>
      </c>
      <c r="GT508">
        <v>0</v>
      </c>
      <c r="GU508" t="s">
        <v>3</v>
      </c>
      <c r="GV508">
        <f t="shared" si="466"/>
        <v>0</v>
      </c>
      <c r="GW508">
        <v>1</v>
      </c>
      <c r="GX508">
        <f t="shared" si="467"/>
        <v>0</v>
      </c>
      <c r="HA508">
        <v>0</v>
      </c>
      <c r="HB508">
        <v>0</v>
      </c>
      <c r="HC508">
        <f t="shared" si="468"/>
        <v>0</v>
      </c>
      <c r="HE508" t="s">
        <v>3</v>
      </c>
      <c r="HF508" t="s">
        <v>3</v>
      </c>
      <c r="HM508" t="s">
        <v>3</v>
      </c>
      <c r="HN508" t="s">
        <v>3</v>
      </c>
      <c r="HO508" t="s">
        <v>3</v>
      </c>
      <c r="HP508" t="s">
        <v>3</v>
      </c>
      <c r="HQ508" t="s">
        <v>3</v>
      </c>
      <c r="IK508">
        <v>0</v>
      </c>
    </row>
    <row r="509" spans="1:245" x14ac:dyDescent="0.2">
      <c r="A509">
        <v>17</v>
      </c>
      <c r="B509">
        <v>1</v>
      </c>
      <c r="D509">
        <f>ROW(EtalonRes!A489)</f>
        <v>489</v>
      </c>
      <c r="E509" t="s">
        <v>3</v>
      </c>
      <c r="F509" t="s">
        <v>362</v>
      </c>
      <c r="G509" t="s">
        <v>456</v>
      </c>
      <c r="H509" t="s">
        <v>19</v>
      </c>
      <c r="I509">
        <v>1</v>
      </c>
      <c r="J509">
        <v>0</v>
      </c>
      <c r="K509">
        <v>1</v>
      </c>
      <c r="O509">
        <f t="shared" si="436"/>
        <v>57.84</v>
      </c>
      <c r="P509">
        <f t="shared" si="437"/>
        <v>2.2799999999999998</v>
      </c>
      <c r="Q509">
        <f t="shared" si="438"/>
        <v>0</v>
      </c>
      <c r="R509">
        <f t="shared" si="439"/>
        <v>0</v>
      </c>
      <c r="S509">
        <f t="shared" si="440"/>
        <v>55.56</v>
      </c>
      <c r="T509">
        <f t="shared" si="441"/>
        <v>0</v>
      </c>
      <c r="U509">
        <f t="shared" si="442"/>
        <v>0.09</v>
      </c>
      <c r="V509">
        <f t="shared" si="443"/>
        <v>0</v>
      </c>
      <c r="W509">
        <f t="shared" si="444"/>
        <v>0</v>
      </c>
      <c r="X509">
        <f t="shared" si="445"/>
        <v>38.89</v>
      </c>
      <c r="Y509">
        <f t="shared" si="446"/>
        <v>5.56</v>
      </c>
      <c r="AA509">
        <v>-1</v>
      </c>
      <c r="AB509">
        <f t="shared" si="447"/>
        <v>57.84</v>
      </c>
      <c r="AC509">
        <f>ROUND(((ES509*3)),6)</f>
        <v>2.2799999999999998</v>
      </c>
      <c r="AD509">
        <f>ROUND(((((ET509*3))-((EU509*3)))+AE509),6)</f>
        <v>0</v>
      </c>
      <c r="AE509">
        <f>ROUND(((EU509*3)),6)</f>
        <v>0</v>
      </c>
      <c r="AF509">
        <f>ROUND(((EV509*3)),6)</f>
        <v>55.56</v>
      </c>
      <c r="AG509">
        <f t="shared" si="448"/>
        <v>0</v>
      </c>
      <c r="AH509">
        <f>((EW509*3))</f>
        <v>0.09</v>
      </c>
      <c r="AI509">
        <f>((EX509*3))</f>
        <v>0</v>
      </c>
      <c r="AJ509">
        <f t="shared" si="449"/>
        <v>0</v>
      </c>
      <c r="AK509">
        <v>19.28</v>
      </c>
      <c r="AL509">
        <v>0.76</v>
      </c>
      <c r="AM509">
        <v>0</v>
      </c>
      <c r="AN509">
        <v>0</v>
      </c>
      <c r="AO509">
        <v>18.52</v>
      </c>
      <c r="AP509">
        <v>0</v>
      </c>
      <c r="AQ509">
        <v>0.03</v>
      </c>
      <c r="AR509">
        <v>0</v>
      </c>
      <c r="AS509">
        <v>0</v>
      </c>
      <c r="AT509">
        <v>70</v>
      </c>
      <c r="AU509">
        <v>10</v>
      </c>
      <c r="AV509">
        <v>1</v>
      </c>
      <c r="AW509">
        <v>1</v>
      </c>
      <c r="AZ509">
        <v>1</v>
      </c>
      <c r="BA509">
        <v>1</v>
      </c>
      <c r="BB509">
        <v>1</v>
      </c>
      <c r="BC509">
        <v>1</v>
      </c>
      <c r="BD509" t="s">
        <v>3</v>
      </c>
      <c r="BE509" t="s">
        <v>3</v>
      </c>
      <c r="BF509" t="s">
        <v>3</v>
      </c>
      <c r="BG509" t="s">
        <v>3</v>
      </c>
      <c r="BH509">
        <v>0</v>
      </c>
      <c r="BI509">
        <v>4</v>
      </c>
      <c r="BJ509" t="s">
        <v>364</v>
      </c>
      <c r="BM509">
        <v>0</v>
      </c>
      <c r="BN509">
        <v>0</v>
      </c>
      <c r="BO509" t="s">
        <v>3</v>
      </c>
      <c r="BP509">
        <v>0</v>
      </c>
      <c r="BQ509">
        <v>1</v>
      </c>
      <c r="BR509">
        <v>0</v>
      </c>
      <c r="BS509">
        <v>1</v>
      </c>
      <c r="BT509">
        <v>1</v>
      </c>
      <c r="BU509">
        <v>1</v>
      </c>
      <c r="BV509">
        <v>1</v>
      </c>
      <c r="BW509">
        <v>1</v>
      </c>
      <c r="BX509">
        <v>1</v>
      </c>
      <c r="BY509" t="s">
        <v>3</v>
      </c>
      <c r="BZ509">
        <v>70</v>
      </c>
      <c r="CA509">
        <v>10</v>
      </c>
      <c r="CB509" t="s">
        <v>3</v>
      </c>
      <c r="CE509">
        <v>0</v>
      </c>
      <c r="CF509">
        <v>0</v>
      </c>
      <c r="CG509">
        <v>0</v>
      </c>
      <c r="CM509">
        <v>0</v>
      </c>
      <c r="CN509" t="s">
        <v>3</v>
      </c>
      <c r="CO509">
        <v>0</v>
      </c>
      <c r="CP509">
        <f t="shared" si="450"/>
        <v>57.84</v>
      </c>
      <c r="CQ509">
        <f t="shared" si="451"/>
        <v>2.2799999999999998</v>
      </c>
      <c r="CR509">
        <f>(((((ET509*3))*BB509-((EU509*3))*BS509)+AE509*BS509)*AV509)</f>
        <v>0</v>
      </c>
      <c r="CS509">
        <f t="shared" si="452"/>
        <v>0</v>
      </c>
      <c r="CT509">
        <f t="shared" si="453"/>
        <v>55.56</v>
      </c>
      <c r="CU509">
        <f t="shared" si="454"/>
        <v>0</v>
      </c>
      <c r="CV509">
        <f t="shared" si="455"/>
        <v>0.09</v>
      </c>
      <c r="CW509">
        <f t="shared" si="456"/>
        <v>0</v>
      </c>
      <c r="CX509">
        <f t="shared" si="457"/>
        <v>0</v>
      </c>
      <c r="CY509">
        <f t="shared" si="458"/>
        <v>38.892000000000003</v>
      </c>
      <c r="CZ509">
        <f t="shared" si="459"/>
        <v>5.556</v>
      </c>
      <c r="DC509" t="s">
        <v>3</v>
      </c>
      <c r="DD509" t="s">
        <v>164</v>
      </c>
      <c r="DE509" t="s">
        <v>164</v>
      </c>
      <c r="DF509" t="s">
        <v>164</v>
      </c>
      <c r="DG509" t="s">
        <v>164</v>
      </c>
      <c r="DH509" t="s">
        <v>3</v>
      </c>
      <c r="DI509" t="s">
        <v>164</v>
      </c>
      <c r="DJ509" t="s">
        <v>164</v>
      </c>
      <c r="DK509" t="s">
        <v>3</v>
      </c>
      <c r="DL509" t="s">
        <v>3</v>
      </c>
      <c r="DM509" t="s">
        <v>3</v>
      </c>
      <c r="DN509">
        <v>0</v>
      </c>
      <c r="DO509">
        <v>0</v>
      </c>
      <c r="DP509">
        <v>1</v>
      </c>
      <c r="DQ509">
        <v>1</v>
      </c>
      <c r="DU509">
        <v>16987630</v>
      </c>
      <c r="DV509" t="s">
        <v>19</v>
      </c>
      <c r="DW509" t="s">
        <v>19</v>
      </c>
      <c r="DX509">
        <v>1</v>
      </c>
      <c r="DZ509" t="s">
        <v>3</v>
      </c>
      <c r="EA509" t="s">
        <v>3</v>
      </c>
      <c r="EB509" t="s">
        <v>3</v>
      </c>
      <c r="EC509" t="s">
        <v>3</v>
      </c>
      <c r="EE509">
        <v>1441815344</v>
      </c>
      <c r="EF509">
        <v>1</v>
      </c>
      <c r="EG509" t="s">
        <v>22</v>
      </c>
      <c r="EH509">
        <v>0</v>
      </c>
      <c r="EI509" t="s">
        <v>3</v>
      </c>
      <c r="EJ509">
        <v>4</v>
      </c>
      <c r="EK509">
        <v>0</v>
      </c>
      <c r="EL509" t="s">
        <v>23</v>
      </c>
      <c r="EM509" t="s">
        <v>24</v>
      </c>
      <c r="EO509" t="s">
        <v>3</v>
      </c>
      <c r="EQ509">
        <v>1024</v>
      </c>
      <c r="ER509">
        <v>19.28</v>
      </c>
      <c r="ES509">
        <v>0.76</v>
      </c>
      <c r="ET509">
        <v>0</v>
      </c>
      <c r="EU509">
        <v>0</v>
      </c>
      <c r="EV509">
        <v>18.52</v>
      </c>
      <c r="EW509">
        <v>0.03</v>
      </c>
      <c r="EX509">
        <v>0</v>
      </c>
      <c r="EY509">
        <v>0</v>
      </c>
      <c r="FQ509">
        <v>0</v>
      </c>
      <c r="FR509">
        <f t="shared" si="460"/>
        <v>0</v>
      </c>
      <c r="FS509">
        <v>0</v>
      </c>
      <c r="FX509">
        <v>70</v>
      </c>
      <c r="FY509">
        <v>10</v>
      </c>
      <c r="GA509" t="s">
        <v>3</v>
      </c>
      <c r="GD509">
        <v>0</v>
      </c>
      <c r="GF509">
        <v>-471614306</v>
      </c>
      <c r="GG509">
        <v>2</v>
      </c>
      <c r="GH509">
        <v>1</v>
      </c>
      <c r="GI509">
        <v>-2</v>
      </c>
      <c r="GJ509">
        <v>0</v>
      </c>
      <c r="GK509">
        <f>ROUND(R509*(R12)/100,2)</f>
        <v>0</v>
      </c>
      <c r="GL509">
        <f t="shared" si="461"/>
        <v>0</v>
      </c>
      <c r="GM509">
        <f t="shared" si="462"/>
        <v>102.29</v>
      </c>
      <c r="GN509">
        <f t="shared" si="463"/>
        <v>0</v>
      </c>
      <c r="GO509">
        <f t="shared" si="464"/>
        <v>0</v>
      </c>
      <c r="GP509">
        <f t="shared" si="465"/>
        <v>102.29</v>
      </c>
      <c r="GR509">
        <v>0</v>
      </c>
      <c r="GS509">
        <v>3</v>
      </c>
      <c r="GT509">
        <v>0</v>
      </c>
      <c r="GU509" t="s">
        <v>3</v>
      </c>
      <c r="GV509">
        <f t="shared" si="466"/>
        <v>0</v>
      </c>
      <c r="GW509">
        <v>1</v>
      </c>
      <c r="GX509">
        <f t="shared" si="467"/>
        <v>0</v>
      </c>
      <c r="HA509">
        <v>0</v>
      </c>
      <c r="HB509">
        <v>0</v>
      </c>
      <c r="HC509">
        <f t="shared" si="468"/>
        <v>0</v>
      </c>
      <c r="HE509" t="s">
        <v>3</v>
      </c>
      <c r="HF509" t="s">
        <v>3</v>
      </c>
      <c r="HM509" t="s">
        <v>3</v>
      </c>
      <c r="HN509" t="s">
        <v>3</v>
      </c>
      <c r="HO509" t="s">
        <v>3</v>
      </c>
      <c r="HP509" t="s">
        <v>3</v>
      </c>
      <c r="HQ509" t="s">
        <v>3</v>
      </c>
      <c r="IK509">
        <v>0</v>
      </c>
    </row>
    <row r="510" spans="1:245" x14ac:dyDescent="0.2">
      <c r="A510">
        <v>17</v>
      </c>
      <c r="B510">
        <v>1</v>
      </c>
      <c r="D510">
        <f>ROW(EtalonRes!A495)</f>
        <v>495</v>
      </c>
      <c r="E510" t="s">
        <v>457</v>
      </c>
      <c r="F510" t="s">
        <v>366</v>
      </c>
      <c r="G510" t="s">
        <v>458</v>
      </c>
      <c r="H510" t="s">
        <v>19</v>
      </c>
      <c r="I510">
        <v>1</v>
      </c>
      <c r="J510">
        <v>0</v>
      </c>
      <c r="K510">
        <v>1</v>
      </c>
      <c r="O510">
        <f t="shared" si="436"/>
        <v>565.04999999999995</v>
      </c>
      <c r="P510">
        <f t="shared" si="437"/>
        <v>9.31</v>
      </c>
      <c r="Q510">
        <f t="shared" si="438"/>
        <v>0</v>
      </c>
      <c r="R510">
        <f t="shared" si="439"/>
        <v>0</v>
      </c>
      <c r="S510">
        <f t="shared" si="440"/>
        <v>555.74</v>
      </c>
      <c r="T510">
        <f t="shared" si="441"/>
        <v>0</v>
      </c>
      <c r="U510">
        <f t="shared" si="442"/>
        <v>0.9</v>
      </c>
      <c r="V510">
        <f t="shared" si="443"/>
        <v>0</v>
      </c>
      <c r="W510">
        <f t="shared" si="444"/>
        <v>0</v>
      </c>
      <c r="X510">
        <f t="shared" si="445"/>
        <v>389.02</v>
      </c>
      <c r="Y510">
        <f t="shared" si="446"/>
        <v>55.57</v>
      </c>
      <c r="AA510">
        <v>1472751627</v>
      </c>
      <c r="AB510">
        <f t="shared" si="447"/>
        <v>565.04999999999995</v>
      </c>
      <c r="AC510">
        <f>ROUND((ES510),6)</f>
        <v>9.31</v>
      </c>
      <c r="AD510">
        <f>ROUND((((ET510)-(EU510))+AE510),6)</f>
        <v>0</v>
      </c>
      <c r="AE510">
        <f>ROUND((EU510),6)</f>
        <v>0</v>
      </c>
      <c r="AF510">
        <f>ROUND((EV510),6)</f>
        <v>555.74</v>
      </c>
      <c r="AG510">
        <f t="shared" si="448"/>
        <v>0</v>
      </c>
      <c r="AH510">
        <f>(EW510)</f>
        <v>0.9</v>
      </c>
      <c r="AI510">
        <f>(EX510)</f>
        <v>0</v>
      </c>
      <c r="AJ510">
        <f t="shared" si="449"/>
        <v>0</v>
      </c>
      <c r="AK510">
        <v>565.04999999999995</v>
      </c>
      <c r="AL510">
        <v>9.31</v>
      </c>
      <c r="AM510">
        <v>0</v>
      </c>
      <c r="AN510">
        <v>0</v>
      </c>
      <c r="AO510">
        <v>555.74</v>
      </c>
      <c r="AP510">
        <v>0</v>
      </c>
      <c r="AQ510">
        <v>0.9</v>
      </c>
      <c r="AR510">
        <v>0</v>
      </c>
      <c r="AS510">
        <v>0</v>
      </c>
      <c r="AT510">
        <v>70</v>
      </c>
      <c r="AU510">
        <v>10</v>
      </c>
      <c r="AV510">
        <v>1</v>
      </c>
      <c r="AW510">
        <v>1</v>
      </c>
      <c r="AZ510">
        <v>1</v>
      </c>
      <c r="BA510">
        <v>1</v>
      </c>
      <c r="BB510">
        <v>1</v>
      </c>
      <c r="BC510">
        <v>1</v>
      </c>
      <c r="BD510" t="s">
        <v>3</v>
      </c>
      <c r="BE510" t="s">
        <v>3</v>
      </c>
      <c r="BF510" t="s">
        <v>3</v>
      </c>
      <c r="BG510" t="s">
        <v>3</v>
      </c>
      <c r="BH510">
        <v>0</v>
      </c>
      <c r="BI510">
        <v>4</v>
      </c>
      <c r="BJ510" t="s">
        <v>368</v>
      </c>
      <c r="BM510">
        <v>0</v>
      </c>
      <c r="BN510">
        <v>0</v>
      </c>
      <c r="BO510" t="s">
        <v>3</v>
      </c>
      <c r="BP510">
        <v>0</v>
      </c>
      <c r="BQ510">
        <v>1</v>
      </c>
      <c r="BR510">
        <v>0</v>
      </c>
      <c r="BS510">
        <v>1</v>
      </c>
      <c r="BT510">
        <v>1</v>
      </c>
      <c r="BU510">
        <v>1</v>
      </c>
      <c r="BV510">
        <v>1</v>
      </c>
      <c r="BW510">
        <v>1</v>
      </c>
      <c r="BX510">
        <v>1</v>
      </c>
      <c r="BY510" t="s">
        <v>3</v>
      </c>
      <c r="BZ510">
        <v>70</v>
      </c>
      <c r="CA510">
        <v>10</v>
      </c>
      <c r="CB510" t="s">
        <v>3</v>
      </c>
      <c r="CE510">
        <v>0</v>
      </c>
      <c r="CF510">
        <v>0</v>
      </c>
      <c r="CG510">
        <v>0</v>
      </c>
      <c r="CM510">
        <v>0</v>
      </c>
      <c r="CN510" t="s">
        <v>3</v>
      </c>
      <c r="CO510">
        <v>0</v>
      </c>
      <c r="CP510">
        <f t="shared" si="450"/>
        <v>565.04999999999995</v>
      </c>
      <c r="CQ510">
        <f t="shared" si="451"/>
        <v>9.31</v>
      </c>
      <c r="CR510">
        <f>((((ET510)*BB510-(EU510)*BS510)+AE510*BS510)*AV510)</f>
        <v>0</v>
      </c>
      <c r="CS510">
        <f t="shared" si="452"/>
        <v>0</v>
      </c>
      <c r="CT510">
        <f t="shared" si="453"/>
        <v>555.74</v>
      </c>
      <c r="CU510">
        <f t="shared" si="454"/>
        <v>0</v>
      </c>
      <c r="CV510">
        <f t="shared" si="455"/>
        <v>0.9</v>
      </c>
      <c r="CW510">
        <f t="shared" si="456"/>
        <v>0</v>
      </c>
      <c r="CX510">
        <f t="shared" si="457"/>
        <v>0</v>
      </c>
      <c r="CY510">
        <f t="shared" si="458"/>
        <v>389.01800000000003</v>
      </c>
      <c r="CZ510">
        <f t="shared" si="459"/>
        <v>55.573999999999998</v>
      </c>
      <c r="DC510" t="s">
        <v>3</v>
      </c>
      <c r="DD510" t="s">
        <v>3</v>
      </c>
      <c r="DE510" t="s">
        <v>3</v>
      </c>
      <c r="DF510" t="s">
        <v>3</v>
      </c>
      <c r="DG510" t="s">
        <v>3</v>
      </c>
      <c r="DH510" t="s">
        <v>3</v>
      </c>
      <c r="DI510" t="s">
        <v>3</v>
      </c>
      <c r="DJ510" t="s">
        <v>3</v>
      </c>
      <c r="DK510" t="s">
        <v>3</v>
      </c>
      <c r="DL510" t="s">
        <v>3</v>
      </c>
      <c r="DM510" t="s">
        <v>3</v>
      </c>
      <c r="DN510">
        <v>0</v>
      </c>
      <c r="DO510">
        <v>0</v>
      </c>
      <c r="DP510">
        <v>1</v>
      </c>
      <c r="DQ510">
        <v>1</v>
      </c>
      <c r="DU510">
        <v>16987630</v>
      </c>
      <c r="DV510" t="s">
        <v>19</v>
      </c>
      <c r="DW510" t="s">
        <v>19</v>
      </c>
      <c r="DX510">
        <v>1</v>
      </c>
      <c r="DZ510" t="s">
        <v>3</v>
      </c>
      <c r="EA510" t="s">
        <v>3</v>
      </c>
      <c r="EB510" t="s">
        <v>3</v>
      </c>
      <c r="EC510" t="s">
        <v>3</v>
      </c>
      <c r="EE510">
        <v>1441815344</v>
      </c>
      <c r="EF510">
        <v>1</v>
      </c>
      <c r="EG510" t="s">
        <v>22</v>
      </c>
      <c r="EH510">
        <v>0</v>
      </c>
      <c r="EI510" t="s">
        <v>3</v>
      </c>
      <c r="EJ510">
        <v>4</v>
      </c>
      <c r="EK510">
        <v>0</v>
      </c>
      <c r="EL510" t="s">
        <v>23</v>
      </c>
      <c r="EM510" t="s">
        <v>24</v>
      </c>
      <c r="EO510" t="s">
        <v>3</v>
      </c>
      <c r="EQ510">
        <v>0</v>
      </c>
      <c r="ER510">
        <v>565.04999999999995</v>
      </c>
      <c r="ES510">
        <v>9.31</v>
      </c>
      <c r="ET510">
        <v>0</v>
      </c>
      <c r="EU510">
        <v>0</v>
      </c>
      <c r="EV510">
        <v>555.74</v>
      </c>
      <c r="EW510">
        <v>0.9</v>
      </c>
      <c r="EX510">
        <v>0</v>
      </c>
      <c r="EY510">
        <v>0</v>
      </c>
      <c r="FQ510">
        <v>0</v>
      </c>
      <c r="FR510">
        <f t="shared" si="460"/>
        <v>0</v>
      </c>
      <c r="FS510">
        <v>0</v>
      </c>
      <c r="FX510">
        <v>70</v>
      </c>
      <c r="FY510">
        <v>10</v>
      </c>
      <c r="GA510" t="s">
        <v>3</v>
      </c>
      <c r="GD510">
        <v>0</v>
      </c>
      <c r="GF510">
        <v>404844575</v>
      </c>
      <c r="GG510">
        <v>2</v>
      </c>
      <c r="GH510">
        <v>1</v>
      </c>
      <c r="GI510">
        <v>-2</v>
      </c>
      <c r="GJ510">
        <v>0</v>
      </c>
      <c r="GK510">
        <f>ROUND(R510*(R12)/100,2)</f>
        <v>0</v>
      </c>
      <c r="GL510">
        <f t="shared" si="461"/>
        <v>0</v>
      </c>
      <c r="GM510">
        <f t="shared" si="462"/>
        <v>1009.64</v>
      </c>
      <c r="GN510">
        <f t="shared" si="463"/>
        <v>0</v>
      </c>
      <c r="GO510">
        <f t="shared" si="464"/>
        <v>0</v>
      </c>
      <c r="GP510">
        <f t="shared" si="465"/>
        <v>1009.64</v>
      </c>
      <c r="GR510">
        <v>0</v>
      </c>
      <c r="GS510">
        <v>3</v>
      </c>
      <c r="GT510">
        <v>0</v>
      </c>
      <c r="GU510" t="s">
        <v>3</v>
      </c>
      <c r="GV510">
        <f t="shared" si="466"/>
        <v>0</v>
      </c>
      <c r="GW510">
        <v>1</v>
      </c>
      <c r="GX510">
        <f t="shared" si="467"/>
        <v>0</v>
      </c>
      <c r="HA510">
        <v>0</v>
      </c>
      <c r="HB510">
        <v>0</v>
      </c>
      <c r="HC510">
        <f t="shared" si="468"/>
        <v>0</v>
      </c>
      <c r="HE510" t="s">
        <v>3</v>
      </c>
      <c r="HF510" t="s">
        <v>3</v>
      </c>
      <c r="HM510" t="s">
        <v>3</v>
      </c>
      <c r="HN510" t="s">
        <v>3</v>
      </c>
      <c r="HO510" t="s">
        <v>3</v>
      </c>
      <c r="HP510" t="s">
        <v>3</v>
      </c>
      <c r="HQ510" t="s">
        <v>3</v>
      </c>
      <c r="IK510">
        <v>0</v>
      </c>
    </row>
    <row r="511" spans="1:245" x14ac:dyDescent="0.2">
      <c r="A511">
        <v>17</v>
      </c>
      <c r="B511">
        <v>1</v>
      </c>
      <c r="D511">
        <f>ROW(EtalonRes!A501)</f>
        <v>501</v>
      </c>
      <c r="E511" t="s">
        <v>459</v>
      </c>
      <c r="F511" t="s">
        <v>398</v>
      </c>
      <c r="G511" t="s">
        <v>399</v>
      </c>
      <c r="H511" t="s">
        <v>19</v>
      </c>
      <c r="I511">
        <f>ROUND(1+2+2,9)</f>
        <v>5</v>
      </c>
      <c r="J511">
        <v>0</v>
      </c>
      <c r="K511">
        <f>ROUND(1+2+2,9)</f>
        <v>5</v>
      </c>
      <c r="O511">
        <f t="shared" si="436"/>
        <v>4693.1000000000004</v>
      </c>
      <c r="P511">
        <f t="shared" si="437"/>
        <v>61.95</v>
      </c>
      <c r="Q511">
        <f t="shared" si="438"/>
        <v>0</v>
      </c>
      <c r="R511">
        <f t="shared" si="439"/>
        <v>0</v>
      </c>
      <c r="S511">
        <f t="shared" si="440"/>
        <v>4631.1499999999996</v>
      </c>
      <c r="T511">
        <f t="shared" si="441"/>
        <v>0</v>
      </c>
      <c r="U511">
        <f t="shared" si="442"/>
        <v>7.5</v>
      </c>
      <c r="V511">
        <f t="shared" si="443"/>
        <v>0</v>
      </c>
      <c r="W511">
        <f t="shared" si="444"/>
        <v>0</v>
      </c>
      <c r="X511">
        <f t="shared" si="445"/>
        <v>3241.81</v>
      </c>
      <c r="Y511">
        <f t="shared" si="446"/>
        <v>463.12</v>
      </c>
      <c r="AA511">
        <v>1472751627</v>
      </c>
      <c r="AB511">
        <f t="shared" si="447"/>
        <v>938.62</v>
      </c>
      <c r="AC511">
        <f>ROUND((ES511),6)</f>
        <v>12.39</v>
      </c>
      <c r="AD511">
        <f>ROUND((((ET511)-(EU511))+AE511),6)</f>
        <v>0</v>
      </c>
      <c r="AE511">
        <f>ROUND((EU511),6)</f>
        <v>0</v>
      </c>
      <c r="AF511">
        <f>ROUND((EV511),6)</f>
        <v>926.23</v>
      </c>
      <c r="AG511">
        <f t="shared" si="448"/>
        <v>0</v>
      </c>
      <c r="AH511">
        <f>(EW511)</f>
        <v>1.5</v>
      </c>
      <c r="AI511">
        <f>(EX511)</f>
        <v>0</v>
      </c>
      <c r="AJ511">
        <f t="shared" si="449"/>
        <v>0</v>
      </c>
      <c r="AK511">
        <v>938.62</v>
      </c>
      <c r="AL511">
        <v>12.39</v>
      </c>
      <c r="AM511">
        <v>0</v>
      </c>
      <c r="AN511">
        <v>0</v>
      </c>
      <c r="AO511">
        <v>926.23</v>
      </c>
      <c r="AP511">
        <v>0</v>
      </c>
      <c r="AQ511">
        <v>1.5</v>
      </c>
      <c r="AR511">
        <v>0</v>
      </c>
      <c r="AS511">
        <v>0</v>
      </c>
      <c r="AT511">
        <v>70</v>
      </c>
      <c r="AU511">
        <v>10</v>
      </c>
      <c r="AV511">
        <v>1</v>
      </c>
      <c r="AW511">
        <v>1</v>
      </c>
      <c r="AZ511">
        <v>1</v>
      </c>
      <c r="BA511">
        <v>1</v>
      </c>
      <c r="BB511">
        <v>1</v>
      </c>
      <c r="BC511">
        <v>1</v>
      </c>
      <c r="BD511" t="s">
        <v>3</v>
      </c>
      <c r="BE511" t="s">
        <v>3</v>
      </c>
      <c r="BF511" t="s">
        <v>3</v>
      </c>
      <c r="BG511" t="s">
        <v>3</v>
      </c>
      <c r="BH511">
        <v>0</v>
      </c>
      <c r="BI511">
        <v>4</v>
      </c>
      <c r="BJ511" t="s">
        <v>400</v>
      </c>
      <c r="BM511">
        <v>0</v>
      </c>
      <c r="BN511">
        <v>0</v>
      </c>
      <c r="BO511" t="s">
        <v>3</v>
      </c>
      <c r="BP511">
        <v>0</v>
      </c>
      <c r="BQ511">
        <v>1</v>
      </c>
      <c r="BR511">
        <v>0</v>
      </c>
      <c r="BS511">
        <v>1</v>
      </c>
      <c r="BT511">
        <v>1</v>
      </c>
      <c r="BU511">
        <v>1</v>
      </c>
      <c r="BV511">
        <v>1</v>
      </c>
      <c r="BW511">
        <v>1</v>
      </c>
      <c r="BX511">
        <v>1</v>
      </c>
      <c r="BY511" t="s">
        <v>3</v>
      </c>
      <c r="BZ511">
        <v>70</v>
      </c>
      <c r="CA511">
        <v>10</v>
      </c>
      <c r="CB511" t="s">
        <v>3</v>
      </c>
      <c r="CE511">
        <v>0</v>
      </c>
      <c r="CF511">
        <v>0</v>
      </c>
      <c r="CG511">
        <v>0</v>
      </c>
      <c r="CM511">
        <v>0</v>
      </c>
      <c r="CN511" t="s">
        <v>3</v>
      </c>
      <c r="CO511">
        <v>0</v>
      </c>
      <c r="CP511">
        <f t="shared" si="450"/>
        <v>4693.0999999999995</v>
      </c>
      <c r="CQ511">
        <f t="shared" si="451"/>
        <v>12.39</v>
      </c>
      <c r="CR511">
        <f>((((ET511)*BB511-(EU511)*BS511)+AE511*BS511)*AV511)</f>
        <v>0</v>
      </c>
      <c r="CS511">
        <f t="shared" si="452"/>
        <v>0</v>
      </c>
      <c r="CT511">
        <f t="shared" si="453"/>
        <v>926.23</v>
      </c>
      <c r="CU511">
        <f t="shared" si="454"/>
        <v>0</v>
      </c>
      <c r="CV511">
        <f t="shared" si="455"/>
        <v>1.5</v>
      </c>
      <c r="CW511">
        <f t="shared" si="456"/>
        <v>0</v>
      </c>
      <c r="CX511">
        <f t="shared" si="457"/>
        <v>0</v>
      </c>
      <c r="CY511">
        <f t="shared" si="458"/>
        <v>3241.8049999999998</v>
      </c>
      <c r="CZ511">
        <f t="shared" si="459"/>
        <v>463.11500000000001</v>
      </c>
      <c r="DC511" t="s">
        <v>3</v>
      </c>
      <c r="DD511" t="s">
        <v>3</v>
      </c>
      <c r="DE511" t="s">
        <v>3</v>
      </c>
      <c r="DF511" t="s">
        <v>3</v>
      </c>
      <c r="DG511" t="s">
        <v>3</v>
      </c>
      <c r="DH511" t="s">
        <v>3</v>
      </c>
      <c r="DI511" t="s">
        <v>3</v>
      </c>
      <c r="DJ511" t="s">
        <v>3</v>
      </c>
      <c r="DK511" t="s">
        <v>3</v>
      </c>
      <c r="DL511" t="s">
        <v>3</v>
      </c>
      <c r="DM511" t="s">
        <v>3</v>
      </c>
      <c r="DN511">
        <v>0</v>
      </c>
      <c r="DO511">
        <v>0</v>
      </c>
      <c r="DP511">
        <v>1</v>
      </c>
      <c r="DQ511">
        <v>1</v>
      </c>
      <c r="DU511">
        <v>16987630</v>
      </c>
      <c r="DV511" t="s">
        <v>19</v>
      </c>
      <c r="DW511" t="s">
        <v>19</v>
      </c>
      <c r="DX511">
        <v>1</v>
      </c>
      <c r="DZ511" t="s">
        <v>3</v>
      </c>
      <c r="EA511" t="s">
        <v>3</v>
      </c>
      <c r="EB511" t="s">
        <v>3</v>
      </c>
      <c r="EC511" t="s">
        <v>3</v>
      </c>
      <c r="EE511">
        <v>1441815344</v>
      </c>
      <c r="EF511">
        <v>1</v>
      </c>
      <c r="EG511" t="s">
        <v>22</v>
      </c>
      <c r="EH511">
        <v>0</v>
      </c>
      <c r="EI511" t="s">
        <v>3</v>
      </c>
      <c r="EJ511">
        <v>4</v>
      </c>
      <c r="EK511">
        <v>0</v>
      </c>
      <c r="EL511" t="s">
        <v>23</v>
      </c>
      <c r="EM511" t="s">
        <v>24</v>
      </c>
      <c r="EO511" t="s">
        <v>3</v>
      </c>
      <c r="EQ511">
        <v>0</v>
      </c>
      <c r="ER511">
        <v>938.62</v>
      </c>
      <c r="ES511">
        <v>12.39</v>
      </c>
      <c r="ET511">
        <v>0</v>
      </c>
      <c r="EU511">
        <v>0</v>
      </c>
      <c r="EV511">
        <v>926.23</v>
      </c>
      <c r="EW511">
        <v>1.5</v>
      </c>
      <c r="EX511">
        <v>0</v>
      </c>
      <c r="EY511">
        <v>0</v>
      </c>
      <c r="FQ511">
        <v>0</v>
      </c>
      <c r="FR511">
        <f t="shared" si="460"/>
        <v>0</v>
      </c>
      <c r="FS511">
        <v>0</v>
      </c>
      <c r="FX511">
        <v>70</v>
      </c>
      <c r="FY511">
        <v>10</v>
      </c>
      <c r="GA511" t="s">
        <v>3</v>
      </c>
      <c r="GD511">
        <v>0</v>
      </c>
      <c r="GF511">
        <v>-1527887975</v>
      </c>
      <c r="GG511">
        <v>2</v>
      </c>
      <c r="GH511">
        <v>1</v>
      </c>
      <c r="GI511">
        <v>-2</v>
      </c>
      <c r="GJ511">
        <v>0</v>
      </c>
      <c r="GK511">
        <f>ROUND(R511*(R12)/100,2)</f>
        <v>0</v>
      </c>
      <c r="GL511">
        <f t="shared" si="461"/>
        <v>0</v>
      </c>
      <c r="GM511">
        <f t="shared" si="462"/>
        <v>8398.0300000000007</v>
      </c>
      <c r="GN511">
        <f t="shared" si="463"/>
        <v>0</v>
      </c>
      <c r="GO511">
        <f t="shared" si="464"/>
        <v>0</v>
      </c>
      <c r="GP511">
        <f t="shared" si="465"/>
        <v>8398.0300000000007</v>
      </c>
      <c r="GR511">
        <v>0</v>
      </c>
      <c r="GS511">
        <v>3</v>
      </c>
      <c r="GT511">
        <v>0</v>
      </c>
      <c r="GU511" t="s">
        <v>3</v>
      </c>
      <c r="GV511">
        <f t="shared" si="466"/>
        <v>0</v>
      </c>
      <c r="GW511">
        <v>1</v>
      </c>
      <c r="GX511">
        <f t="shared" si="467"/>
        <v>0</v>
      </c>
      <c r="HA511">
        <v>0</v>
      </c>
      <c r="HB511">
        <v>0</v>
      </c>
      <c r="HC511">
        <f t="shared" si="468"/>
        <v>0</v>
      </c>
      <c r="HE511" t="s">
        <v>3</v>
      </c>
      <c r="HF511" t="s">
        <v>3</v>
      </c>
      <c r="HM511" t="s">
        <v>3</v>
      </c>
      <c r="HN511" t="s">
        <v>3</v>
      </c>
      <c r="HO511" t="s">
        <v>3</v>
      </c>
      <c r="HP511" t="s">
        <v>3</v>
      </c>
      <c r="HQ511" t="s">
        <v>3</v>
      </c>
      <c r="IK511">
        <v>0</v>
      </c>
    </row>
    <row r="512" spans="1:245" x14ac:dyDescent="0.2">
      <c r="A512">
        <v>17</v>
      </c>
      <c r="B512">
        <v>1</v>
      </c>
      <c r="D512">
        <f>ROW(EtalonRes!A502)</f>
        <v>502</v>
      </c>
      <c r="E512" t="s">
        <v>3</v>
      </c>
      <c r="F512" t="s">
        <v>401</v>
      </c>
      <c r="G512" t="s">
        <v>402</v>
      </c>
      <c r="H512" t="s">
        <v>19</v>
      </c>
      <c r="I512">
        <f>ROUND(1+2+2,9)</f>
        <v>5</v>
      </c>
      <c r="J512">
        <v>0</v>
      </c>
      <c r="K512">
        <f>ROUND(1+2+2,9)</f>
        <v>5</v>
      </c>
      <c r="O512">
        <f t="shared" si="436"/>
        <v>463.05</v>
      </c>
      <c r="P512">
        <f t="shared" si="437"/>
        <v>0</v>
      </c>
      <c r="Q512">
        <f t="shared" si="438"/>
        <v>0</v>
      </c>
      <c r="R512">
        <f t="shared" si="439"/>
        <v>0</v>
      </c>
      <c r="S512">
        <f t="shared" si="440"/>
        <v>463.05</v>
      </c>
      <c r="T512">
        <f t="shared" si="441"/>
        <v>0</v>
      </c>
      <c r="U512">
        <f t="shared" si="442"/>
        <v>0.75000000000000011</v>
      </c>
      <c r="V512">
        <f t="shared" si="443"/>
        <v>0</v>
      </c>
      <c r="W512">
        <f t="shared" si="444"/>
        <v>0</v>
      </c>
      <c r="X512">
        <f t="shared" si="445"/>
        <v>324.14</v>
      </c>
      <c r="Y512">
        <f t="shared" si="446"/>
        <v>46.31</v>
      </c>
      <c r="AA512">
        <v>-1</v>
      </c>
      <c r="AB512">
        <f t="shared" si="447"/>
        <v>92.61</v>
      </c>
      <c r="AC512">
        <f>ROUND(((ES512*3)),6)</f>
        <v>0</v>
      </c>
      <c r="AD512">
        <f>ROUND(((((ET512*3))-((EU512*3)))+AE512),6)</f>
        <v>0</v>
      </c>
      <c r="AE512">
        <f>ROUND(((EU512*3)),6)</f>
        <v>0</v>
      </c>
      <c r="AF512">
        <f>ROUND(((EV512*3)),6)</f>
        <v>92.61</v>
      </c>
      <c r="AG512">
        <f t="shared" si="448"/>
        <v>0</v>
      </c>
      <c r="AH512">
        <f>((EW512*3))</f>
        <v>0.15000000000000002</v>
      </c>
      <c r="AI512">
        <f>((EX512*3))</f>
        <v>0</v>
      </c>
      <c r="AJ512">
        <f t="shared" si="449"/>
        <v>0</v>
      </c>
      <c r="AK512">
        <v>30.87</v>
      </c>
      <c r="AL512">
        <v>0</v>
      </c>
      <c r="AM512">
        <v>0</v>
      </c>
      <c r="AN512">
        <v>0</v>
      </c>
      <c r="AO512">
        <v>30.87</v>
      </c>
      <c r="AP512">
        <v>0</v>
      </c>
      <c r="AQ512">
        <v>0.05</v>
      </c>
      <c r="AR512">
        <v>0</v>
      </c>
      <c r="AS512">
        <v>0</v>
      </c>
      <c r="AT512">
        <v>70</v>
      </c>
      <c r="AU512">
        <v>10</v>
      </c>
      <c r="AV512">
        <v>1</v>
      </c>
      <c r="AW512">
        <v>1</v>
      </c>
      <c r="AZ512">
        <v>1</v>
      </c>
      <c r="BA512">
        <v>1</v>
      </c>
      <c r="BB512">
        <v>1</v>
      </c>
      <c r="BC512">
        <v>1</v>
      </c>
      <c r="BD512" t="s">
        <v>3</v>
      </c>
      <c r="BE512" t="s">
        <v>3</v>
      </c>
      <c r="BF512" t="s">
        <v>3</v>
      </c>
      <c r="BG512" t="s">
        <v>3</v>
      </c>
      <c r="BH512">
        <v>0</v>
      </c>
      <c r="BI512">
        <v>4</v>
      </c>
      <c r="BJ512" t="s">
        <v>403</v>
      </c>
      <c r="BM512">
        <v>0</v>
      </c>
      <c r="BN512">
        <v>0</v>
      </c>
      <c r="BO512" t="s">
        <v>3</v>
      </c>
      <c r="BP512">
        <v>0</v>
      </c>
      <c r="BQ512">
        <v>1</v>
      </c>
      <c r="BR512">
        <v>0</v>
      </c>
      <c r="BS512">
        <v>1</v>
      </c>
      <c r="BT512">
        <v>1</v>
      </c>
      <c r="BU512">
        <v>1</v>
      </c>
      <c r="BV512">
        <v>1</v>
      </c>
      <c r="BW512">
        <v>1</v>
      </c>
      <c r="BX512">
        <v>1</v>
      </c>
      <c r="BY512" t="s">
        <v>3</v>
      </c>
      <c r="BZ512">
        <v>70</v>
      </c>
      <c r="CA512">
        <v>10</v>
      </c>
      <c r="CB512" t="s">
        <v>3</v>
      </c>
      <c r="CE512">
        <v>0</v>
      </c>
      <c r="CF512">
        <v>0</v>
      </c>
      <c r="CG512">
        <v>0</v>
      </c>
      <c r="CM512">
        <v>0</v>
      </c>
      <c r="CN512" t="s">
        <v>3</v>
      </c>
      <c r="CO512">
        <v>0</v>
      </c>
      <c r="CP512">
        <f t="shared" si="450"/>
        <v>463.05</v>
      </c>
      <c r="CQ512">
        <f t="shared" si="451"/>
        <v>0</v>
      </c>
      <c r="CR512">
        <f>(((((ET512*3))*BB512-((EU512*3))*BS512)+AE512*BS512)*AV512)</f>
        <v>0</v>
      </c>
      <c r="CS512">
        <f t="shared" si="452"/>
        <v>0</v>
      </c>
      <c r="CT512">
        <f t="shared" si="453"/>
        <v>92.61</v>
      </c>
      <c r="CU512">
        <f t="shared" si="454"/>
        <v>0</v>
      </c>
      <c r="CV512">
        <f t="shared" si="455"/>
        <v>0.15000000000000002</v>
      </c>
      <c r="CW512">
        <f t="shared" si="456"/>
        <v>0</v>
      </c>
      <c r="CX512">
        <f t="shared" si="457"/>
        <v>0</v>
      </c>
      <c r="CY512">
        <f t="shared" si="458"/>
        <v>324.13499999999999</v>
      </c>
      <c r="CZ512">
        <f t="shared" si="459"/>
        <v>46.305</v>
      </c>
      <c r="DC512" t="s">
        <v>3</v>
      </c>
      <c r="DD512" t="s">
        <v>164</v>
      </c>
      <c r="DE512" t="s">
        <v>164</v>
      </c>
      <c r="DF512" t="s">
        <v>164</v>
      </c>
      <c r="DG512" t="s">
        <v>164</v>
      </c>
      <c r="DH512" t="s">
        <v>3</v>
      </c>
      <c r="DI512" t="s">
        <v>164</v>
      </c>
      <c r="DJ512" t="s">
        <v>164</v>
      </c>
      <c r="DK512" t="s">
        <v>3</v>
      </c>
      <c r="DL512" t="s">
        <v>3</v>
      </c>
      <c r="DM512" t="s">
        <v>3</v>
      </c>
      <c r="DN512">
        <v>0</v>
      </c>
      <c r="DO512">
        <v>0</v>
      </c>
      <c r="DP512">
        <v>1</v>
      </c>
      <c r="DQ512">
        <v>1</v>
      </c>
      <c r="DU512">
        <v>16987630</v>
      </c>
      <c r="DV512" t="s">
        <v>19</v>
      </c>
      <c r="DW512" t="s">
        <v>19</v>
      </c>
      <c r="DX512">
        <v>1</v>
      </c>
      <c r="DZ512" t="s">
        <v>3</v>
      </c>
      <c r="EA512" t="s">
        <v>3</v>
      </c>
      <c r="EB512" t="s">
        <v>3</v>
      </c>
      <c r="EC512" t="s">
        <v>3</v>
      </c>
      <c r="EE512">
        <v>1441815344</v>
      </c>
      <c r="EF512">
        <v>1</v>
      </c>
      <c r="EG512" t="s">
        <v>22</v>
      </c>
      <c r="EH512">
        <v>0</v>
      </c>
      <c r="EI512" t="s">
        <v>3</v>
      </c>
      <c r="EJ512">
        <v>4</v>
      </c>
      <c r="EK512">
        <v>0</v>
      </c>
      <c r="EL512" t="s">
        <v>23</v>
      </c>
      <c r="EM512" t="s">
        <v>24</v>
      </c>
      <c r="EO512" t="s">
        <v>3</v>
      </c>
      <c r="EQ512">
        <v>1024</v>
      </c>
      <c r="ER512">
        <v>30.87</v>
      </c>
      <c r="ES512">
        <v>0</v>
      </c>
      <c r="ET512">
        <v>0</v>
      </c>
      <c r="EU512">
        <v>0</v>
      </c>
      <c r="EV512">
        <v>30.87</v>
      </c>
      <c r="EW512">
        <v>0.05</v>
      </c>
      <c r="EX512">
        <v>0</v>
      </c>
      <c r="EY512">
        <v>0</v>
      </c>
      <c r="FQ512">
        <v>0</v>
      </c>
      <c r="FR512">
        <f t="shared" si="460"/>
        <v>0</v>
      </c>
      <c r="FS512">
        <v>0</v>
      </c>
      <c r="FX512">
        <v>70</v>
      </c>
      <c r="FY512">
        <v>10</v>
      </c>
      <c r="GA512" t="s">
        <v>3</v>
      </c>
      <c r="GD512">
        <v>0</v>
      </c>
      <c r="GF512">
        <v>1105260746</v>
      </c>
      <c r="GG512">
        <v>2</v>
      </c>
      <c r="GH512">
        <v>1</v>
      </c>
      <c r="GI512">
        <v>-2</v>
      </c>
      <c r="GJ512">
        <v>0</v>
      </c>
      <c r="GK512">
        <f>ROUND(R512*(R12)/100,2)</f>
        <v>0</v>
      </c>
      <c r="GL512">
        <f t="shared" si="461"/>
        <v>0</v>
      </c>
      <c r="GM512">
        <f t="shared" si="462"/>
        <v>833.5</v>
      </c>
      <c r="GN512">
        <f t="shared" si="463"/>
        <v>0</v>
      </c>
      <c r="GO512">
        <f t="shared" si="464"/>
        <v>0</v>
      </c>
      <c r="GP512">
        <f t="shared" si="465"/>
        <v>833.5</v>
      </c>
      <c r="GR512">
        <v>0</v>
      </c>
      <c r="GS512">
        <v>3</v>
      </c>
      <c r="GT512">
        <v>0</v>
      </c>
      <c r="GU512" t="s">
        <v>3</v>
      </c>
      <c r="GV512">
        <f t="shared" si="466"/>
        <v>0</v>
      </c>
      <c r="GW512">
        <v>1</v>
      </c>
      <c r="GX512">
        <f t="shared" si="467"/>
        <v>0</v>
      </c>
      <c r="HA512">
        <v>0</v>
      </c>
      <c r="HB512">
        <v>0</v>
      </c>
      <c r="HC512">
        <f t="shared" si="468"/>
        <v>0</v>
      </c>
      <c r="HE512" t="s">
        <v>3</v>
      </c>
      <c r="HF512" t="s">
        <v>3</v>
      </c>
      <c r="HM512" t="s">
        <v>3</v>
      </c>
      <c r="HN512" t="s">
        <v>3</v>
      </c>
      <c r="HO512" t="s">
        <v>3</v>
      </c>
      <c r="HP512" t="s">
        <v>3</v>
      </c>
      <c r="HQ512" t="s">
        <v>3</v>
      </c>
      <c r="IK512">
        <v>0</v>
      </c>
    </row>
    <row r="513" spans="1:245" x14ac:dyDescent="0.2">
      <c r="A513">
        <v>17</v>
      </c>
      <c r="B513">
        <v>1</v>
      </c>
      <c r="C513">
        <f>ROW(SmtRes!A228)</f>
        <v>228</v>
      </c>
      <c r="D513">
        <f>ROW(EtalonRes!A506)</f>
        <v>506</v>
      </c>
      <c r="E513" t="s">
        <v>3</v>
      </c>
      <c r="F513" t="s">
        <v>437</v>
      </c>
      <c r="G513" t="s">
        <v>460</v>
      </c>
      <c r="H513" t="s">
        <v>19</v>
      </c>
      <c r="I513">
        <v>1</v>
      </c>
      <c r="J513">
        <v>0</v>
      </c>
      <c r="K513">
        <v>1</v>
      </c>
      <c r="O513">
        <f t="shared" si="436"/>
        <v>558.16</v>
      </c>
      <c r="P513">
        <f t="shared" si="437"/>
        <v>23.48</v>
      </c>
      <c r="Q513">
        <f t="shared" si="438"/>
        <v>52.12</v>
      </c>
      <c r="R513">
        <f t="shared" si="439"/>
        <v>33.04</v>
      </c>
      <c r="S513">
        <f t="shared" si="440"/>
        <v>482.56</v>
      </c>
      <c r="T513">
        <f t="shared" si="441"/>
        <v>0</v>
      </c>
      <c r="U513">
        <f t="shared" si="442"/>
        <v>0.68</v>
      </c>
      <c r="V513">
        <f t="shared" si="443"/>
        <v>0</v>
      </c>
      <c r="W513">
        <f t="shared" si="444"/>
        <v>0</v>
      </c>
      <c r="X513">
        <f t="shared" si="445"/>
        <v>337.79</v>
      </c>
      <c r="Y513">
        <f t="shared" si="446"/>
        <v>48.26</v>
      </c>
      <c r="AA513">
        <v>-1</v>
      </c>
      <c r="AB513">
        <f t="shared" si="447"/>
        <v>558.16</v>
      </c>
      <c r="AC513">
        <f>ROUND(((ES513*4)),6)</f>
        <v>23.48</v>
      </c>
      <c r="AD513">
        <f>ROUND(((((ET513*4))-((EU513*4)))+AE513),6)</f>
        <v>52.12</v>
      </c>
      <c r="AE513">
        <f>ROUND(((EU513*4)),6)</f>
        <v>33.04</v>
      </c>
      <c r="AF513">
        <f>ROUND(((EV513*4)),6)</f>
        <v>482.56</v>
      </c>
      <c r="AG513">
        <f t="shared" si="448"/>
        <v>0</v>
      </c>
      <c r="AH513">
        <f>((EW513*4))</f>
        <v>0.68</v>
      </c>
      <c r="AI513">
        <f>((EX513*4))</f>
        <v>0</v>
      </c>
      <c r="AJ513">
        <f t="shared" si="449"/>
        <v>0</v>
      </c>
      <c r="AK513">
        <v>139.54</v>
      </c>
      <c r="AL513">
        <v>5.87</v>
      </c>
      <c r="AM513">
        <v>13.03</v>
      </c>
      <c r="AN513">
        <v>8.26</v>
      </c>
      <c r="AO513">
        <v>120.64</v>
      </c>
      <c r="AP513">
        <v>0</v>
      </c>
      <c r="AQ513">
        <v>0.17</v>
      </c>
      <c r="AR513">
        <v>0</v>
      </c>
      <c r="AS513">
        <v>0</v>
      </c>
      <c r="AT513">
        <v>70</v>
      </c>
      <c r="AU513">
        <v>10</v>
      </c>
      <c r="AV513">
        <v>1</v>
      </c>
      <c r="AW513">
        <v>1</v>
      </c>
      <c r="AZ513">
        <v>1</v>
      </c>
      <c r="BA513">
        <v>1</v>
      </c>
      <c r="BB513">
        <v>1</v>
      </c>
      <c r="BC513">
        <v>1</v>
      </c>
      <c r="BD513" t="s">
        <v>3</v>
      </c>
      <c r="BE513" t="s">
        <v>3</v>
      </c>
      <c r="BF513" t="s">
        <v>3</v>
      </c>
      <c r="BG513" t="s">
        <v>3</v>
      </c>
      <c r="BH513">
        <v>0</v>
      </c>
      <c r="BI513">
        <v>4</v>
      </c>
      <c r="BJ513" t="s">
        <v>439</v>
      </c>
      <c r="BM513">
        <v>0</v>
      </c>
      <c r="BN513">
        <v>0</v>
      </c>
      <c r="BO513" t="s">
        <v>3</v>
      </c>
      <c r="BP513">
        <v>0</v>
      </c>
      <c r="BQ513">
        <v>1</v>
      </c>
      <c r="BR513">
        <v>0</v>
      </c>
      <c r="BS513">
        <v>1</v>
      </c>
      <c r="BT513">
        <v>1</v>
      </c>
      <c r="BU513">
        <v>1</v>
      </c>
      <c r="BV513">
        <v>1</v>
      </c>
      <c r="BW513">
        <v>1</v>
      </c>
      <c r="BX513">
        <v>1</v>
      </c>
      <c r="BY513" t="s">
        <v>3</v>
      </c>
      <c r="BZ513">
        <v>70</v>
      </c>
      <c r="CA513">
        <v>10</v>
      </c>
      <c r="CB513" t="s">
        <v>3</v>
      </c>
      <c r="CE513">
        <v>0</v>
      </c>
      <c r="CF513">
        <v>0</v>
      </c>
      <c r="CG513">
        <v>0</v>
      </c>
      <c r="CM513">
        <v>0</v>
      </c>
      <c r="CN513" t="s">
        <v>3</v>
      </c>
      <c r="CO513">
        <v>0</v>
      </c>
      <c r="CP513">
        <f t="shared" si="450"/>
        <v>558.16</v>
      </c>
      <c r="CQ513">
        <f t="shared" si="451"/>
        <v>23.48</v>
      </c>
      <c r="CR513">
        <f>(((((ET513*4))*BB513-((EU513*4))*BS513)+AE513*BS513)*AV513)</f>
        <v>52.12</v>
      </c>
      <c r="CS513">
        <f t="shared" si="452"/>
        <v>33.04</v>
      </c>
      <c r="CT513">
        <f t="shared" si="453"/>
        <v>482.56</v>
      </c>
      <c r="CU513">
        <f t="shared" si="454"/>
        <v>0</v>
      </c>
      <c r="CV513">
        <f t="shared" si="455"/>
        <v>0.68</v>
      </c>
      <c r="CW513">
        <f t="shared" si="456"/>
        <v>0</v>
      </c>
      <c r="CX513">
        <f t="shared" si="457"/>
        <v>0</v>
      </c>
      <c r="CY513">
        <f t="shared" si="458"/>
        <v>337.79199999999997</v>
      </c>
      <c r="CZ513">
        <f t="shared" si="459"/>
        <v>48.256</v>
      </c>
      <c r="DC513" t="s">
        <v>3</v>
      </c>
      <c r="DD513" t="s">
        <v>32</v>
      </c>
      <c r="DE513" t="s">
        <v>32</v>
      </c>
      <c r="DF513" t="s">
        <v>32</v>
      </c>
      <c r="DG513" t="s">
        <v>32</v>
      </c>
      <c r="DH513" t="s">
        <v>3</v>
      </c>
      <c r="DI513" t="s">
        <v>32</v>
      </c>
      <c r="DJ513" t="s">
        <v>32</v>
      </c>
      <c r="DK513" t="s">
        <v>3</v>
      </c>
      <c r="DL513" t="s">
        <v>3</v>
      </c>
      <c r="DM513" t="s">
        <v>3</v>
      </c>
      <c r="DN513">
        <v>0</v>
      </c>
      <c r="DO513">
        <v>0</v>
      </c>
      <c r="DP513">
        <v>1</v>
      </c>
      <c r="DQ513">
        <v>1</v>
      </c>
      <c r="DU513">
        <v>16987630</v>
      </c>
      <c r="DV513" t="s">
        <v>19</v>
      </c>
      <c r="DW513" t="s">
        <v>19</v>
      </c>
      <c r="DX513">
        <v>1</v>
      </c>
      <c r="DZ513" t="s">
        <v>3</v>
      </c>
      <c r="EA513" t="s">
        <v>3</v>
      </c>
      <c r="EB513" t="s">
        <v>3</v>
      </c>
      <c r="EC513" t="s">
        <v>3</v>
      </c>
      <c r="EE513">
        <v>1441815344</v>
      </c>
      <c r="EF513">
        <v>1</v>
      </c>
      <c r="EG513" t="s">
        <v>22</v>
      </c>
      <c r="EH513">
        <v>0</v>
      </c>
      <c r="EI513" t="s">
        <v>3</v>
      </c>
      <c r="EJ513">
        <v>4</v>
      </c>
      <c r="EK513">
        <v>0</v>
      </c>
      <c r="EL513" t="s">
        <v>23</v>
      </c>
      <c r="EM513" t="s">
        <v>24</v>
      </c>
      <c r="EO513" t="s">
        <v>3</v>
      </c>
      <c r="EQ513">
        <v>1024</v>
      </c>
      <c r="ER513">
        <v>139.54</v>
      </c>
      <c r="ES513">
        <v>5.87</v>
      </c>
      <c r="ET513">
        <v>13.03</v>
      </c>
      <c r="EU513">
        <v>8.26</v>
      </c>
      <c r="EV513">
        <v>120.64</v>
      </c>
      <c r="EW513">
        <v>0.17</v>
      </c>
      <c r="EX513">
        <v>0</v>
      </c>
      <c r="EY513">
        <v>0</v>
      </c>
      <c r="FQ513">
        <v>0</v>
      </c>
      <c r="FR513">
        <f t="shared" si="460"/>
        <v>0</v>
      </c>
      <c r="FS513">
        <v>0</v>
      </c>
      <c r="FX513">
        <v>70</v>
      </c>
      <c r="FY513">
        <v>10</v>
      </c>
      <c r="GA513" t="s">
        <v>3</v>
      </c>
      <c r="GD513">
        <v>0</v>
      </c>
      <c r="GF513">
        <v>509800154</v>
      </c>
      <c r="GG513">
        <v>2</v>
      </c>
      <c r="GH513">
        <v>1</v>
      </c>
      <c r="GI513">
        <v>-2</v>
      </c>
      <c r="GJ513">
        <v>0</v>
      </c>
      <c r="GK513">
        <f>ROUND(R513*(R12)/100,2)</f>
        <v>35.68</v>
      </c>
      <c r="GL513">
        <f t="shared" si="461"/>
        <v>0</v>
      </c>
      <c r="GM513">
        <f t="shared" si="462"/>
        <v>979.89</v>
      </c>
      <c r="GN513">
        <f t="shared" si="463"/>
        <v>0</v>
      </c>
      <c r="GO513">
        <f t="shared" si="464"/>
        <v>0</v>
      </c>
      <c r="GP513">
        <f t="shared" si="465"/>
        <v>979.89</v>
      </c>
      <c r="GR513">
        <v>0</v>
      </c>
      <c r="GS513">
        <v>3</v>
      </c>
      <c r="GT513">
        <v>0</v>
      </c>
      <c r="GU513" t="s">
        <v>3</v>
      </c>
      <c r="GV513">
        <f t="shared" si="466"/>
        <v>0</v>
      </c>
      <c r="GW513">
        <v>1</v>
      </c>
      <c r="GX513">
        <f t="shared" si="467"/>
        <v>0</v>
      </c>
      <c r="HA513">
        <v>0</v>
      </c>
      <c r="HB513">
        <v>0</v>
      </c>
      <c r="HC513">
        <f t="shared" si="468"/>
        <v>0</v>
      </c>
      <c r="HE513" t="s">
        <v>3</v>
      </c>
      <c r="HF513" t="s">
        <v>3</v>
      </c>
      <c r="HM513" t="s">
        <v>3</v>
      </c>
      <c r="HN513" t="s">
        <v>3</v>
      </c>
      <c r="HO513" t="s">
        <v>3</v>
      </c>
      <c r="HP513" t="s">
        <v>3</v>
      </c>
      <c r="HQ513" t="s">
        <v>3</v>
      </c>
      <c r="IK513">
        <v>0</v>
      </c>
    </row>
    <row r="514" spans="1:245" x14ac:dyDescent="0.2">
      <c r="A514">
        <v>17</v>
      </c>
      <c r="B514">
        <v>1</v>
      </c>
      <c r="D514">
        <f>ROW(EtalonRes!A509)</f>
        <v>509</v>
      </c>
      <c r="E514" t="s">
        <v>3</v>
      </c>
      <c r="F514" t="s">
        <v>362</v>
      </c>
      <c r="G514" t="s">
        <v>461</v>
      </c>
      <c r="H514" t="s">
        <v>19</v>
      </c>
      <c r="I514">
        <v>1</v>
      </c>
      <c r="J514">
        <v>0</v>
      </c>
      <c r="K514">
        <v>1</v>
      </c>
      <c r="O514">
        <f t="shared" si="436"/>
        <v>57.84</v>
      </c>
      <c r="P514">
        <f t="shared" si="437"/>
        <v>2.2799999999999998</v>
      </c>
      <c r="Q514">
        <f t="shared" si="438"/>
        <v>0</v>
      </c>
      <c r="R514">
        <f t="shared" si="439"/>
        <v>0</v>
      </c>
      <c r="S514">
        <f t="shared" si="440"/>
        <v>55.56</v>
      </c>
      <c r="T514">
        <f t="shared" si="441"/>
        <v>0</v>
      </c>
      <c r="U514">
        <f t="shared" si="442"/>
        <v>0.09</v>
      </c>
      <c r="V514">
        <f t="shared" si="443"/>
        <v>0</v>
      </c>
      <c r="W514">
        <f t="shared" si="444"/>
        <v>0</v>
      </c>
      <c r="X514">
        <f t="shared" si="445"/>
        <v>38.89</v>
      </c>
      <c r="Y514">
        <f t="shared" si="446"/>
        <v>5.56</v>
      </c>
      <c r="AA514">
        <v>-1</v>
      </c>
      <c r="AB514">
        <f t="shared" si="447"/>
        <v>57.84</v>
      </c>
      <c r="AC514">
        <f>ROUND(((ES514*3)),6)</f>
        <v>2.2799999999999998</v>
      </c>
      <c r="AD514">
        <f>ROUND(((((ET514*3))-((EU514*3)))+AE514),6)</f>
        <v>0</v>
      </c>
      <c r="AE514">
        <f>ROUND(((EU514*3)),6)</f>
        <v>0</v>
      </c>
      <c r="AF514">
        <f>ROUND(((EV514*3)),6)</f>
        <v>55.56</v>
      </c>
      <c r="AG514">
        <f t="shared" si="448"/>
        <v>0</v>
      </c>
      <c r="AH514">
        <f>((EW514*3))</f>
        <v>0.09</v>
      </c>
      <c r="AI514">
        <f>((EX514*3))</f>
        <v>0</v>
      </c>
      <c r="AJ514">
        <f t="shared" si="449"/>
        <v>0</v>
      </c>
      <c r="AK514">
        <v>19.28</v>
      </c>
      <c r="AL514">
        <v>0.76</v>
      </c>
      <c r="AM514">
        <v>0</v>
      </c>
      <c r="AN514">
        <v>0</v>
      </c>
      <c r="AO514">
        <v>18.52</v>
      </c>
      <c r="AP514">
        <v>0</v>
      </c>
      <c r="AQ514">
        <v>0.03</v>
      </c>
      <c r="AR514">
        <v>0</v>
      </c>
      <c r="AS514">
        <v>0</v>
      </c>
      <c r="AT514">
        <v>70</v>
      </c>
      <c r="AU514">
        <v>10</v>
      </c>
      <c r="AV514">
        <v>1</v>
      </c>
      <c r="AW514">
        <v>1</v>
      </c>
      <c r="AZ514">
        <v>1</v>
      </c>
      <c r="BA514">
        <v>1</v>
      </c>
      <c r="BB514">
        <v>1</v>
      </c>
      <c r="BC514">
        <v>1</v>
      </c>
      <c r="BD514" t="s">
        <v>3</v>
      </c>
      <c r="BE514" t="s">
        <v>3</v>
      </c>
      <c r="BF514" t="s">
        <v>3</v>
      </c>
      <c r="BG514" t="s">
        <v>3</v>
      </c>
      <c r="BH514">
        <v>0</v>
      </c>
      <c r="BI514">
        <v>4</v>
      </c>
      <c r="BJ514" t="s">
        <v>364</v>
      </c>
      <c r="BM514">
        <v>0</v>
      </c>
      <c r="BN514">
        <v>0</v>
      </c>
      <c r="BO514" t="s">
        <v>3</v>
      </c>
      <c r="BP514">
        <v>0</v>
      </c>
      <c r="BQ514">
        <v>1</v>
      </c>
      <c r="BR514">
        <v>0</v>
      </c>
      <c r="BS514">
        <v>1</v>
      </c>
      <c r="BT514">
        <v>1</v>
      </c>
      <c r="BU514">
        <v>1</v>
      </c>
      <c r="BV514">
        <v>1</v>
      </c>
      <c r="BW514">
        <v>1</v>
      </c>
      <c r="BX514">
        <v>1</v>
      </c>
      <c r="BY514" t="s">
        <v>3</v>
      </c>
      <c r="BZ514">
        <v>70</v>
      </c>
      <c r="CA514">
        <v>10</v>
      </c>
      <c r="CB514" t="s">
        <v>3</v>
      </c>
      <c r="CE514">
        <v>0</v>
      </c>
      <c r="CF514">
        <v>0</v>
      </c>
      <c r="CG514">
        <v>0</v>
      </c>
      <c r="CM514">
        <v>0</v>
      </c>
      <c r="CN514" t="s">
        <v>3</v>
      </c>
      <c r="CO514">
        <v>0</v>
      </c>
      <c r="CP514">
        <f t="shared" si="450"/>
        <v>57.84</v>
      </c>
      <c r="CQ514">
        <f t="shared" si="451"/>
        <v>2.2799999999999998</v>
      </c>
      <c r="CR514">
        <f>(((((ET514*3))*BB514-((EU514*3))*BS514)+AE514*BS514)*AV514)</f>
        <v>0</v>
      </c>
      <c r="CS514">
        <f t="shared" si="452"/>
        <v>0</v>
      </c>
      <c r="CT514">
        <f t="shared" si="453"/>
        <v>55.56</v>
      </c>
      <c r="CU514">
        <f t="shared" si="454"/>
        <v>0</v>
      </c>
      <c r="CV514">
        <f t="shared" si="455"/>
        <v>0.09</v>
      </c>
      <c r="CW514">
        <f t="shared" si="456"/>
        <v>0</v>
      </c>
      <c r="CX514">
        <f t="shared" si="457"/>
        <v>0</v>
      </c>
      <c r="CY514">
        <f t="shared" si="458"/>
        <v>38.892000000000003</v>
      </c>
      <c r="CZ514">
        <f t="shared" si="459"/>
        <v>5.556</v>
      </c>
      <c r="DC514" t="s">
        <v>3</v>
      </c>
      <c r="DD514" t="s">
        <v>164</v>
      </c>
      <c r="DE514" t="s">
        <v>164</v>
      </c>
      <c r="DF514" t="s">
        <v>164</v>
      </c>
      <c r="DG514" t="s">
        <v>164</v>
      </c>
      <c r="DH514" t="s">
        <v>3</v>
      </c>
      <c r="DI514" t="s">
        <v>164</v>
      </c>
      <c r="DJ514" t="s">
        <v>164</v>
      </c>
      <c r="DK514" t="s">
        <v>3</v>
      </c>
      <c r="DL514" t="s">
        <v>3</v>
      </c>
      <c r="DM514" t="s">
        <v>3</v>
      </c>
      <c r="DN514">
        <v>0</v>
      </c>
      <c r="DO514">
        <v>0</v>
      </c>
      <c r="DP514">
        <v>1</v>
      </c>
      <c r="DQ514">
        <v>1</v>
      </c>
      <c r="DU514">
        <v>16987630</v>
      </c>
      <c r="DV514" t="s">
        <v>19</v>
      </c>
      <c r="DW514" t="s">
        <v>19</v>
      </c>
      <c r="DX514">
        <v>1</v>
      </c>
      <c r="DZ514" t="s">
        <v>3</v>
      </c>
      <c r="EA514" t="s">
        <v>3</v>
      </c>
      <c r="EB514" t="s">
        <v>3</v>
      </c>
      <c r="EC514" t="s">
        <v>3</v>
      </c>
      <c r="EE514">
        <v>1441815344</v>
      </c>
      <c r="EF514">
        <v>1</v>
      </c>
      <c r="EG514" t="s">
        <v>22</v>
      </c>
      <c r="EH514">
        <v>0</v>
      </c>
      <c r="EI514" t="s">
        <v>3</v>
      </c>
      <c r="EJ514">
        <v>4</v>
      </c>
      <c r="EK514">
        <v>0</v>
      </c>
      <c r="EL514" t="s">
        <v>23</v>
      </c>
      <c r="EM514" t="s">
        <v>24</v>
      </c>
      <c r="EO514" t="s">
        <v>3</v>
      </c>
      <c r="EQ514">
        <v>1024</v>
      </c>
      <c r="ER514">
        <v>19.28</v>
      </c>
      <c r="ES514">
        <v>0.76</v>
      </c>
      <c r="ET514">
        <v>0</v>
      </c>
      <c r="EU514">
        <v>0</v>
      </c>
      <c r="EV514">
        <v>18.52</v>
      </c>
      <c r="EW514">
        <v>0.03</v>
      </c>
      <c r="EX514">
        <v>0</v>
      </c>
      <c r="EY514">
        <v>0</v>
      </c>
      <c r="FQ514">
        <v>0</v>
      </c>
      <c r="FR514">
        <f t="shared" si="460"/>
        <v>0</v>
      </c>
      <c r="FS514">
        <v>0</v>
      </c>
      <c r="FX514">
        <v>70</v>
      </c>
      <c r="FY514">
        <v>10</v>
      </c>
      <c r="GA514" t="s">
        <v>3</v>
      </c>
      <c r="GD514">
        <v>0</v>
      </c>
      <c r="GF514">
        <v>1887852045</v>
      </c>
      <c r="GG514">
        <v>2</v>
      </c>
      <c r="GH514">
        <v>1</v>
      </c>
      <c r="GI514">
        <v>-2</v>
      </c>
      <c r="GJ514">
        <v>0</v>
      </c>
      <c r="GK514">
        <f>ROUND(R514*(R12)/100,2)</f>
        <v>0</v>
      </c>
      <c r="GL514">
        <f t="shared" si="461"/>
        <v>0</v>
      </c>
      <c r="GM514">
        <f t="shared" si="462"/>
        <v>102.29</v>
      </c>
      <c r="GN514">
        <f t="shared" si="463"/>
        <v>0</v>
      </c>
      <c r="GO514">
        <f t="shared" si="464"/>
        <v>0</v>
      </c>
      <c r="GP514">
        <f t="shared" si="465"/>
        <v>102.29</v>
      </c>
      <c r="GR514">
        <v>0</v>
      </c>
      <c r="GS514">
        <v>3</v>
      </c>
      <c r="GT514">
        <v>0</v>
      </c>
      <c r="GU514" t="s">
        <v>3</v>
      </c>
      <c r="GV514">
        <f t="shared" si="466"/>
        <v>0</v>
      </c>
      <c r="GW514">
        <v>1</v>
      </c>
      <c r="GX514">
        <f t="shared" si="467"/>
        <v>0</v>
      </c>
      <c r="HA514">
        <v>0</v>
      </c>
      <c r="HB514">
        <v>0</v>
      </c>
      <c r="HC514">
        <f t="shared" si="468"/>
        <v>0</v>
      </c>
      <c r="HE514" t="s">
        <v>3</v>
      </c>
      <c r="HF514" t="s">
        <v>3</v>
      </c>
      <c r="HM514" t="s">
        <v>3</v>
      </c>
      <c r="HN514" t="s">
        <v>3</v>
      </c>
      <c r="HO514" t="s">
        <v>3</v>
      </c>
      <c r="HP514" t="s">
        <v>3</v>
      </c>
      <c r="HQ514" t="s">
        <v>3</v>
      </c>
      <c r="IK514">
        <v>0</v>
      </c>
    </row>
    <row r="515" spans="1:245" x14ac:dyDescent="0.2">
      <c r="A515">
        <v>17</v>
      </c>
      <c r="B515">
        <v>1</v>
      </c>
      <c r="D515">
        <f>ROW(EtalonRes!A515)</f>
        <v>515</v>
      </c>
      <c r="E515" t="s">
        <v>462</v>
      </c>
      <c r="F515" t="s">
        <v>366</v>
      </c>
      <c r="G515" t="s">
        <v>463</v>
      </c>
      <c r="H515" t="s">
        <v>19</v>
      </c>
      <c r="I515">
        <v>1</v>
      </c>
      <c r="J515">
        <v>0</v>
      </c>
      <c r="K515">
        <v>1</v>
      </c>
      <c r="O515">
        <f t="shared" si="436"/>
        <v>565.04999999999995</v>
      </c>
      <c r="P515">
        <f t="shared" si="437"/>
        <v>9.31</v>
      </c>
      <c r="Q515">
        <f t="shared" si="438"/>
        <v>0</v>
      </c>
      <c r="R515">
        <f t="shared" si="439"/>
        <v>0</v>
      </c>
      <c r="S515">
        <f t="shared" si="440"/>
        <v>555.74</v>
      </c>
      <c r="T515">
        <f t="shared" si="441"/>
        <v>0</v>
      </c>
      <c r="U515">
        <f t="shared" si="442"/>
        <v>0.9</v>
      </c>
      <c r="V515">
        <f t="shared" si="443"/>
        <v>0</v>
      </c>
      <c r="W515">
        <f t="shared" si="444"/>
        <v>0</v>
      </c>
      <c r="X515">
        <f t="shared" si="445"/>
        <v>389.02</v>
      </c>
      <c r="Y515">
        <f t="shared" si="446"/>
        <v>55.57</v>
      </c>
      <c r="AA515">
        <v>1472751627</v>
      </c>
      <c r="AB515">
        <f t="shared" si="447"/>
        <v>565.04999999999995</v>
      </c>
      <c r="AC515">
        <f>ROUND((ES515),6)</f>
        <v>9.31</v>
      </c>
      <c r="AD515">
        <f>ROUND((((ET515)-(EU515))+AE515),6)</f>
        <v>0</v>
      </c>
      <c r="AE515">
        <f>ROUND((EU515),6)</f>
        <v>0</v>
      </c>
      <c r="AF515">
        <f>ROUND((EV515),6)</f>
        <v>555.74</v>
      </c>
      <c r="AG515">
        <f t="shared" si="448"/>
        <v>0</v>
      </c>
      <c r="AH515">
        <f>(EW515)</f>
        <v>0.9</v>
      </c>
      <c r="AI515">
        <f>(EX515)</f>
        <v>0</v>
      </c>
      <c r="AJ515">
        <f t="shared" si="449"/>
        <v>0</v>
      </c>
      <c r="AK515">
        <v>565.04999999999995</v>
      </c>
      <c r="AL515">
        <v>9.31</v>
      </c>
      <c r="AM515">
        <v>0</v>
      </c>
      <c r="AN515">
        <v>0</v>
      </c>
      <c r="AO515">
        <v>555.74</v>
      </c>
      <c r="AP515">
        <v>0</v>
      </c>
      <c r="AQ515">
        <v>0.9</v>
      </c>
      <c r="AR515">
        <v>0</v>
      </c>
      <c r="AS515">
        <v>0</v>
      </c>
      <c r="AT515">
        <v>70</v>
      </c>
      <c r="AU515">
        <v>10</v>
      </c>
      <c r="AV515">
        <v>1</v>
      </c>
      <c r="AW515">
        <v>1</v>
      </c>
      <c r="AZ515">
        <v>1</v>
      </c>
      <c r="BA515">
        <v>1</v>
      </c>
      <c r="BB515">
        <v>1</v>
      </c>
      <c r="BC515">
        <v>1</v>
      </c>
      <c r="BD515" t="s">
        <v>3</v>
      </c>
      <c r="BE515" t="s">
        <v>3</v>
      </c>
      <c r="BF515" t="s">
        <v>3</v>
      </c>
      <c r="BG515" t="s">
        <v>3</v>
      </c>
      <c r="BH515">
        <v>0</v>
      </c>
      <c r="BI515">
        <v>4</v>
      </c>
      <c r="BJ515" t="s">
        <v>368</v>
      </c>
      <c r="BM515">
        <v>0</v>
      </c>
      <c r="BN515">
        <v>0</v>
      </c>
      <c r="BO515" t="s">
        <v>3</v>
      </c>
      <c r="BP515">
        <v>0</v>
      </c>
      <c r="BQ515">
        <v>1</v>
      </c>
      <c r="BR515">
        <v>0</v>
      </c>
      <c r="BS515">
        <v>1</v>
      </c>
      <c r="BT515">
        <v>1</v>
      </c>
      <c r="BU515">
        <v>1</v>
      </c>
      <c r="BV515">
        <v>1</v>
      </c>
      <c r="BW515">
        <v>1</v>
      </c>
      <c r="BX515">
        <v>1</v>
      </c>
      <c r="BY515" t="s">
        <v>3</v>
      </c>
      <c r="BZ515">
        <v>70</v>
      </c>
      <c r="CA515">
        <v>10</v>
      </c>
      <c r="CB515" t="s">
        <v>3</v>
      </c>
      <c r="CE515">
        <v>0</v>
      </c>
      <c r="CF515">
        <v>0</v>
      </c>
      <c r="CG515">
        <v>0</v>
      </c>
      <c r="CM515">
        <v>0</v>
      </c>
      <c r="CN515" t="s">
        <v>3</v>
      </c>
      <c r="CO515">
        <v>0</v>
      </c>
      <c r="CP515">
        <f t="shared" si="450"/>
        <v>565.04999999999995</v>
      </c>
      <c r="CQ515">
        <f t="shared" si="451"/>
        <v>9.31</v>
      </c>
      <c r="CR515">
        <f>((((ET515)*BB515-(EU515)*BS515)+AE515*BS515)*AV515)</f>
        <v>0</v>
      </c>
      <c r="CS515">
        <f t="shared" si="452"/>
        <v>0</v>
      </c>
      <c r="CT515">
        <f t="shared" si="453"/>
        <v>555.74</v>
      </c>
      <c r="CU515">
        <f t="shared" si="454"/>
        <v>0</v>
      </c>
      <c r="CV515">
        <f t="shared" si="455"/>
        <v>0.9</v>
      </c>
      <c r="CW515">
        <f t="shared" si="456"/>
        <v>0</v>
      </c>
      <c r="CX515">
        <f t="shared" si="457"/>
        <v>0</v>
      </c>
      <c r="CY515">
        <f t="shared" si="458"/>
        <v>389.01800000000003</v>
      </c>
      <c r="CZ515">
        <f t="shared" si="459"/>
        <v>55.573999999999998</v>
      </c>
      <c r="DC515" t="s">
        <v>3</v>
      </c>
      <c r="DD515" t="s">
        <v>3</v>
      </c>
      <c r="DE515" t="s">
        <v>3</v>
      </c>
      <c r="DF515" t="s">
        <v>3</v>
      </c>
      <c r="DG515" t="s">
        <v>3</v>
      </c>
      <c r="DH515" t="s">
        <v>3</v>
      </c>
      <c r="DI515" t="s">
        <v>3</v>
      </c>
      <c r="DJ515" t="s">
        <v>3</v>
      </c>
      <c r="DK515" t="s">
        <v>3</v>
      </c>
      <c r="DL515" t="s">
        <v>3</v>
      </c>
      <c r="DM515" t="s">
        <v>3</v>
      </c>
      <c r="DN515">
        <v>0</v>
      </c>
      <c r="DO515">
        <v>0</v>
      </c>
      <c r="DP515">
        <v>1</v>
      </c>
      <c r="DQ515">
        <v>1</v>
      </c>
      <c r="DU515">
        <v>16987630</v>
      </c>
      <c r="DV515" t="s">
        <v>19</v>
      </c>
      <c r="DW515" t="s">
        <v>19</v>
      </c>
      <c r="DX515">
        <v>1</v>
      </c>
      <c r="DZ515" t="s">
        <v>3</v>
      </c>
      <c r="EA515" t="s">
        <v>3</v>
      </c>
      <c r="EB515" t="s">
        <v>3</v>
      </c>
      <c r="EC515" t="s">
        <v>3</v>
      </c>
      <c r="EE515">
        <v>1441815344</v>
      </c>
      <c r="EF515">
        <v>1</v>
      </c>
      <c r="EG515" t="s">
        <v>22</v>
      </c>
      <c r="EH515">
        <v>0</v>
      </c>
      <c r="EI515" t="s">
        <v>3</v>
      </c>
      <c r="EJ515">
        <v>4</v>
      </c>
      <c r="EK515">
        <v>0</v>
      </c>
      <c r="EL515" t="s">
        <v>23</v>
      </c>
      <c r="EM515" t="s">
        <v>24</v>
      </c>
      <c r="EO515" t="s">
        <v>3</v>
      </c>
      <c r="EQ515">
        <v>0</v>
      </c>
      <c r="ER515">
        <v>565.04999999999995</v>
      </c>
      <c r="ES515">
        <v>9.31</v>
      </c>
      <c r="ET515">
        <v>0</v>
      </c>
      <c r="EU515">
        <v>0</v>
      </c>
      <c r="EV515">
        <v>555.74</v>
      </c>
      <c r="EW515">
        <v>0.9</v>
      </c>
      <c r="EX515">
        <v>0</v>
      </c>
      <c r="EY515">
        <v>0</v>
      </c>
      <c r="FQ515">
        <v>0</v>
      </c>
      <c r="FR515">
        <f t="shared" si="460"/>
        <v>0</v>
      </c>
      <c r="FS515">
        <v>0</v>
      </c>
      <c r="FX515">
        <v>70</v>
      </c>
      <c r="FY515">
        <v>10</v>
      </c>
      <c r="GA515" t="s">
        <v>3</v>
      </c>
      <c r="GD515">
        <v>0</v>
      </c>
      <c r="GF515">
        <v>502453447</v>
      </c>
      <c r="GG515">
        <v>2</v>
      </c>
      <c r="GH515">
        <v>1</v>
      </c>
      <c r="GI515">
        <v>-2</v>
      </c>
      <c r="GJ515">
        <v>0</v>
      </c>
      <c r="GK515">
        <f>ROUND(R515*(R12)/100,2)</f>
        <v>0</v>
      </c>
      <c r="GL515">
        <f t="shared" si="461"/>
        <v>0</v>
      </c>
      <c r="GM515">
        <f t="shared" si="462"/>
        <v>1009.64</v>
      </c>
      <c r="GN515">
        <f t="shared" si="463"/>
        <v>0</v>
      </c>
      <c r="GO515">
        <f t="shared" si="464"/>
        <v>0</v>
      </c>
      <c r="GP515">
        <f t="shared" si="465"/>
        <v>1009.64</v>
      </c>
      <c r="GR515">
        <v>0</v>
      </c>
      <c r="GS515">
        <v>3</v>
      </c>
      <c r="GT515">
        <v>0</v>
      </c>
      <c r="GU515" t="s">
        <v>3</v>
      </c>
      <c r="GV515">
        <f t="shared" si="466"/>
        <v>0</v>
      </c>
      <c r="GW515">
        <v>1</v>
      </c>
      <c r="GX515">
        <f t="shared" si="467"/>
        <v>0</v>
      </c>
      <c r="HA515">
        <v>0</v>
      </c>
      <c r="HB515">
        <v>0</v>
      </c>
      <c r="HC515">
        <f t="shared" si="468"/>
        <v>0</v>
      </c>
      <c r="HE515" t="s">
        <v>3</v>
      </c>
      <c r="HF515" t="s">
        <v>3</v>
      </c>
      <c r="HM515" t="s">
        <v>3</v>
      </c>
      <c r="HN515" t="s">
        <v>3</v>
      </c>
      <c r="HO515" t="s">
        <v>3</v>
      </c>
      <c r="HP515" t="s">
        <v>3</v>
      </c>
      <c r="HQ515" t="s">
        <v>3</v>
      </c>
      <c r="IK515">
        <v>0</v>
      </c>
    </row>
    <row r="516" spans="1:245" x14ac:dyDescent="0.2">
      <c r="A516">
        <v>17</v>
      </c>
      <c r="B516">
        <v>1</v>
      </c>
      <c r="D516">
        <f>ROW(EtalonRes!A521)</f>
        <v>521</v>
      </c>
      <c r="E516" t="s">
        <v>464</v>
      </c>
      <c r="F516" t="s">
        <v>398</v>
      </c>
      <c r="G516" t="s">
        <v>399</v>
      </c>
      <c r="H516" t="s">
        <v>19</v>
      </c>
      <c r="I516">
        <f>ROUND(1+1+1+2,9)</f>
        <v>5</v>
      </c>
      <c r="J516">
        <v>0</v>
      </c>
      <c r="K516">
        <f>ROUND(1+1+1+2,9)</f>
        <v>5</v>
      </c>
      <c r="O516">
        <f t="shared" si="436"/>
        <v>4693.1000000000004</v>
      </c>
      <c r="P516">
        <f t="shared" si="437"/>
        <v>61.95</v>
      </c>
      <c r="Q516">
        <f t="shared" si="438"/>
        <v>0</v>
      </c>
      <c r="R516">
        <f t="shared" si="439"/>
        <v>0</v>
      </c>
      <c r="S516">
        <f t="shared" si="440"/>
        <v>4631.1499999999996</v>
      </c>
      <c r="T516">
        <f t="shared" si="441"/>
        <v>0</v>
      </c>
      <c r="U516">
        <f t="shared" si="442"/>
        <v>7.5</v>
      </c>
      <c r="V516">
        <f t="shared" si="443"/>
        <v>0</v>
      </c>
      <c r="W516">
        <f t="shared" si="444"/>
        <v>0</v>
      </c>
      <c r="X516">
        <f t="shared" si="445"/>
        <v>3241.81</v>
      </c>
      <c r="Y516">
        <f t="shared" si="446"/>
        <v>463.12</v>
      </c>
      <c r="AA516">
        <v>1472751627</v>
      </c>
      <c r="AB516">
        <f t="shared" si="447"/>
        <v>938.62</v>
      </c>
      <c r="AC516">
        <f>ROUND((ES516),6)</f>
        <v>12.39</v>
      </c>
      <c r="AD516">
        <f>ROUND((((ET516)-(EU516))+AE516),6)</f>
        <v>0</v>
      </c>
      <c r="AE516">
        <f>ROUND((EU516),6)</f>
        <v>0</v>
      </c>
      <c r="AF516">
        <f>ROUND((EV516),6)</f>
        <v>926.23</v>
      </c>
      <c r="AG516">
        <f t="shared" si="448"/>
        <v>0</v>
      </c>
      <c r="AH516">
        <f>(EW516)</f>
        <v>1.5</v>
      </c>
      <c r="AI516">
        <f>(EX516)</f>
        <v>0</v>
      </c>
      <c r="AJ516">
        <f t="shared" si="449"/>
        <v>0</v>
      </c>
      <c r="AK516">
        <v>938.62</v>
      </c>
      <c r="AL516">
        <v>12.39</v>
      </c>
      <c r="AM516">
        <v>0</v>
      </c>
      <c r="AN516">
        <v>0</v>
      </c>
      <c r="AO516">
        <v>926.23</v>
      </c>
      <c r="AP516">
        <v>0</v>
      </c>
      <c r="AQ516">
        <v>1.5</v>
      </c>
      <c r="AR516">
        <v>0</v>
      </c>
      <c r="AS516">
        <v>0</v>
      </c>
      <c r="AT516">
        <v>70</v>
      </c>
      <c r="AU516">
        <v>10</v>
      </c>
      <c r="AV516">
        <v>1</v>
      </c>
      <c r="AW516">
        <v>1</v>
      </c>
      <c r="AZ516">
        <v>1</v>
      </c>
      <c r="BA516">
        <v>1</v>
      </c>
      <c r="BB516">
        <v>1</v>
      </c>
      <c r="BC516">
        <v>1</v>
      </c>
      <c r="BD516" t="s">
        <v>3</v>
      </c>
      <c r="BE516" t="s">
        <v>3</v>
      </c>
      <c r="BF516" t="s">
        <v>3</v>
      </c>
      <c r="BG516" t="s">
        <v>3</v>
      </c>
      <c r="BH516">
        <v>0</v>
      </c>
      <c r="BI516">
        <v>4</v>
      </c>
      <c r="BJ516" t="s">
        <v>400</v>
      </c>
      <c r="BM516">
        <v>0</v>
      </c>
      <c r="BN516">
        <v>0</v>
      </c>
      <c r="BO516" t="s">
        <v>3</v>
      </c>
      <c r="BP516">
        <v>0</v>
      </c>
      <c r="BQ516">
        <v>1</v>
      </c>
      <c r="BR516">
        <v>0</v>
      </c>
      <c r="BS516">
        <v>1</v>
      </c>
      <c r="BT516">
        <v>1</v>
      </c>
      <c r="BU516">
        <v>1</v>
      </c>
      <c r="BV516">
        <v>1</v>
      </c>
      <c r="BW516">
        <v>1</v>
      </c>
      <c r="BX516">
        <v>1</v>
      </c>
      <c r="BY516" t="s">
        <v>3</v>
      </c>
      <c r="BZ516">
        <v>70</v>
      </c>
      <c r="CA516">
        <v>10</v>
      </c>
      <c r="CB516" t="s">
        <v>3</v>
      </c>
      <c r="CE516">
        <v>0</v>
      </c>
      <c r="CF516">
        <v>0</v>
      </c>
      <c r="CG516">
        <v>0</v>
      </c>
      <c r="CM516">
        <v>0</v>
      </c>
      <c r="CN516" t="s">
        <v>3</v>
      </c>
      <c r="CO516">
        <v>0</v>
      </c>
      <c r="CP516">
        <f t="shared" si="450"/>
        <v>4693.0999999999995</v>
      </c>
      <c r="CQ516">
        <f t="shared" si="451"/>
        <v>12.39</v>
      </c>
      <c r="CR516">
        <f>((((ET516)*BB516-(EU516)*BS516)+AE516*BS516)*AV516)</f>
        <v>0</v>
      </c>
      <c r="CS516">
        <f t="shared" si="452"/>
        <v>0</v>
      </c>
      <c r="CT516">
        <f t="shared" si="453"/>
        <v>926.23</v>
      </c>
      <c r="CU516">
        <f t="shared" si="454"/>
        <v>0</v>
      </c>
      <c r="CV516">
        <f t="shared" si="455"/>
        <v>1.5</v>
      </c>
      <c r="CW516">
        <f t="shared" si="456"/>
        <v>0</v>
      </c>
      <c r="CX516">
        <f t="shared" si="457"/>
        <v>0</v>
      </c>
      <c r="CY516">
        <f t="shared" si="458"/>
        <v>3241.8049999999998</v>
      </c>
      <c r="CZ516">
        <f t="shared" si="459"/>
        <v>463.11500000000001</v>
      </c>
      <c r="DC516" t="s">
        <v>3</v>
      </c>
      <c r="DD516" t="s">
        <v>3</v>
      </c>
      <c r="DE516" t="s">
        <v>3</v>
      </c>
      <c r="DF516" t="s">
        <v>3</v>
      </c>
      <c r="DG516" t="s">
        <v>3</v>
      </c>
      <c r="DH516" t="s">
        <v>3</v>
      </c>
      <c r="DI516" t="s">
        <v>3</v>
      </c>
      <c r="DJ516" t="s">
        <v>3</v>
      </c>
      <c r="DK516" t="s">
        <v>3</v>
      </c>
      <c r="DL516" t="s">
        <v>3</v>
      </c>
      <c r="DM516" t="s">
        <v>3</v>
      </c>
      <c r="DN516">
        <v>0</v>
      </c>
      <c r="DO516">
        <v>0</v>
      </c>
      <c r="DP516">
        <v>1</v>
      </c>
      <c r="DQ516">
        <v>1</v>
      </c>
      <c r="DU516">
        <v>16987630</v>
      </c>
      <c r="DV516" t="s">
        <v>19</v>
      </c>
      <c r="DW516" t="s">
        <v>19</v>
      </c>
      <c r="DX516">
        <v>1</v>
      </c>
      <c r="DZ516" t="s">
        <v>3</v>
      </c>
      <c r="EA516" t="s">
        <v>3</v>
      </c>
      <c r="EB516" t="s">
        <v>3</v>
      </c>
      <c r="EC516" t="s">
        <v>3</v>
      </c>
      <c r="EE516">
        <v>1441815344</v>
      </c>
      <c r="EF516">
        <v>1</v>
      </c>
      <c r="EG516" t="s">
        <v>22</v>
      </c>
      <c r="EH516">
        <v>0</v>
      </c>
      <c r="EI516" t="s">
        <v>3</v>
      </c>
      <c r="EJ516">
        <v>4</v>
      </c>
      <c r="EK516">
        <v>0</v>
      </c>
      <c r="EL516" t="s">
        <v>23</v>
      </c>
      <c r="EM516" t="s">
        <v>24</v>
      </c>
      <c r="EO516" t="s">
        <v>3</v>
      </c>
      <c r="EQ516">
        <v>0</v>
      </c>
      <c r="ER516">
        <v>938.62</v>
      </c>
      <c r="ES516">
        <v>12.39</v>
      </c>
      <c r="ET516">
        <v>0</v>
      </c>
      <c r="EU516">
        <v>0</v>
      </c>
      <c r="EV516">
        <v>926.23</v>
      </c>
      <c r="EW516">
        <v>1.5</v>
      </c>
      <c r="EX516">
        <v>0</v>
      </c>
      <c r="EY516">
        <v>0</v>
      </c>
      <c r="FQ516">
        <v>0</v>
      </c>
      <c r="FR516">
        <f t="shared" si="460"/>
        <v>0</v>
      </c>
      <c r="FS516">
        <v>0</v>
      </c>
      <c r="FX516">
        <v>70</v>
      </c>
      <c r="FY516">
        <v>10</v>
      </c>
      <c r="GA516" t="s">
        <v>3</v>
      </c>
      <c r="GD516">
        <v>0</v>
      </c>
      <c r="GF516">
        <v>-1527887975</v>
      </c>
      <c r="GG516">
        <v>2</v>
      </c>
      <c r="GH516">
        <v>1</v>
      </c>
      <c r="GI516">
        <v>-2</v>
      </c>
      <c r="GJ516">
        <v>0</v>
      </c>
      <c r="GK516">
        <f>ROUND(R516*(R12)/100,2)</f>
        <v>0</v>
      </c>
      <c r="GL516">
        <f t="shared" si="461"/>
        <v>0</v>
      </c>
      <c r="GM516">
        <f t="shared" si="462"/>
        <v>8398.0300000000007</v>
      </c>
      <c r="GN516">
        <f t="shared" si="463"/>
        <v>0</v>
      </c>
      <c r="GO516">
        <f t="shared" si="464"/>
        <v>0</v>
      </c>
      <c r="GP516">
        <f t="shared" si="465"/>
        <v>8398.0300000000007</v>
      </c>
      <c r="GR516">
        <v>0</v>
      </c>
      <c r="GS516">
        <v>3</v>
      </c>
      <c r="GT516">
        <v>0</v>
      </c>
      <c r="GU516" t="s">
        <v>3</v>
      </c>
      <c r="GV516">
        <f t="shared" si="466"/>
        <v>0</v>
      </c>
      <c r="GW516">
        <v>1</v>
      </c>
      <c r="GX516">
        <f t="shared" si="467"/>
        <v>0</v>
      </c>
      <c r="HA516">
        <v>0</v>
      </c>
      <c r="HB516">
        <v>0</v>
      </c>
      <c r="HC516">
        <f t="shared" si="468"/>
        <v>0</v>
      </c>
      <c r="HE516" t="s">
        <v>3</v>
      </c>
      <c r="HF516" t="s">
        <v>3</v>
      </c>
      <c r="HM516" t="s">
        <v>3</v>
      </c>
      <c r="HN516" t="s">
        <v>3</v>
      </c>
      <c r="HO516" t="s">
        <v>3</v>
      </c>
      <c r="HP516" t="s">
        <v>3</v>
      </c>
      <c r="HQ516" t="s">
        <v>3</v>
      </c>
      <c r="IK516">
        <v>0</v>
      </c>
    </row>
    <row r="517" spans="1:245" x14ac:dyDescent="0.2">
      <c r="A517">
        <v>17</v>
      </c>
      <c r="B517">
        <v>1</v>
      </c>
      <c r="D517">
        <f>ROW(EtalonRes!A522)</f>
        <v>522</v>
      </c>
      <c r="E517" t="s">
        <v>3</v>
      </c>
      <c r="F517" t="s">
        <v>401</v>
      </c>
      <c r="G517" t="s">
        <v>402</v>
      </c>
      <c r="H517" t="s">
        <v>19</v>
      </c>
      <c r="I517">
        <f>ROUND(1+1+1+2,9)</f>
        <v>5</v>
      </c>
      <c r="J517">
        <v>0</v>
      </c>
      <c r="K517">
        <f>ROUND(1+1+1+2,9)</f>
        <v>5</v>
      </c>
      <c r="O517">
        <f t="shared" si="436"/>
        <v>463.05</v>
      </c>
      <c r="P517">
        <f t="shared" si="437"/>
        <v>0</v>
      </c>
      <c r="Q517">
        <f t="shared" si="438"/>
        <v>0</v>
      </c>
      <c r="R517">
        <f t="shared" si="439"/>
        <v>0</v>
      </c>
      <c r="S517">
        <f t="shared" si="440"/>
        <v>463.05</v>
      </c>
      <c r="T517">
        <f t="shared" si="441"/>
        <v>0</v>
      </c>
      <c r="U517">
        <f t="shared" si="442"/>
        <v>0.75000000000000011</v>
      </c>
      <c r="V517">
        <f t="shared" si="443"/>
        <v>0</v>
      </c>
      <c r="W517">
        <f t="shared" si="444"/>
        <v>0</v>
      </c>
      <c r="X517">
        <f t="shared" si="445"/>
        <v>324.14</v>
      </c>
      <c r="Y517">
        <f t="shared" si="446"/>
        <v>46.31</v>
      </c>
      <c r="AA517">
        <v>-1</v>
      </c>
      <c r="AB517">
        <f t="shared" si="447"/>
        <v>92.61</v>
      </c>
      <c r="AC517">
        <f>ROUND(((ES517*3)),6)</f>
        <v>0</v>
      </c>
      <c r="AD517">
        <f>ROUND(((((ET517*3))-((EU517*3)))+AE517),6)</f>
        <v>0</v>
      </c>
      <c r="AE517">
        <f>ROUND(((EU517*3)),6)</f>
        <v>0</v>
      </c>
      <c r="AF517">
        <f>ROUND(((EV517*3)),6)</f>
        <v>92.61</v>
      </c>
      <c r="AG517">
        <f t="shared" si="448"/>
        <v>0</v>
      </c>
      <c r="AH517">
        <f>((EW517*3))</f>
        <v>0.15000000000000002</v>
      </c>
      <c r="AI517">
        <f>((EX517*3))</f>
        <v>0</v>
      </c>
      <c r="AJ517">
        <f t="shared" si="449"/>
        <v>0</v>
      </c>
      <c r="AK517">
        <v>30.87</v>
      </c>
      <c r="AL517">
        <v>0</v>
      </c>
      <c r="AM517">
        <v>0</v>
      </c>
      <c r="AN517">
        <v>0</v>
      </c>
      <c r="AO517">
        <v>30.87</v>
      </c>
      <c r="AP517">
        <v>0</v>
      </c>
      <c r="AQ517">
        <v>0.05</v>
      </c>
      <c r="AR517">
        <v>0</v>
      </c>
      <c r="AS517">
        <v>0</v>
      </c>
      <c r="AT517">
        <v>70</v>
      </c>
      <c r="AU517">
        <v>10</v>
      </c>
      <c r="AV517">
        <v>1</v>
      </c>
      <c r="AW517">
        <v>1</v>
      </c>
      <c r="AZ517">
        <v>1</v>
      </c>
      <c r="BA517">
        <v>1</v>
      </c>
      <c r="BB517">
        <v>1</v>
      </c>
      <c r="BC517">
        <v>1</v>
      </c>
      <c r="BD517" t="s">
        <v>3</v>
      </c>
      <c r="BE517" t="s">
        <v>3</v>
      </c>
      <c r="BF517" t="s">
        <v>3</v>
      </c>
      <c r="BG517" t="s">
        <v>3</v>
      </c>
      <c r="BH517">
        <v>0</v>
      </c>
      <c r="BI517">
        <v>4</v>
      </c>
      <c r="BJ517" t="s">
        <v>403</v>
      </c>
      <c r="BM517">
        <v>0</v>
      </c>
      <c r="BN517">
        <v>0</v>
      </c>
      <c r="BO517" t="s">
        <v>3</v>
      </c>
      <c r="BP517">
        <v>0</v>
      </c>
      <c r="BQ517">
        <v>1</v>
      </c>
      <c r="BR517">
        <v>0</v>
      </c>
      <c r="BS517">
        <v>1</v>
      </c>
      <c r="BT517">
        <v>1</v>
      </c>
      <c r="BU517">
        <v>1</v>
      </c>
      <c r="BV517">
        <v>1</v>
      </c>
      <c r="BW517">
        <v>1</v>
      </c>
      <c r="BX517">
        <v>1</v>
      </c>
      <c r="BY517" t="s">
        <v>3</v>
      </c>
      <c r="BZ517">
        <v>70</v>
      </c>
      <c r="CA517">
        <v>10</v>
      </c>
      <c r="CB517" t="s">
        <v>3</v>
      </c>
      <c r="CE517">
        <v>0</v>
      </c>
      <c r="CF517">
        <v>0</v>
      </c>
      <c r="CG517">
        <v>0</v>
      </c>
      <c r="CM517">
        <v>0</v>
      </c>
      <c r="CN517" t="s">
        <v>3</v>
      </c>
      <c r="CO517">
        <v>0</v>
      </c>
      <c r="CP517">
        <f t="shared" si="450"/>
        <v>463.05</v>
      </c>
      <c r="CQ517">
        <f t="shared" si="451"/>
        <v>0</v>
      </c>
      <c r="CR517">
        <f>(((((ET517*3))*BB517-((EU517*3))*BS517)+AE517*BS517)*AV517)</f>
        <v>0</v>
      </c>
      <c r="CS517">
        <f t="shared" si="452"/>
        <v>0</v>
      </c>
      <c r="CT517">
        <f t="shared" si="453"/>
        <v>92.61</v>
      </c>
      <c r="CU517">
        <f t="shared" si="454"/>
        <v>0</v>
      </c>
      <c r="CV517">
        <f t="shared" si="455"/>
        <v>0.15000000000000002</v>
      </c>
      <c r="CW517">
        <f t="shared" si="456"/>
        <v>0</v>
      </c>
      <c r="CX517">
        <f t="shared" si="457"/>
        <v>0</v>
      </c>
      <c r="CY517">
        <f t="shared" si="458"/>
        <v>324.13499999999999</v>
      </c>
      <c r="CZ517">
        <f t="shared" si="459"/>
        <v>46.305</v>
      </c>
      <c r="DC517" t="s">
        <v>3</v>
      </c>
      <c r="DD517" t="s">
        <v>164</v>
      </c>
      <c r="DE517" t="s">
        <v>164</v>
      </c>
      <c r="DF517" t="s">
        <v>164</v>
      </c>
      <c r="DG517" t="s">
        <v>164</v>
      </c>
      <c r="DH517" t="s">
        <v>3</v>
      </c>
      <c r="DI517" t="s">
        <v>164</v>
      </c>
      <c r="DJ517" t="s">
        <v>164</v>
      </c>
      <c r="DK517" t="s">
        <v>3</v>
      </c>
      <c r="DL517" t="s">
        <v>3</v>
      </c>
      <c r="DM517" t="s">
        <v>3</v>
      </c>
      <c r="DN517">
        <v>0</v>
      </c>
      <c r="DO517">
        <v>0</v>
      </c>
      <c r="DP517">
        <v>1</v>
      </c>
      <c r="DQ517">
        <v>1</v>
      </c>
      <c r="DU517">
        <v>16987630</v>
      </c>
      <c r="DV517" t="s">
        <v>19</v>
      </c>
      <c r="DW517" t="s">
        <v>19</v>
      </c>
      <c r="DX517">
        <v>1</v>
      </c>
      <c r="DZ517" t="s">
        <v>3</v>
      </c>
      <c r="EA517" t="s">
        <v>3</v>
      </c>
      <c r="EB517" t="s">
        <v>3</v>
      </c>
      <c r="EC517" t="s">
        <v>3</v>
      </c>
      <c r="EE517">
        <v>1441815344</v>
      </c>
      <c r="EF517">
        <v>1</v>
      </c>
      <c r="EG517" t="s">
        <v>22</v>
      </c>
      <c r="EH517">
        <v>0</v>
      </c>
      <c r="EI517" t="s">
        <v>3</v>
      </c>
      <c r="EJ517">
        <v>4</v>
      </c>
      <c r="EK517">
        <v>0</v>
      </c>
      <c r="EL517" t="s">
        <v>23</v>
      </c>
      <c r="EM517" t="s">
        <v>24</v>
      </c>
      <c r="EO517" t="s">
        <v>3</v>
      </c>
      <c r="EQ517">
        <v>1024</v>
      </c>
      <c r="ER517">
        <v>30.87</v>
      </c>
      <c r="ES517">
        <v>0</v>
      </c>
      <c r="ET517">
        <v>0</v>
      </c>
      <c r="EU517">
        <v>0</v>
      </c>
      <c r="EV517">
        <v>30.87</v>
      </c>
      <c r="EW517">
        <v>0.05</v>
      </c>
      <c r="EX517">
        <v>0</v>
      </c>
      <c r="EY517">
        <v>0</v>
      </c>
      <c r="FQ517">
        <v>0</v>
      </c>
      <c r="FR517">
        <f t="shared" si="460"/>
        <v>0</v>
      </c>
      <c r="FS517">
        <v>0</v>
      </c>
      <c r="FX517">
        <v>70</v>
      </c>
      <c r="FY517">
        <v>10</v>
      </c>
      <c r="GA517" t="s">
        <v>3</v>
      </c>
      <c r="GD517">
        <v>0</v>
      </c>
      <c r="GF517">
        <v>1105260746</v>
      </c>
      <c r="GG517">
        <v>2</v>
      </c>
      <c r="GH517">
        <v>1</v>
      </c>
      <c r="GI517">
        <v>-2</v>
      </c>
      <c r="GJ517">
        <v>0</v>
      </c>
      <c r="GK517">
        <f>ROUND(R517*(R12)/100,2)</f>
        <v>0</v>
      </c>
      <c r="GL517">
        <f t="shared" si="461"/>
        <v>0</v>
      </c>
      <c r="GM517">
        <f t="shared" si="462"/>
        <v>833.5</v>
      </c>
      <c r="GN517">
        <f t="shared" si="463"/>
        <v>0</v>
      </c>
      <c r="GO517">
        <f t="shared" si="464"/>
        <v>0</v>
      </c>
      <c r="GP517">
        <f t="shared" si="465"/>
        <v>833.5</v>
      </c>
      <c r="GR517">
        <v>0</v>
      </c>
      <c r="GS517">
        <v>3</v>
      </c>
      <c r="GT517">
        <v>0</v>
      </c>
      <c r="GU517" t="s">
        <v>3</v>
      </c>
      <c r="GV517">
        <f t="shared" si="466"/>
        <v>0</v>
      </c>
      <c r="GW517">
        <v>1</v>
      </c>
      <c r="GX517">
        <f t="shared" si="467"/>
        <v>0</v>
      </c>
      <c r="HA517">
        <v>0</v>
      </c>
      <c r="HB517">
        <v>0</v>
      </c>
      <c r="HC517">
        <f t="shared" si="468"/>
        <v>0</v>
      </c>
      <c r="HE517" t="s">
        <v>3</v>
      </c>
      <c r="HF517" t="s">
        <v>3</v>
      </c>
      <c r="HM517" t="s">
        <v>3</v>
      </c>
      <c r="HN517" t="s">
        <v>3</v>
      </c>
      <c r="HO517" t="s">
        <v>3</v>
      </c>
      <c r="HP517" t="s">
        <v>3</v>
      </c>
      <c r="HQ517" t="s">
        <v>3</v>
      </c>
      <c r="IK517">
        <v>0</v>
      </c>
    </row>
    <row r="518" spans="1:245" x14ac:dyDescent="0.2">
      <c r="A518">
        <v>17</v>
      </c>
      <c r="B518">
        <v>1</v>
      </c>
      <c r="D518">
        <f>ROW(EtalonRes!A525)</f>
        <v>525</v>
      </c>
      <c r="E518" t="s">
        <v>465</v>
      </c>
      <c r="F518" t="s">
        <v>355</v>
      </c>
      <c r="G518" t="s">
        <v>356</v>
      </c>
      <c r="H518" t="s">
        <v>19</v>
      </c>
      <c r="I518">
        <v>24</v>
      </c>
      <c r="J518">
        <v>0</v>
      </c>
      <c r="K518">
        <v>24</v>
      </c>
      <c r="O518">
        <f t="shared" si="436"/>
        <v>17824.560000000001</v>
      </c>
      <c r="P518">
        <f t="shared" si="437"/>
        <v>40.799999999999997</v>
      </c>
      <c r="Q518">
        <f t="shared" si="438"/>
        <v>0</v>
      </c>
      <c r="R518">
        <f t="shared" si="439"/>
        <v>0</v>
      </c>
      <c r="S518">
        <f t="shared" si="440"/>
        <v>17783.759999999998</v>
      </c>
      <c r="T518">
        <f t="shared" si="441"/>
        <v>0</v>
      </c>
      <c r="U518">
        <f t="shared" si="442"/>
        <v>28.799999999999997</v>
      </c>
      <c r="V518">
        <f t="shared" si="443"/>
        <v>0</v>
      </c>
      <c r="W518">
        <f t="shared" si="444"/>
        <v>0</v>
      </c>
      <c r="X518">
        <f t="shared" si="445"/>
        <v>12448.63</v>
      </c>
      <c r="Y518">
        <f t="shared" si="446"/>
        <v>1778.38</v>
      </c>
      <c r="AA518">
        <v>1472751627</v>
      </c>
      <c r="AB518">
        <f t="shared" si="447"/>
        <v>742.69</v>
      </c>
      <c r="AC518">
        <f>ROUND((ES518),6)</f>
        <v>1.7</v>
      </c>
      <c r="AD518">
        <f>ROUND((((ET518)-(EU518))+AE518),6)</f>
        <v>0</v>
      </c>
      <c r="AE518">
        <f>ROUND((EU518),6)</f>
        <v>0</v>
      </c>
      <c r="AF518">
        <f>ROUND((EV518),6)</f>
        <v>740.99</v>
      </c>
      <c r="AG518">
        <f t="shared" si="448"/>
        <v>0</v>
      </c>
      <c r="AH518">
        <f>(EW518)</f>
        <v>1.2</v>
      </c>
      <c r="AI518">
        <f>(EX518)</f>
        <v>0</v>
      </c>
      <c r="AJ518">
        <f t="shared" si="449"/>
        <v>0</v>
      </c>
      <c r="AK518">
        <v>742.69</v>
      </c>
      <c r="AL518">
        <v>1.7</v>
      </c>
      <c r="AM518">
        <v>0</v>
      </c>
      <c r="AN518">
        <v>0</v>
      </c>
      <c r="AO518">
        <v>740.99</v>
      </c>
      <c r="AP518">
        <v>0</v>
      </c>
      <c r="AQ518">
        <v>1.2</v>
      </c>
      <c r="AR518">
        <v>0</v>
      </c>
      <c r="AS518">
        <v>0</v>
      </c>
      <c r="AT518">
        <v>70</v>
      </c>
      <c r="AU518">
        <v>10</v>
      </c>
      <c r="AV518">
        <v>1</v>
      </c>
      <c r="AW518">
        <v>1</v>
      </c>
      <c r="AZ518">
        <v>1</v>
      </c>
      <c r="BA518">
        <v>1</v>
      </c>
      <c r="BB518">
        <v>1</v>
      </c>
      <c r="BC518">
        <v>1</v>
      </c>
      <c r="BD518" t="s">
        <v>3</v>
      </c>
      <c r="BE518" t="s">
        <v>3</v>
      </c>
      <c r="BF518" t="s">
        <v>3</v>
      </c>
      <c r="BG518" t="s">
        <v>3</v>
      </c>
      <c r="BH518">
        <v>0</v>
      </c>
      <c r="BI518">
        <v>4</v>
      </c>
      <c r="BJ518" t="s">
        <v>357</v>
      </c>
      <c r="BM518">
        <v>0</v>
      </c>
      <c r="BN518">
        <v>0</v>
      </c>
      <c r="BO518" t="s">
        <v>3</v>
      </c>
      <c r="BP518">
        <v>0</v>
      </c>
      <c r="BQ518">
        <v>1</v>
      </c>
      <c r="BR518">
        <v>0</v>
      </c>
      <c r="BS518">
        <v>1</v>
      </c>
      <c r="BT518">
        <v>1</v>
      </c>
      <c r="BU518">
        <v>1</v>
      </c>
      <c r="BV518">
        <v>1</v>
      </c>
      <c r="BW518">
        <v>1</v>
      </c>
      <c r="BX518">
        <v>1</v>
      </c>
      <c r="BY518" t="s">
        <v>3</v>
      </c>
      <c r="BZ518">
        <v>70</v>
      </c>
      <c r="CA518">
        <v>10</v>
      </c>
      <c r="CB518" t="s">
        <v>3</v>
      </c>
      <c r="CE518">
        <v>0</v>
      </c>
      <c r="CF518">
        <v>0</v>
      </c>
      <c r="CG518">
        <v>0</v>
      </c>
      <c r="CM518">
        <v>0</v>
      </c>
      <c r="CN518" t="s">
        <v>3</v>
      </c>
      <c r="CO518">
        <v>0</v>
      </c>
      <c r="CP518">
        <f t="shared" si="450"/>
        <v>17824.559999999998</v>
      </c>
      <c r="CQ518">
        <f t="shared" si="451"/>
        <v>1.7</v>
      </c>
      <c r="CR518">
        <f>((((ET518)*BB518-(EU518)*BS518)+AE518*BS518)*AV518)</f>
        <v>0</v>
      </c>
      <c r="CS518">
        <f t="shared" si="452"/>
        <v>0</v>
      </c>
      <c r="CT518">
        <f t="shared" si="453"/>
        <v>740.99</v>
      </c>
      <c r="CU518">
        <f t="shared" si="454"/>
        <v>0</v>
      </c>
      <c r="CV518">
        <f t="shared" si="455"/>
        <v>1.2</v>
      </c>
      <c r="CW518">
        <f t="shared" si="456"/>
        <v>0</v>
      </c>
      <c r="CX518">
        <f t="shared" si="457"/>
        <v>0</v>
      </c>
      <c r="CY518">
        <f t="shared" si="458"/>
        <v>12448.632</v>
      </c>
      <c r="CZ518">
        <f t="shared" si="459"/>
        <v>1778.3759999999997</v>
      </c>
      <c r="DC518" t="s">
        <v>3</v>
      </c>
      <c r="DD518" t="s">
        <v>3</v>
      </c>
      <c r="DE518" t="s">
        <v>3</v>
      </c>
      <c r="DF518" t="s">
        <v>3</v>
      </c>
      <c r="DG518" t="s">
        <v>3</v>
      </c>
      <c r="DH518" t="s">
        <v>3</v>
      </c>
      <c r="DI518" t="s">
        <v>3</v>
      </c>
      <c r="DJ518" t="s">
        <v>3</v>
      </c>
      <c r="DK518" t="s">
        <v>3</v>
      </c>
      <c r="DL518" t="s">
        <v>3</v>
      </c>
      <c r="DM518" t="s">
        <v>3</v>
      </c>
      <c r="DN518">
        <v>0</v>
      </c>
      <c r="DO518">
        <v>0</v>
      </c>
      <c r="DP518">
        <v>1</v>
      </c>
      <c r="DQ518">
        <v>1</v>
      </c>
      <c r="DU518">
        <v>16987630</v>
      </c>
      <c r="DV518" t="s">
        <v>19</v>
      </c>
      <c r="DW518" t="s">
        <v>19</v>
      </c>
      <c r="DX518">
        <v>1</v>
      </c>
      <c r="DZ518" t="s">
        <v>3</v>
      </c>
      <c r="EA518" t="s">
        <v>3</v>
      </c>
      <c r="EB518" t="s">
        <v>3</v>
      </c>
      <c r="EC518" t="s">
        <v>3</v>
      </c>
      <c r="EE518">
        <v>1441815344</v>
      </c>
      <c r="EF518">
        <v>1</v>
      </c>
      <c r="EG518" t="s">
        <v>22</v>
      </c>
      <c r="EH518">
        <v>0</v>
      </c>
      <c r="EI518" t="s">
        <v>3</v>
      </c>
      <c r="EJ518">
        <v>4</v>
      </c>
      <c r="EK518">
        <v>0</v>
      </c>
      <c r="EL518" t="s">
        <v>23</v>
      </c>
      <c r="EM518" t="s">
        <v>24</v>
      </c>
      <c r="EO518" t="s">
        <v>3</v>
      </c>
      <c r="EQ518">
        <v>0</v>
      </c>
      <c r="ER518">
        <v>742.69</v>
      </c>
      <c r="ES518">
        <v>1.7</v>
      </c>
      <c r="ET518">
        <v>0</v>
      </c>
      <c r="EU518">
        <v>0</v>
      </c>
      <c r="EV518">
        <v>740.99</v>
      </c>
      <c r="EW518">
        <v>1.2</v>
      </c>
      <c r="EX518">
        <v>0</v>
      </c>
      <c r="EY518">
        <v>0</v>
      </c>
      <c r="FQ518">
        <v>0</v>
      </c>
      <c r="FR518">
        <f t="shared" si="460"/>
        <v>0</v>
      </c>
      <c r="FS518">
        <v>0</v>
      </c>
      <c r="FX518">
        <v>70</v>
      </c>
      <c r="FY518">
        <v>10</v>
      </c>
      <c r="GA518" t="s">
        <v>3</v>
      </c>
      <c r="GD518">
        <v>0</v>
      </c>
      <c r="GF518">
        <v>-773177281</v>
      </c>
      <c r="GG518">
        <v>2</v>
      </c>
      <c r="GH518">
        <v>1</v>
      </c>
      <c r="GI518">
        <v>-2</v>
      </c>
      <c r="GJ518">
        <v>0</v>
      </c>
      <c r="GK518">
        <f>ROUND(R518*(R12)/100,2)</f>
        <v>0</v>
      </c>
      <c r="GL518">
        <f t="shared" si="461"/>
        <v>0</v>
      </c>
      <c r="GM518">
        <f t="shared" si="462"/>
        <v>32051.57</v>
      </c>
      <c r="GN518">
        <f t="shared" si="463"/>
        <v>0</v>
      </c>
      <c r="GO518">
        <f t="shared" si="464"/>
        <v>0</v>
      </c>
      <c r="GP518">
        <f t="shared" si="465"/>
        <v>32051.57</v>
      </c>
      <c r="GR518">
        <v>0</v>
      </c>
      <c r="GS518">
        <v>3</v>
      </c>
      <c r="GT518">
        <v>0</v>
      </c>
      <c r="GU518" t="s">
        <v>3</v>
      </c>
      <c r="GV518">
        <f t="shared" si="466"/>
        <v>0</v>
      </c>
      <c r="GW518">
        <v>1</v>
      </c>
      <c r="GX518">
        <f t="shared" si="467"/>
        <v>0</v>
      </c>
      <c r="HA518">
        <v>0</v>
      </c>
      <c r="HB518">
        <v>0</v>
      </c>
      <c r="HC518">
        <f t="shared" si="468"/>
        <v>0</v>
      </c>
      <c r="HE518" t="s">
        <v>3</v>
      </c>
      <c r="HF518" t="s">
        <v>3</v>
      </c>
      <c r="HM518" t="s">
        <v>3</v>
      </c>
      <c r="HN518" t="s">
        <v>3</v>
      </c>
      <c r="HO518" t="s">
        <v>3</v>
      </c>
      <c r="HP518" t="s">
        <v>3</v>
      </c>
      <c r="HQ518" t="s">
        <v>3</v>
      </c>
      <c r="IK518">
        <v>0</v>
      </c>
    </row>
    <row r="519" spans="1:245" x14ac:dyDescent="0.2">
      <c r="A519">
        <v>17</v>
      </c>
      <c r="B519">
        <v>1</v>
      </c>
      <c r="D519">
        <f>ROW(EtalonRes!A527)</f>
        <v>527</v>
      </c>
      <c r="E519" t="s">
        <v>3</v>
      </c>
      <c r="F519" t="s">
        <v>351</v>
      </c>
      <c r="G519" t="s">
        <v>352</v>
      </c>
      <c r="H519" t="s">
        <v>19</v>
      </c>
      <c r="I519">
        <v>24</v>
      </c>
      <c r="J519">
        <v>0</v>
      </c>
      <c r="K519">
        <v>24</v>
      </c>
      <c r="O519">
        <f t="shared" si="436"/>
        <v>1779.12</v>
      </c>
      <c r="P519">
        <f t="shared" si="437"/>
        <v>0.72</v>
      </c>
      <c r="Q519">
        <f t="shared" si="438"/>
        <v>0</v>
      </c>
      <c r="R519">
        <f t="shared" si="439"/>
        <v>0</v>
      </c>
      <c r="S519">
        <f t="shared" si="440"/>
        <v>1778.4</v>
      </c>
      <c r="T519">
        <f t="shared" si="441"/>
        <v>0</v>
      </c>
      <c r="U519">
        <f t="shared" si="442"/>
        <v>2.88</v>
      </c>
      <c r="V519">
        <f t="shared" si="443"/>
        <v>0</v>
      </c>
      <c r="W519">
        <f t="shared" si="444"/>
        <v>0</v>
      </c>
      <c r="X519">
        <f t="shared" si="445"/>
        <v>1244.8800000000001</v>
      </c>
      <c r="Y519">
        <f t="shared" si="446"/>
        <v>177.84</v>
      </c>
      <c r="AA519">
        <v>-1</v>
      </c>
      <c r="AB519">
        <f t="shared" si="447"/>
        <v>74.13</v>
      </c>
      <c r="AC519">
        <f>ROUND(((ES519*3)),6)</f>
        <v>0.03</v>
      </c>
      <c r="AD519">
        <f>ROUND(((((ET519*3))-((EU519*3)))+AE519),6)</f>
        <v>0</v>
      </c>
      <c r="AE519">
        <f>ROUND(((EU519*3)),6)</f>
        <v>0</v>
      </c>
      <c r="AF519">
        <f>ROUND(((EV519*3)),6)</f>
        <v>74.099999999999994</v>
      </c>
      <c r="AG519">
        <f t="shared" si="448"/>
        <v>0</v>
      </c>
      <c r="AH519">
        <f>((EW519*3))</f>
        <v>0.12</v>
      </c>
      <c r="AI519">
        <f>((EX519*3))</f>
        <v>0</v>
      </c>
      <c r="AJ519">
        <f t="shared" si="449"/>
        <v>0</v>
      </c>
      <c r="AK519">
        <v>24.71</v>
      </c>
      <c r="AL519">
        <v>0.01</v>
      </c>
      <c r="AM519">
        <v>0</v>
      </c>
      <c r="AN519">
        <v>0</v>
      </c>
      <c r="AO519">
        <v>24.7</v>
      </c>
      <c r="AP519">
        <v>0</v>
      </c>
      <c r="AQ519">
        <v>0.04</v>
      </c>
      <c r="AR519">
        <v>0</v>
      </c>
      <c r="AS519">
        <v>0</v>
      </c>
      <c r="AT519">
        <v>70</v>
      </c>
      <c r="AU519">
        <v>10</v>
      </c>
      <c r="AV519">
        <v>1</v>
      </c>
      <c r="AW519">
        <v>1</v>
      </c>
      <c r="AZ519">
        <v>1</v>
      </c>
      <c r="BA519">
        <v>1</v>
      </c>
      <c r="BB519">
        <v>1</v>
      </c>
      <c r="BC519">
        <v>1</v>
      </c>
      <c r="BD519" t="s">
        <v>3</v>
      </c>
      <c r="BE519" t="s">
        <v>3</v>
      </c>
      <c r="BF519" t="s">
        <v>3</v>
      </c>
      <c r="BG519" t="s">
        <v>3</v>
      </c>
      <c r="BH519">
        <v>0</v>
      </c>
      <c r="BI519">
        <v>4</v>
      </c>
      <c r="BJ519" t="s">
        <v>353</v>
      </c>
      <c r="BM519">
        <v>0</v>
      </c>
      <c r="BN519">
        <v>0</v>
      </c>
      <c r="BO519" t="s">
        <v>3</v>
      </c>
      <c r="BP519">
        <v>0</v>
      </c>
      <c r="BQ519">
        <v>1</v>
      </c>
      <c r="BR519">
        <v>0</v>
      </c>
      <c r="BS519">
        <v>1</v>
      </c>
      <c r="BT519">
        <v>1</v>
      </c>
      <c r="BU519">
        <v>1</v>
      </c>
      <c r="BV519">
        <v>1</v>
      </c>
      <c r="BW519">
        <v>1</v>
      </c>
      <c r="BX519">
        <v>1</v>
      </c>
      <c r="BY519" t="s">
        <v>3</v>
      </c>
      <c r="BZ519">
        <v>70</v>
      </c>
      <c r="CA519">
        <v>10</v>
      </c>
      <c r="CB519" t="s">
        <v>3</v>
      </c>
      <c r="CE519">
        <v>0</v>
      </c>
      <c r="CF519">
        <v>0</v>
      </c>
      <c r="CG519">
        <v>0</v>
      </c>
      <c r="CM519">
        <v>0</v>
      </c>
      <c r="CN519" t="s">
        <v>3</v>
      </c>
      <c r="CO519">
        <v>0</v>
      </c>
      <c r="CP519">
        <f t="shared" si="450"/>
        <v>1779.1200000000001</v>
      </c>
      <c r="CQ519">
        <f t="shared" si="451"/>
        <v>0.03</v>
      </c>
      <c r="CR519">
        <f>(((((ET519*3))*BB519-((EU519*3))*BS519)+AE519*BS519)*AV519)</f>
        <v>0</v>
      </c>
      <c r="CS519">
        <f t="shared" si="452"/>
        <v>0</v>
      </c>
      <c r="CT519">
        <f t="shared" si="453"/>
        <v>74.099999999999994</v>
      </c>
      <c r="CU519">
        <f t="shared" si="454"/>
        <v>0</v>
      </c>
      <c r="CV519">
        <f t="shared" si="455"/>
        <v>0.12</v>
      </c>
      <c r="CW519">
        <f t="shared" si="456"/>
        <v>0</v>
      </c>
      <c r="CX519">
        <f t="shared" si="457"/>
        <v>0</v>
      </c>
      <c r="CY519">
        <f t="shared" si="458"/>
        <v>1244.8800000000001</v>
      </c>
      <c r="CZ519">
        <f t="shared" si="459"/>
        <v>177.84</v>
      </c>
      <c r="DC519" t="s">
        <v>3</v>
      </c>
      <c r="DD519" t="s">
        <v>164</v>
      </c>
      <c r="DE519" t="s">
        <v>164</v>
      </c>
      <c r="DF519" t="s">
        <v>164</v>
      </c>
      <c r="DG519" t="s">
        <v>164</v>
      </c>
      <c r="DH519" t="s">
        <v>3</v>
      </c>
      <c r="DI519" t="s">
        <v>164</v>
      </c>
      <c r="DJ519" t="s">
        <v>164</v>
      </c>
      <c r="DK519" t="s">
        <v>3</v>
      </c>
      <c r="DL519" t="s">
        <v>3</v>
      </c>
      <c r="DM519" t="s">
        <v>3</v>
      </c>
      <c r="DN519">
        <v>0</v>
      </c>
      <c r="DO519">
        <v>0</v>
      </c>
      <c r="DP519">
        <v>1</v>
      </c>
      <c r="DQ519">
        <v>1</v>
      </c>
      <c r="DU519">
        <v>16987630</v>
      </c>
      <c r="DV519" t="s">
        <v>19</v>
      </c>
      <c r="DW519" t="s">
        <v>19</v>
      </c>
      <c r="DX519">
        <v>1</v>
      </c>
      <c r="DZ519" t="s">
        <v>3</v>
      </c>
      <c r="EA519" t="s">
        <v>3</v>
      </c>
      <c r="EB519" t="s">
        <v>3</v>
      </c>
      <c r="EC519" t="s">
        <v>3</v>
      </c>
      <c r="EE519">
        <v>1441815344</v>
      </c>
      <c r="EF519">
        <v>1</v>
      </c>
      <c r="EG519" t="s">
        <v>22</v>
      </c>
      <c r="EH519">
        <v>0</v>
      </c>
      <c r="EI519" t="s">
        <v>3</v>
      </c>
      <c r="EJ519">
        <v>4</v>
      </c>
      <c r="EK519">
        <v>0</v>
      </c>
      <c r="EL519" t="s">
        <v>23</v>
      </c>
      <c r="EM519" t="s">
        <v>24</v>
      </c>
      <c r="EO519" t="s">
        <v>3</v>
      </c>
      <c r="EQ519">
        <v>1024</v>
      </c>
      <c r="ER519">
        <v>24.71</v>
      </c>
      <c r="ES519">
        <v>0.01</v>
      </c>
      <c r="ET519">
        <v>0</v>
      </c>
      <c r="EU519">
        <v>0</v>
      </c>
      <c r="EV519">
        <v>24.7</v>
      </c>
      <c r="EW519">
        <v>0.04</v>
      </c>
      <c r="EX519">
        <v>0</v>
      </c>
      <c r="EY519">
        <v>0</v>
      </c>
      <c r="FQ519">
        <v>0</v>
      </c>
      <c r="FR519">
        <f t="shared" si="460"/>
        <v>0</v>
      </c>
      <c r="FS519">
        <v>0</v>
      </c>
      <c r="FX519">
        <v>70</v>
      </c>
      <c r="FY519">
        <v>10</v>
      </c>
      <c r="GA519" t="s">
        <v>3</v>
      </c>
      <c r="GD519">
        <v>0</v>
      </c>
      <c r="GF519">
        <v>322852978</v>
      </c>
      <c r="GG519">
        <v>2</v>
      </c>
      <c r="GH519">
        <v>1</v>
      </c>
      <c r="GI519">
        <v>-2</v>
      </c>
      <c r="GJ519">
        <v>0</v>
      </c>
      <c r="GK519">
        <f>ROUND(R519*(R12)/100,2)</f>
        <v>0</v>
      </c>
      <c r="GL519">
        <f t="shared" si="461"/>
        <v>0</v>
      </c>
      <c r="GM519">
        <f t="shared" si="462"/>
        <v>3201.84</v>
      </c>
      <c r="GN519">
        <f t="shared" si="463"/>
        <v>0</v>
      </c>
      <c r="GO519">
        <f t="shared" si="464"/>
        <v>0</v>
      </c>
      <c r="GP519">
        <f t="shared" si="465"/>
        <v>3201.84</v>
      </c>
      <c r="GR519">
        <v>0</v>
      </c>
      <c r="GS519">
        <v>3</v>
      </c>
      <c r="GT519">
        <v>0</v>
      </c>
      <c r="GU519" t="s">
        <v>3</v>
      </c>
      <c r="GV519">
        <f t="shared" si="466"/>
        <v>0</v>
      </c>
      <c r="GW519">
        <v>1</v>
      </c>
      <c r="GX519">
        <f t="shared" si="467"/>
        <v>0</v>
      </c>
      <c r="HA519">
        <v>0</v>
      </c>
      <c r="HB519">
        <v>0</v>
      </c>
      <c r="HC519">
        <f t="shared" si="468"/>
        <v>0</v>
      </c>
      <c r="HE519" t="s">
        <v>3</v>
      </c>
      <c r="HF519" t="s">
        <v>3</v>
      </c>
      <c r="HM519" t="s">
        <v>3</v>
      </c>
      <c r="HN519" t="s">
        <v>3</v>
      </c>
      <c r="HO519" t="s">
        <v>3</v>
      </c>
      <c r="HP519" t="s">
        <v>3</v>
      </c>
      <c r="HQ519" t="s">
        <v>3</v>
      </c>
      <c r="IK519">
        <v>0</v>
      </c>
    </row>
    <row r="520" spans="1:245" x14ac:dyDescent="0.2">
      <c r="A520">
        <v>17</v>
      </c>
      <c r="B520">
        <v>1</v>
      </c>
      <c r="C520">
        <f>ROW(SmtRes!A232)</f>
        <v>232</v>
      </c>
      <c r="D520">
        <f>ROW(EtalonRes!A531)</f>
        <v>531</v>
      </c>
      <c r="E520" t="s">
        <v>466</v>
      </c>
      <c r="F520" t="s">
        <v>409</v>
      </c>
      <c r="G520" t="s">
        <v>467</v>
      </c>
      <c r="H520" t="s">
        <v>19</v>
      </c>
      <c r="I520">
        <v>1</v>
      </c>
      <c r="J520">
        <v>0</v>
      </c>
      <c r="K520">
        <v>1</v>
      </c>
      <c r="O520">
        <f t="shared" si="436"/>
        <v>266.31</v>
      </c>
      <c r="P520">
        <f t="shared" si="437"/>
        <v>19.309999999999999</v>
      </c>
      <c r="Q520">
        <f t="shared" si="438"/>
        <v>0</v>
      </c>
      <c r="R520">
        <f t="shared" si="439"/>
        <v>0</v>
      </c>
      <c r="S520">
        <f t="shared" si="440"/>
        <v>247</v>
      </c>
      <c r="T520">
        <f t="shared" si="441"/>
        <v>0</v>
      </c>
      <c r="U520">
        <f t="shared" si="442"/>
        <v>0.4</v>
      </c>
      <c r="V520">
        <f t="shared" si="443"/>
        <v>0</v>
      </c>
      <c r="W520">
        <f t="shared" si="444"/>
        <v>0</v>
      </c>
      <c r="X520">
        <f t="shared" si="445"/>
        <v>172.9</v>
      </c>
      <c r="Y520">
        <f t="shared" si="446"/>
        <v>24.7</v>
      </c>
      <c r="AA520">
        <v>1472751627</v>
      </c>
      <c r="AB520">
        <f t="shared" si="447"/>
        <v>266.31</v>
      </c>
      <c r="AC520">
        <f>ROUND((ES520),6)</f>
        <v>19.309999999999999</v>
      </c>
      <c r="AD520">
        <f>ROUND((((ET520)-(EU520))+AE520),6)</f>
        <v>0</v>
      </c>
      <c r="AE520">
        <f>ROUND((EU520),6)</f>
        <v>0</v>
      </c>
      <c r="AF520">
        <f>ROUND((EV520),6)</f>
        <v>247</v>
      </c>
      <c r="AG520">
        <f t="shared" si="448"/>
        <v>0</v>
      </c>
      <c r="AH520">
        <f>(EW520)</f>
        <v>0.4</v>
      </c>
      <c r="AI520">
        <f>(EX520)</f>
        <v>0</v>
      </c>
      <c r="AJ520">
        <f t="shared" si="449"/>
        <v>0</v>
      </c>
      <c r="AK520">
        <v>266.31</v>
      </c>
      <c r="AL520">
        <v>19.309999999999999</v>
      </c>
      <c r="AM520">
        <v>0</v>
      </c>
      <c r="AN520">
        <v>0</v>
      </c>
      <c r="AO520">
        <v>247</v>
      </c>
      <c r="AP520">
        <v>0</v>
      </c>
      <c r="AQ520">
        <v>0.4</v>
      </c>
      <c r="AR520">
        <v>0</v>
      </c>
      <c r="AS520">
        <v>0</v>
      </c>
      <c r="AT520">
        <v>70</v>
      </c>
      <c r="AU520">
        <v>10</v>
      </c>
      <c r="AV520">
        <v>1</v>
      </c>
      <c r="AW520">
        <v>1</v>
      </c>
      <c r="AZ520">
        <v>1</v>
      </c>
      <c r="BA520">
        <v>1</v>
      </c>
      <c r="BB520">
        <v>1</v>
      </c>
      <c r="BC520">
        <v>1</v>
      </c>
      <c r="BD520" t="s">
        <v>3</v>
      </c>
      <c r="BE520" t="s">
        <v>3</v>
      </c>
      <c r="BF520" t="s">
        <v>3</v>
      </c>
      <c r="BG520" t="s">
        <v>3</v>
      </c>
      <c r="BH520">
        <v>0</v>
      </c>
      <c r="BI520">
        <v>4</v>
      </c>
      <c r="BJ520" t="s">
        <v>411</v>
      </c>
      <c r="BM520">
        <v>0</v>
      </c>
      <c r="BN520">
        <v>0</v>
      </c>
      <c r="BO520" t="s">
        <v>3</v>
      </c>
      <c r="BP520">
        <v>0</v>
      </c>
      <c r="BQ520">
        <v>1</v>
      </c>
      <c r="BR520">
        <v>0</v>
      </c>
      <c r="BS520">
        <v>1</v>
      </c>
      <c r="BT520">
        <v>1</v>
      </c>
      <c r="BU520">
        <v>1</v>
      </c>
      <c r="BV520">
        <v>1</v>
      </c>
      <c r="BW520">
        <v>1</v>
      </c>
      <c r="BX520">
        <v>1</v>
      </c>
      <c r="BY520" t="s">
        <v>3</v>
      </c>
      <c r="BZ520">
        <v>70</v>
      </c>
      <c r="CA520">
        <v>10</v>
      </c>
      <c r="CB520" t="s">
        <v>3</v>
      </c>
      <c r="CE520">
        <v>0</v>
      </c>
      <c r="CF520">
        <v>0</v>
      </c>
      <c r="CG520">
        <v>0</v>
      </c>
      <c r="CM520">
        <v>0</v>
      </c>
      <c r="CN520" t="s">
        <v>3</v>
      </c>
      <c r="CO520">
        <v>0</v>
      </c>
      <c r="CP520">
        <f t="shared" si="450"/>
        <v>266.31</v>
      </c>
      <c r="CQ520">
        <f t="shared" si="451"/>
        <v>19.309999999999999</v>
      </c>
      <c r="CR520">
        <f>((((ET520)*BB520-(EU520)*BS520)+AE520*BS520)*AV520)</f>
        <v>0</v>
      </c>
      <c r="CS520">
        <f t="shared" si="452"/>
        <v>0</v>
      </c>
      <c r="CT520">
        <f t="shared" si="453"/>
        <v>247</v>
      </c>
      <c r="CU520">
        <f t="shared" si="454"/>
        <v>0</v>
      </c>
      <c r="CV520">
        <f t="shared" si="455"/>
        <v>0.4</v>
      </c>
      <c r="CW520">
        <f t="shared" si="456"/>
        <v>0</v>
      </c>
      <c r="CX520">
        <f t="shared" si="457"/>
        <v>0</v>
      </c>
      <c r="CY520">
        <f t="shared" si="458"/>
        <v>172.9</v>
      </c>
      <c r="CZ520">
        <f t="shared" si="459"/>
        <v>24.7</v>
      </c>
      <c r="DC520" t="s">
        <v>3</v>
      </c>
      <c r="DD520" t="s">
        <v>3</v>
      </c>
      <c r="DE520" t="s">
        <v>3</v>
      </c>
      <c r="DF520" t="s">
        <v>3</v>
      </c>
      <c r="DG520" t="s">
        <v>3</v>
      </c>
      <c r="DH520" t="s">
        <v>3</v>
      </c>
      <c r="DI520" t="s">
        <v>3</v>
      </c>
      <c r="DJ520" t="s">
        <v>3</v>
      </c>
      <c r="DK520" t="s">
        <v>3</v>
      </c>
      <c r="DL520" t="s">
        <v>3</v>
      </c>
      <c r="DM520" t="s">
        <v>3</v>
      </c>
      <c r="DN520">
        <v>0</v>
      </c>
      <c r="DO520">
        <v>0</v>
      </c>
      <c r="DP520">
        <v>1</v>
      </c>
      <c r="DQ520">
        <v>1</v>
      </c>
      <c r="DU520">
        <v>16987630</v>
      </c>
      <c r="DV520" t="s">
        <v>19</v>
      </c>
      <c r="DW520" t="s">
        <v>19</v>
      </c>
      <c r="DX520">
        <v>1</v>
      </c>
      <c r="DZ520" t="s">
        <v>3</v>
      </c>
      <c r="EA520" t="s">
        <v>3</v>
      </c>
      <c r="EB520" t="s">
        <v>3</v>
      </c>
      <c r="EC520" t="s">
        <v>3</v>
      </c>
      <c r="EE520">
        <v>1441815344</v>
      </c>
      <c r="EF520">
        <v>1</v>
      </c>
      <c r="EG520" t="s">
        <v>22</v>
      </c>
      <c r="EH520">
        <v>0</v>
      </c>
      <c r="EI520" t="s">
        <v>3</v>
      </c>
      <c r="EJ520">
        <v>4</v>
      </c>
      <c r="EK520">
        <v>0</v>
      </c>
      <c r="EL520" t="s">
        <v>23</v>
      </c>
      <c r="EM520" t="s">
        <v>24</v>
      </c>
      <c r="EO520" t="s">
        <v>3</v>
      </c>
      <c r="EQ520">
        <v>0</v>
      </c>
      <c r="ER520">
        <v>266.31</v>
      </c>
      <c r="ES520">
        <v>19.309999999999999</v>
      </c>
      <c r="ET520">
        <v>0</v>
      </c>
      <c r="EU520">
        <v>0</v>
      </c>
      <c r="EV520">
        <v>247</v>
      </c>
      <c r="EW520">
        <v>0.4</v>
      </c>
      <c r="EX520">
        <v>0</v>
      </c>
      <c r="EY520">
        <v>0</v>
      </c>
      <c r="FQ520">
        <v>0</v>
      </c>
      <c r="FR520">
        <f t="shared" si="460"/>
        <v>0</v>
      </c>
      <c r="FS520">
        <v>0</v>
      </c>
      <c r="FX520">
        <v>70</v>
      </c>
      <c r="FY520">
        <v>10</v>
      </c>
      <c r="GA520" t="s">
        <v>3</v>
      </c>
      <c r="GD520">
        <v>0</v>
      </c>
      <c r="GF520">
        <v>-1609080340</v>
      </c>
      <c r="GG520">
        <v>2</v>
      </c>
      <c r="GH520">
        <v>1</v>
      </c>
      <c r="GI520">
        <v>-2</v>
      </c>
      <c r="GJ520">
        <v>0</v>
      </c>
      <c r="GK520">
        <f>ROUND(R520*(R12)/100,2)</f>
        <v>0</v>
      </c>
      <c r="GL520">
        <f t="shared" si="461"/>
        <v>0</v>
      </c>
      <c r="GM520">
        <f t="shared" si="462"/>
        <v>463.91</v>
      </c>
      <c r="GN520">
        <f t="shared" si="463"/>
        <v>0</v>
      </c>
      <c r="GO520">
        <f t="shared" si="464"/>
        <v>0</v>
      </c>
      <c r="GP520">
        <f t="shared" si="465"/>
        <v>463.91</v>
      </c>
      <c r="GR520">
        <v>0</v>
      </c>
      <c r="GS520">
        <v>3</v>
      </c>
      <c r="GT520">
        <v>0</v>
      </c>
      <c r="GU520" t="s">
        <v>3</v>
      </c>
      <c r="GV520">
        <f t="shared" si="466"/>
        <v>0</v>
      </c>
      <c r="GW520">
        <v>1</v>
      </c>
      <c r="GX520">
        <f t="shared" si="467"/>
        <v>0</v>
      </c>
      <c r="HA520">
        <v>0</v>
      </c>
      <c r="HB520">
        <v>0</v>
      </c>
      <c r="HC520">
        <f t="shared" si="468"/>
        <v>0</v>
      </c>
      <c r="HE520" t="s">
        <v>3</v>
      </c>
      <c r="HF520" t="s">
        <v>3</v>
      </c>
      <c r="HM520" t="s">
        <v>3</v>
      </c>
      <c r="HN520" t="s">
        <v>3</v>
      </c>
      <c r="HO520" t="s">
        <v>3</v>
      </c>
      <c r="HP520" t="s">
        <v>3</v>
      </c>
      <c r="HQ520" t="s">
        <v>3</v>
      </c>
      <c r="IK520">
        <v>0</v>
      </c>
    </row>
    <row r="521" spans="1:245" x14ac:dyDescent="0.2">
      <c r="A521">
        <v>17</v>
      </c>
      <c r="B521">
        <v>1</v>
      </c>
      <c r="C521">
        <f>ROW(SmtRes!A235)</f>
        <v>235</v>
      </c>
      <c r="D521">
        <f>ROW(EtalonRes!A534)</f>
        <v>534</v>
      </c>
      <c r="E521" t="s">
        <v>468</v>
      </c>
      <c r="F521" t="s">
        <v>469</v>
      </c>
      <c r="G521" t="s">
        <v>470</v>
      </c>
      <c r="H521" t="s">
        <v>19</v>
      </c>
      <c r="I521">
        <v>1</v>
      </c>
      <c r="J521">
        <v>0</v>
      </c>
      <c r="K521">
        <v>1</v>
      </c>
      <c r="O521">
        <f t="shared" si="436"/>
        <v>1485.56</v>
      </c>
      <c r="P521">
        <f t="shared" si="437"/>
        <v>3.58</v>
      </c>
      <c r="Q521">
        <f t="shared" si="438"/>
        <v>0</v>
      </c>
      <c r="R521">
        <f t="shared" si="439"/>
        <v>0</v>
      </c>
      <c r="S521">
        <f t="shared" si="440"/>
        <v>1481.98</v>
      </c>
      <c r="T521">
        <f t="shared" si="441"/>
        <v>0</v>
      </c>
      <c r="U521">
        <f t="shared" si="442"/>
        <v>2.4</v>
      </c>
      <c r="V521">
        <f t="shared" si="443"/>
        <v>0</v>
      </c>
      <c r="W521">
        <f t="shared" si="444"/>
        <v>0</v>
      </c>
      <c r="X521">
        <f t="shared" si="445"/>
        <v>1037.3900000000001</v>
      </c>
      <c r="Y521">
        <f t="shared" si="446"/>
        <v>148.19999999999999</v>
      </c>
      <c r="AA521">
        <v>1472751627</v>
      </c>
      <c r="AB521">
        <f t="shared" si="447"/>
        <v>1485.56</v>
      </c>
      <c r="AC521">
        <f>ROUND(((ES521*2)),6)</f>
        <v>3.58</v>
      </c>
      <c r="AD521">
        <f>ROUND(((((ET521*2))-((EU521*2)))+AE521),6)</f>
        <v>0</v>
      </c>
      <c r="AE521">
        <f>ROUND(((EU521*2)),6)</f>
        <v>0</v>
      </c>
      <c r="AF521">
        <f>ROUND(((EV521*2)),6)</f>
        <v>1481.98</v>
      </c>
      <c r="AG521">
        <f t="shared" si="448"/>
        <v>0</v>
      </c>
      <c r="AH521">
        <f>((EW521*2))</f>
        <v>2.4</v>
      </c>
      <c r="AI521">
        <f>((EX521*2))</f>
        <v>0</v>
      </c>
      <c r="AJ521">
        <f t="shared" si="449"/>
        <v>0</v>
      </c>
      <c r="AK521">
        <v>742.78</v>
      </c>
      <c r="AL521">
        <v>1.79</v>
      </c>
      <c r="AM521">
        <v>0</v>
      </c>
      <c r="AN521">
        <v>0</v>
      </c>
      <c r="AO521">
        <v>740.99</v>
      </c>
      <c r="AP521">
        <v>0</v>
      </c>
      <c r="AQ521">
        <v>1.2</v>
      </c>
      <c r="AR521">
        <v>0</v>
      </c>
      <c r="AS521">
        <v>0</v>
      </c>
      <c r="AT521">
        <v>70</v>
      </c>
      <c r="AU521">
        <v>10</v>
      </c>
      <c r="AV521">
        <v>1</v>
      </c>
      <c r="AW521">
        <v>1</v>
      </c>
      <c r="AZ521">
        <v>1</v>
      </c>
      <c r="BA521">
        <v>1</v>
      </c>
      <c r="BB521">
        <v>1</v>
      </c>
      <c r="BC521">
        <v>1</v>
      </c>
      <c r="BD521" t="s">
        <v>3</v>
      </c>
      <c r="BE521" t="s">
        <v>3</v>
      </c>
      <c r="BF521" t="s">
        <v>3</v>
      </c>
      <c r="BG521" t="s">
        <v>3</v>
      </c>
      <c r="BH521">
        <v>0</v>
      </c>
      <c r="BI521">
        <v>4</v>
      </c>
      <c r="BJ521" t="s">
        <v>471</v>
      </c>
      <c r="BM521">
        <v>0</v>
      </c>
      <c r="BN521">
        <v>0</v>
      </c>
      <c r="BO521" t="s">
        <v>3</v>
      </c>
      <c r="BP521">
        <v>0</v>
      </c>
      <c r="BQ521">
        <v>1</v>
      </c>
      <c r="BR521">
        <v>0</v>
      </c>
      <c r="BS521">
        <v>1</v>
      </c>
      <c r="BT521">
        <v>1</v>
      </c>
      <c r="BU521">
        <v>1</v>
      </c>
      <c r="BV521">
        <v>1</v>
      </c>
      <c r="BW521">
        <v>1</v>
      </c>
      <c r="BX521">
        <v>1</v>
      </c>
      <c r="BY521" t="s">
        <v>3</v>
      </c>
      <c r="BZ521">
        <v>70</v>
      </c>
      <c r="CA521">
        <v>10</v>
      </c>
      <c r="CB521" t="s">
        <v>3</v>
      </c>
      <c r="CE521">
        <v>0</v>
      </c>
      <c r="CF521">
        <v>0</v>
      </c>
      <c r="CG521">
        <v>0</v>
      </c>
      <c r="CM521">
        <v>0</v>
      </c>
      <c r="CN521" t="s">
        <v>3</v>
      </c>
      <c r="CO521">
        <v>0</v>
      </c>
      <c r="CP521">
        <f t="shared" si="450"/>
        <v>1485.56</v>
      </c>
      <c r="CQ521">
        <f t="shared" si="451"/>
        <v>3.58</v>
      </c>
      <c r="CR521">
        <f>(((((ET521*2))*BB521-((EU521*2))*BS521)+AE521*BS521)*AV521)</f>
        <v>0</v>
      </c>
      <c r="CS521">
        <f t="shared" si="452"/>
        <v>0</v>
      </c>
      <c r="CT521">
        <f t="shared" si="453"/>
        <v>1481.98</v>
      </c>
      <c r="CU521">
        <f t="shared" si="454"/>
        <v>0</v>
      </c>
      <c r="CV521">
        <f t="shared" si="455"/>
        <v>2.4</v>
      </c>
      <c r="CW521">
        <f t="shared" si="456"/>
        <v>0</v>
      </c>
      <c r="CX521">
        <f t="shared" si="457"/>
        <v>0</v>
      </c>
      <c r="CY521">
        <f t="shared" si="458"/>
        <v>1037.386</v>
      </c>
      <c r="CZ521">
        <f t="shared" si="459"/>
        <v>148.19799999999998</v>
      </c>
      <c r="DC521" t="s">
        <v>3</v>
      </c>
      <c r="DD521" t="s">
        <v>193</v>
      </c>
      <c r="DE521" t="s">
        <v>193</v>
      </c>
      <c r="DF521" t="s">
        <v>193</v>
      </c>
      <c r="DG521" t="s">
        <v>193</v>
      </c>
      <c r="DH521" t="s">
        <v>3</v>
      </c>
      <c r="DI521" t="s">
        <v>193</v>
      </c>
      <c r="DJ521" t="s">
        <v>193</v>
      </c>
      <c r="DK521" t="s">
        <v>3</v>
      </c>
      <c r="DL521" t="s">
        <v>3</v>
      </c>
      <c r="DM521" t="s">
        <v>3</v>
      </c>
      <c r="DN521">
        <v>0</v>
      </c>
      <c r="DO521">
        <v>0</v>
      </c>
      <c r="DP521">
        <v>1</v>
      </c>
      <c r="DQ521">
        <v>1</v>
      </c>
      <c r="DU521">
        <v>16987630</v>
      </c>
      <c r="DV521" t="s">
        <v>19</v>
      </c>
      <c r="DW521" t="s">
        <v>19</v>
      </c>
      <c r="DX521">
        <v>1</v>
      </c>
      <c r="DZ521" t="s">
        <v>3</v>
      </c>
      <c r="EA521" t="s">
        <v>3</v>
      </c>
      <c r="EB521" t="s">
        <v>3</v>
      </c>
      <c r="EC521" t="s">
        <v>3</v>
      </c>
      <c r="EE521">
        <v>1441815344</v>
      </c>
      <c r="EF521">
        <v>1</v>
      </c>
      <c r="EG521" t="s">
        <v>22</v>
      </c>
      <c r="EH521">
        <v>0</v>
      </c>
      <c r="EI521" t="s">
        <v>3</v>
      </c>
      <c r="EJ521">
        <v>4</v>
      </c>
      <c r="EK521">
        <v>0</v>
      </c>
      <c r="EL521" t="s">
        <v>23</v>
      </c>
      <c r="EM521" t="s">
        <v>24</v>
      </c>
      <c r="EO521" t="s">
        <v>3</v>
      </c>
      <c r="EQ521">
        <v>0</v>
      </c>
      <c r="ER521">
        <v>742.78</v>
      </c>
      <c r="ES521">
        <v>1.79</v>
      </c>
      <c r="ET521">
        <v>0</v>
      </c>
      <c r="EU521">
        <v>0</v>
      </c>
      <c r="EV521">
        <v>740.99</v>
      </c>
      <c r="EW521">
        <v>1.2</v>
      </c>
      <c r="EX521">
        <v>0</v>
      </c>
      <c r="EY521">
        <v>0</v>
      </c>
      <c r="FQ521">
        <v>0</v>
      </c>
      <c r="FR521">
        <f t="shared" si="460"/>
        <v>0</v>
      </c>
      <c r="FS521">
        <v>0</v>
      </c>
      <c r="FX521">
        <v>70</v>
      </c>
      <c r="FY521">
        <v>10</v>
      </c>
      <c r="GA521" t="s">
        <v>3</v>
      </c>
      <c r="GD521">
        <v>0</v>
      </c>
      <c r="GF521">
        <v>-1141637291</v>
      </c>
      <c r="GG521">
        <v>2</v>
      </c>
      <c r="GH521">
        <v>1</v>
      </c>
      <c r="GI521">
        <v>-2</v>
      </c>
      <c r="GJ521">
        <v>0</v>
      </c>
      <c r="GK521">
        <f>ROUND(R521*(R12)/100,2)</f>
        <v>0</v>
      </c>
      <c r="GL521">
        <f t="shared" si="461"/>
        <v>0</v>
      </c>
      <c r="GM521">
        <f t="shared" si="462"/>
        <v>2671.15</v>
      </c>
      <c r="GN521">
        <f t="shared" si="463"/>
        <v>0</v>
      </c>
      <c r="GO521">
        <f t="shared" si="464"/>
        <v>0</v>
      </c>
      <c r="GP521">
        <f t="shared" si="465"/>
        <v>2671.15</v>
      </c>
      <c r="GR521">
        <v>0</v>
      </c>
      <c r="GS521">
        <v>3</v>
      </c>
      <c r="GT521">
        <v>0</v>
      </c>
      <c r="GU521" t="s">
        <v>3</v>
      </c>
      <c r="GV521">
        <f t="shared" si="466"/>
        <v>0</v>
      </c>
      <c r="GW521">
        <v>1</v>
      </c>
      <c r="GX521">
        <f t="shared" si="467"/>
        <v>0</v>
      </c>
      <c r="HA521">
        <v>0</v>
      </c>
      <c r="HB521">
        <v>0</v>
      </c>
      <c r="HC521">
        <f t="shared" si="468"/>
        <v>0</v>
      </c>
      <c r="HE521" t="s">
        <v>3</v>
      </c>
      <c r="HF521" t="s">
        <v>3</v>
      </c>
      <c r="HM521" t="s">
        <v>3</v>
      </c>
      <c r="HN521" t="s">
        <v>3</v>
      </c>
      <c r="HO521" t="s">
        <v>3</v>
      </c>
      <c r="HP521" t="s">
        <v>3</v>
      </c>
      <c r="HQ521" t="s">
        <v>3</v>
      </c>
      <c r="IK521">
        <v>0</v>
      </c>
    </row>
    <row r="522" spans="1:245" x14ac:dyDescent="0.2">
      <c r="A522">
        <v>17</v>
      </c>
      <c r="B522">
        <v>1</v>
      </c>
      <c r="C522">
        <f>ROW(SmtRes!A237)</f>
        <v>237</v>
      </c>
      <c r="D522">
        <f>ROW(EtalonRes!A536)</f>
        <v>536</v>
      </c>
      <c r="E522" t="s">
        <v>3</v>
      </c>
      <c r="F522" t="s">
        <v>472</v>
      </c>
      <c r="G522" t="s">
        <v>473</v>
      </c>
      <c r="H522" t="s">
        <v>19</v>
      </c>
      <c r="I522">
        <v>1</v>
      </c>
      <c r="J522">
        <v>0</v>
      </c>
      <c r="K522">
        <v>1</v>
      </c>
      <c r="O522">
        <f t="shared" si="436"/>
        <v>49.42</v>
      </c>
      <c r="P522">
        <f t="shared" si="437"/>
        <v>0.02</v>
      </c>
      <c r="Q522">
        <f t="shared" si="438"/>
        <v>0</v>
      </c>
      <c r="R522">
        <f t="shared" si="439"/>
        <v>0</v>
      </c>
      <c r="S522">
        <f t="shared" si="440"/>
        <v>49.4</v>
      </c>
      <c r="T522">
        <f t="shared" si="441"/>
        <v>0</v>
      </c>
      <c r="U522">
        <f t="shared" si="442"/>
        <v>0.08</v>
      </c>
      <c r="V522">
        <f t="shared" si="443"/>
        <v>0</v>
      </c>
      <c r="W522">
        <f t="shared" si="444"/>
        <v>0</v>
      </c>
      <c r="X522">
        <f t="shared" si="445"/>
        <v>34.58</v>
      </c>
      <c r="Y522">
        <f t="shared" si="446"/>
        <v>4.9400000000000004</v>
      </c>
      <c r="AA522">
        <v>-1</v>
      </c>
      <c r="AB522">
        <f t="shared" si="447"/>
        <v>49.42</v>
      </c>
      <c r="AC522">
        <f>ROUND(((ES522*2)),6)</f>
        <v>0.02</v>
      </c>
      <c r="AD522">
        <f>ROUND(((((ET522*2))-((EU522*2)))+AE522),6)</f>
        <v>0</v>
      </c>
      <c r="AE522">
        <f>ROUND(((EU522*2)),6)</f>
        <v>0</v>
      </c>
      <c r="AF522">
        <f>ROUND(((EV522*2)),6)</f>
        <v>49.4</v>
      </c>
      <c r="AG522">
        <f t="shared" si="448"/>
        <v>0</v>
      </c>
      <c r="AH522">
        <f>((EW522*2))</f>
        <v>0.08</v>
      </c>
      <c r="AI522">
        <f>((EX522*2))</f>
        <v>0</v>
      </c>
      <c r="AJ522">
        <f t="shared" si="449"/>
        <v>0</v>
      </c>
      <c r="AK522">
        <v>24.71</v>
      </c>
      <c r="AL522">
        <v>0.01</v>
      </c>
      <c r="AM522">
        <v>0</v>
      </c>
      <c r="AN522">
        <v>0</v>
      </c>
      <c r="AO522">
        <v>24.7</v>
      </c>
      <c r="AP522">
        <v>0</v>
      </c>
      <c r="AQ522">
        <v>0.04</v>
      </c>
      <c r="AR522">
        <v>0</v>
      </c>
      <c r="AS522">
        <v>0</v>
      </c>
      <c r="AT522">
        <v>70</v>
      </c>
      <c r="AU522">
        <v>10</v>
      </c>
      <c r="AV522">
        <v>1</v>
      </c>
      <c r="AW522">
        <v>1</v>
      </c>
      <c r="AZ522">
        <v>1</v>
      </c>
      <c r="BA522">
        <v>1</v>
      </c>
      <c r="BB522">
        <v>1</v>
      </c>
      <c r="BC522">
        <v>1</v>
      </c>
      <c r="BD522" t="s">
        <v>3</v>
      </c>
      <c r="BE522" t="s">
        <v>3</v>
      </c>
      <c r="BF522" t="s">
        <v>3</v>
      </c>
      <c r="BG522" t="s">
        <v>3</v>
      </c>
      <c r="BH522">
        <v>0</v>
      </c>
      <c r="BI522">
        <v>4</v>
      </c>
      <c r="BJ522" t="s">
        <v>474</v>
      </c>
      <c r="BM522">
        <v>0</v>
      </c>
      <c r="BN522">
        <v>0</v>
      </c>
      <c r="BO522" t="s">
        <v>3</v>
      </c>
      <c r="BP522">
        <v>0</v>
      </c>
      <c r="BQ522">
        <v>1</v>
      </c>
      <c r="BR522">
        <v>0</v>
      </c>
      <c r="BS522">
        <v>1</v>
      </c>
      <c r="BT522">
        <v>1</v>
      </c>
      <c r="BU522">
        <v>1</v>
      </c>
      <c r="BV522">
        <v>1</v>
      </c>
      <c r="BW522">
        <v>1</v>
      </c>
      <c r="BX522">
        <v>1</v>
      </c>
      <c r="BY522" t="s">
        <v>3</v>
      </c>
      <c r="BZ522">
        <v>70</v>
      </c>
      <c r="CA522">
        <v>10</v>
      </c>
      <c r="CB522" t="s">
        <v>3</v>
      </c>
      <c r="CE522">
        <v>0</v>
      </c>
      <c r="CF522">
        <v>0</v>
      </c>
      <c r="CG522">
        <v>0</v>
      </c>
      <c r="CM522">
        <v>0</v>
      </c>
      <c r="CN522" t="s">
        <v>3</v>
      </c>
      <c r="CO522">
        <v>0</v>
      </c>
      <c r="CP522">
        <f t="shared" si="450"/>
        <v>49.42</v>
      </c>
      <c r="CQ522">
        <f t="shared" si="451"/>
        <v>0.02</v>
      </c>
      <c r="CR522">
        <f>(((((ET522*2))*BB522-((EU522*2))*BS522)+AE522*BS522)*AV522)</f>
        <v>0</v>
      </c>
      <c r="CS522">
        <f t="shared" si="452"/>
        <v>0</v>
      </c>
      <c r="CT522">
        <f t="shared" si="453"/>
        <v>49.4</v>
      </c>
      <c r="CU522">
        <f t="shared" si="454"/>
        <v>0</v>
      </c>
      <c r="CV522">
        <f t="shared" si="455"/>
        <v>0.08</v>
      </c>
      <c r="CW522">
        <f t="shared" si="456"/>
        <v>0</v>
      </c>
      <c r="CX522">
        <f t="shared" si="457"/>
        <v>0</v>
      </c>
      <c r="CY522">
        <f t="shared" si="458"/>
        <v>34.58</v>
      </c>
      <c r="CZ522">
        <f t="shared" si="459"/>
        <v>4.9400000000000004</v>
      </c>
      <c r="DC522" t="s">
        <v>3</v>
      </c>
      <c r="DD522" t="s">
        <v>193</v>
      </c>
      <c r="DE522" t="s">
        <v>193</v>
      </c>
      <c r="DF522" t="s">
        <v>193</v>
      </c>
      <c r="DG522" t="s">
        <v>193</v>
      </c>
      <c r="DH522" t="s">
        <v>3</v>
      </c>
      <c r="DI522" t="s">
        <v>193</v>
      </c>
      <c r="DJ522" t="s">
        <v>193</v>
      </c>
      <c r="DK522" t="s">
        <v>3</v>
      </c>
      <c r="DL522" t="s">
        <v>3</v>
      </c>
      <c r="DM522" t="s">
        <v>3</v>
      </c>
      <c r="DN522">
        <v>0</v>
      </c>
      <c r="DO522">
        <v>0</v>
      </c>
      <c r="DP522">
        <v>1</v>
      </c>
      <c r="DQ522">
        <v>1</v>
      </c>
      <c r="DU522">
        <v>16987630</v>
      </c>
      <c r="DV522" t="s">
        <v>19</v>
      </c>
      <c r="DW522" t="s">
        <v>19</v>
      </c>
      <c r="DX522">
        <v>1</v>
      </c>
      <c r="DZ522" t="s">
        <v>3</v>
      </c>
      <c r="EA522" t="s">
        <v>3</v>
      </c>
      <c r="EB522" t="s">
        <v>3</v>
      </c>
      <c r="EC522" t="s">
        <v>3</v>
      </c>
      <c r="EE522">
        <v>1441815344</v>
      </c>
      <c r="EF522">
        <v>1</v>
      </c>
      <c r="EG522" t="s">
        <v>22</v>
      </c>
      <c r="EH522">
        <v>0</v>
      </c>
      <c r="EI522" t="s">
        <v>3</v>
      </c>
      <c r="EJ522">
        <v>4</v>
      </c>
      <c r="EK522">
        <v>0</v>
      </c>
      <c r="EL522" t="s">
        <v>23</v>
      </c>
      <c r="EM522" t="s">
        <v>24</v>
      </c>
      <c r="EO522" t="s">
        <v>3</v>
      </c>
      <c r="EQ522">
        <v>1024</v>
      </c>
      <c r="ER522">
        <v>24.71</v>
      </c>
      <c r="ES522">
        <v>0.01</v>
      </c>
      <c r="ET522">
        <v>0</v>
      </c>
      <c r="EU522">
        <v>0</v>
      </c>
      <c r="EV522">
        <v>24.7</v>
      </c>
      <c r="EW522">
        <v>0.04</v>
      </c>
      <c r="EX522">
        <v>0</v>
      </c>
      <c r="EY522">
        <v>0</v>
      </c>
      <c r="FQ522">
        <v>0</v>
      </c>
      <c r="FR522">
        <f t="shared" si="460"/>
        <v>0</v>
      </c>
      <c r="FS522">
        <v>0</v>
      </c>
      <c r="FX522">
        <v>70</v>
      </c>
      <c r="FY522">
        <v>10</v>
      </c>
      <c r="GA522" t="s">
        <v>3</v>
      </c>
      <c r="GD522">
        <v>0</v>
      </c>
      <c r="GF522">
        <v>-518209321</v>
      </c>
      <c r="GG522">
        <v>2</v>
      </c>
      <c r="GH522">
        <v>1</v>
      </c>
      <c r="GI522">
        <v>-2</v>
      </c>
      <c r="GJ522">
        <v>0</v>
      </c>
      <c r="GK522">
        <f>ROUND(R522*(R12)/100,2)</f>
        <v>0</v>
      </c>
      <c r="GL522">
        <f t="shared" si="461"/>
        <v>0</v>
      </c>
      <c r="GM522">
        <f t="shared" si="462"/>
        <v>88.94</v>
      </c>
      <c r="GN522">
        <f t="shared" si="463"/>
        <v>0</v>
      </c>
      <c r="GO522">
        <f t="shared" si="464"/>
        <v>0</v>
      </c>
      <c r="GP522">
        <f t="shared" si="465"/>
        <v>88.94</v>
      </c>
      <c r="GR522">
        <v>0</v>
      </c>
      <c r="GS522">
        <v>3</v>
      </c>
      <c r="GT522">
        <v>0</v>
      </c>
      <c r="GU522" t="s">
        <v>3</v>
      </c>
      <c r="GV522">
        <f t="shared" si="466"/>
        <v>0</v>
      </c>
      <c r="GW522">
        <v>1</v>
      </c>
      <c r="GX522">
        <f t="shared" si="467"/>
        <v>0</v>
      </c>
      <c r="HA522">
        <v>0</v>
      </c>
      <c r="HB522">
        <v>0</v>
      </c>
      <c r="HC522">
        <f t="shared" si="468"/>
        <v>0</v>
      </c>
      <c r="HE522" t="s">
        <v>3</v>
      </c>
      <c r="HF522" t="s">
        <v>3</v>
      </c>
      <c r="HM522" t="s">
        <v>3</v>
      </c>
      <c r="HN522" t="s">
        <v>3</v>
      </c>
      <c r="HO522" t="s">
        <v>3</v>
      </c>
      <c r="HP522" t="s">
        <v>3</v>
      </c>
      <c r="HQ522" t="s">
        <v>3</v>
      </c>
      <c r="IK522">
        <v>0</v>
      </c>
    </row>
    <row r="523" spans="1:245" x14ac:dyDescent="0.2">
      <c r="A523">
        <v>17</v>
      </c>
      <c r="B523">
        <v>1</v>
      </c>
      <c r="C523">
        <f>ROW(SmtRes!A241)</f>
        <v>241</v>
      </c>
      <c r="D523">
        <f>ROW(EtalonRes!A540)</f>
        <v>540</v>
      </c>
      <c r="E523" t="s">
        <v>3</v>
      </c>
      <c r="F523" t="s">
        <v>437</v>
      </c>
      <c r="G523" t="s">
        <v>475</v>
      </c>
      <c r="H523" t="s">
        <v>19</v>
      </c>
      <c r="I523">
        <v>1</v>
      </c>
      <c r="J523">
        <v>0</v>
      </c>
      <c r="K523">
        <v>1</v>
      </c>
      <c r="O523">
        <f t="shared" si="436"/>
        <v>558.16</v>
      </c>
      <c r="P523">
        <f t="shared" si="437"/>
        <v>23.48</v>
      </c>
      <c r="Q523">
        <f t="shared" si="438"/>
        <v>52.12</v>
      </c>
      <c r="R523">
        <f t="shared" si="439"/>
        <v>33.04</v>
      </c>
      <c r="S523">
        <f t="shared" si="440"/>
        <v>482.56</v>
      </c>
      <c r="T523">
        <f t="shared" si="441"/>
        <v>0</v>
      </c>
      <c r="U523">
        <f t="shared" si="442"/>
        <v>0.68</v>
      </c>
      <c r="V523">
        <f t="shared" si="443"/>
        <v>0</v>
      </c>
      <c r="W523">
        <f t="shared" si="444"/>
        <v>0</v>
      </c>
      <c r="X523">
        <f t="shared" si="445"/>
        <v>337.79</v>
      </c>
      <c r="Y523">
        <f t="shared" si="446"/>
        <v>48.26</v>
      </c>
      <c r="AA523">
        <v>-1</v>
      </c>
      <c r="AB523">
        <f t="shared" si="447"/>
        <v>558.16</v>
      </c>
      <c r="AC523">
        <f>ROUND(((ES523*4)),6)</f>
        <v>23.48</v>
      </c>
      <c r="AD523">
        <f>ROUND(((((ET523*4))-((EU523*4)))+AE523),6)</f>
        <v>52.12</v>
      </c>
      <c r="AE523">
        <f>ROUND(((EU523*4)),6)</f>
        <v>33.04</v>
      </c>
      <c r="AF523">
        <f>ROUND(((EV523*4)),6)</f>
        <v>482.56</v>
      </c>
      <c r="AG523">
        <f t="shared" si="448"/>
        <v>0</v>
      </c>
      <c r="AH523">
        <f>((EW523*4))</f>
        <v>0.68</v>
      </c>
      <c r="AI523">
        <f>((EX523*4))</f>
        <v>0</v>
      </c>
      <c r="AJ523">
        <f t="shared" si="449"/>
        <v>0</v>
      </c>
      <c r="AK523">
        <v>139.54</v>
      </c>
      <c r="AL523">
        <v>5.87</v>
      </c>
      <c r="AM523">
        <v>13.03</v>
      </c>
      <c r="AN523">
        <v>8.26</v>
      </c>
      <c r="AO523">
        <v>120.64</v>
      </c>
      <c r="AP523">
        <v>0</v>
      </c>
      <c r="AQ523">
        <v>0.17</v>
      </c>
      <c r="AR523">
        <v>0</v>
      </c>
      <c r="AS523">
        <v>0</v>
      </c>
      <c r="AT523">
        <v>70</v>
      </c>
      <c r="AU523">
        <v>10</v>
      </c>
      <c r="AV523">
        <v>1</v>
      </c>
      <c r="AW523">
        <v>1</v>
      </c>
      <c r="AZ523">
        <v>1</v>
      </c>
      <c r="BA523">
        <v>1</v>
      </c>
      <c r="BB523">
        <v>1</v>
      </c>
      <c r="BC523">
        <v>1</v>
      </c>
      <c r="BD523" t="s">
        <v>3</v>
      </c>
      <c r="BE523" t="s">
        <v>3</v>
      </c>
      <c r="BF523" t="s">
        <v>3</v>
      </c>
      <c r="BG523" t="s">
        <v>3</v>
      </c>
      <c r="BH523">
        <v>0</v>
      </c>
      <c r="BI523">
        <v>4</v>
      </c>
      <c r="BJ523" t="s">
        <v>439</v>
      </c>
      <c r="BM523">
        <v>0</v>
      </c>
      <c r="BN523">
        <v>0</v>
      </c>
      <c r="BO523" t="s">
        <v>3</v>
      </c>
      <c r="BP523">
        <v>0</v>
      </c>
      <c r="BQ523">
        <v>1</v>
      </c>
      <c r="BR523">
        <v>0</v>
      </c>
      <c r="BS523">
        <v>1</v>
      </c>
      <c r="BT523">
        <v>1</v>
      </c>
      <c r="BU523">
        <v>1</v>
      </c>
      <c r="BV523">
        <v>1</v>
      </c>
      <c r="BW523">
        <v>1</v>
      </c>
      <c r="BX523">
        <v>1</v>
      </c>
      <c r="BY523" t="s">
        <v>3</v>
      </c>
      <c r="BZ523">
        <v>70</v>
      </c>
      <c r="CA523">
        <v>10</v>
      </c>
      <c r="CB523" t="s">
        <v>3</v>
      </c>
      <c r="CE523">
        <v>0</v>
      </c>
      <c r="CF523">
        <v>0</v>
      </c>
      <c r="CG523">
        <v>0</v>
      </c>
      <c r="CM523">
        <v>0</v>
      </c>
      <c r="CN523" t="s">
        <v>3</v>
      </c>
      <c r="CO523">
        <v>0</v>
      </c>
      <c r="CP523">
        <f t="shared" si="450"/>
        <v>558.16</v>
      </c>
      <c r="CQ523">
        <f t="shared" si="451"/>
        <v>23.48</v>
      </c>
      <c r="CR523">
        <f>(((((ET523*4))*BB523-((EU523*4))*BS523)+AE523*BS523)*AV523)</f>
        <v>52.12</v>
      </c>
      <c r="CS523">
        <f t="shared" si="452"/>
        <v>33.04</v>
      </c>
      <c r="CT523">
        <f t="shared" si="453"/>
        <v>482.56</v>
      </c>
      <c r="CU523">
        <f t="shared" si="454"/>
        <v>0</v>
      </c>
      <c r="CV523">
        <f t="shared" si="455"/>
        <v>0.68</v>
      </c>
      <c r="CW523">
        <f t="shared" si="456"/>
        <v>0</v>
      </c>
      <c r="CX523">
        <f t="shared" si="457"/>
        <v>0</v>
      </c>
      <c r="CY523">
        <f t="shared" si="458"/>
        <v>337.79199999999997</v>
      </c>
      <c r="CZ523">
        <f t="shared" si="459"/>
        <v>48.256</v>
      </c>
      <c r="DC523" t="s">
        <v>3</v>
      </c>
      <c r="DD523" t="s">
        <v>32</v>
      </c>
      <c r="DE523" t="s">
        <v>32</v>
      </c>
      <c r="DF523" t="s">
        <v>32</v>
      </c>
      <c r="DG523" t="s">
        <v>32</v>
      </c>
      <c r="DH523" t="s">
        <v>3</v>
      </c>
      <c r="DI523" t="s">
        <v>32</v>
      </c>
      <c r="DJ523" t="s">
        <v>32</v>
      </c>
      <c r="DK523" t="s">
        <v>3</v>
      </c>
      <c r="DL523" t="s">
        <v>3</v>
      </c>
      <c r="DM523" t="s">
        <v>3</v>
      </c>
      <c r="DN523">
        <v>0</v>
      </c>
      <c r="DO523">
        <v>0</v>
      </c>
      <c r="DP523">
        <v>1</v>
      </c>
      <c r="DQ523">
        <v>1</v>
      </c>
      <c r="DU523">
        <v>16987630</v>
      </c>
      <c r="DV523" t="s">
        <v>19</v>
      </c>
      <c r="DW523" t="s">
        <v>19</v>
      </c>
      <c r="DX523">
        <v>1</v>
      </c>
      <c r="DZ523" t="s">
        <v>3</v>
      </c>
      <c r="EA523" t="s">
        <v>3</v>
      </c>
      <c r="EB523" t="s">
        <v>3</v>
      </c>
      <c r="EC523" t="s">
        <v>3</v>
      </c>
      <c r="EE523">
        <v>1441815344</v>
      </c>
      <c r="EF523">
        <v>1</v>
      </c>
      <c r="EG523" t="s">
        <v>22</v>
      </c>
      <c r="EH523">
        <v>0</v>
      </c>
      <c r="EI523" t="s">
        <v>3</v>
      </c>
      <c r="EJ523">
        <v>4</v>
      </c>
      <c r="EK523">
        <v>0</v>
      </c>
      <c r="EL523" t="s">
        <v>23</v>
      </c>
      <c r="EM523" t="s">
        <v>24</v>
      </c>
      <c r="EO523" t="s">
        <v>3</v>
      </c>
      <c r="EQ523">
        <v>1024</v>
      </c>
      <c r="ER523">
        <v>139.54</v>
      </c>
      <c r="ES523">
        <v>5.87</v>
      </c>
      <c r="ET523">
        <v>13.03</v>
      </c>
      <c r="EU523">
        <v>8.26</v>
      </c>
      <c r="EV523">
        <v>120.64</v>
      </c>
      <c r="EW523">
        <v>0.17</v>
      </c>
      <c r="EX523">
        <v>0</v>
      </c>
      <c r="EY523">
        <v>0</v>
      </c>
      <c r="FQ523">
        <v>0</v>
      </c>
      <c r="FR523">
        <f t="shared" si="460"/>
        <v>0</v>
      </c>
      <c r="FS523">
        <v>0</v>
      </c>
      <c r="FX523">
        <v>70</v>
      </c>
      <c r="FY523">
        <v>10</v>
      </c>
      <c r="GA523" t="s">
        <v>3</v>
      </c>
      <c r="GD523">
        <v>0</v>
      </c>
      <c r="GF523">
        <v>-611827612</v>
      </c>
      <c r="GG523">
        <v>2</v>
      </c>
      <c r="GH523">
        <v>1</v>
      </c>
      <c r="GI523">
        <v>-2</v>
      </c>
      <c r="GJ523">
        <v>0</v>
      </c>
      <c r="GK523">
        <f>ROUND(R523*(R12)/100,2)</f>
        <v>35.68</v>
      </c>
      <c r="GL523">
        <f t="shared" si="461"/>
        <v>0</v>
      </c>
      <c r="GM523">
        <f t="shared" si="462"/>
        <v>979.89</v>
      </c>
      <c r="GN523">
        <f t="shared" si="463"/>
        <v>0</v>
      </c>
      <c r="GO523">
        <f t="shared" si="464"/>
        <v>0</v>
      </c>
      <c r="GP523">
        <f t="shared" si="465"/>
        <v>979.89</v>
      </c>
      <c r="GR523">
        <v>0</v>
      </c>
      <c r="GS523">
        <v>3</v>
      </c>
      <c r="GT523">
        <v>0</v>
      </c>
      <c r="GU523" t="s">
        <v>3</v>
      </c>
      <c r="GV523">
        <f t="shared" si="466"/>
        <v>0</v>
      </c>
      <c r="GW523">
        <v>1</v>
      </c>
      <c r="GX523">
        <f t="shared" si="467"/>
        <v>0</v>
      </c>
      <c r="HA523">
        <v>0</v>
      </c>
      <c r="HB523">
        <v>0</v>
      </c>
      <c r="HC523">
        <f t="shared" si="468"/>
        <v>0</v>
      </c>
      <c r="HE523" t="s">
        <v>3</v>
      </c>
      <c r="HF523" t="s">
        <v>3</v>
      </c>
      <c r="HM523" t="s">
        <v>3</v>
      </c>
      <c r="HN523" t="s">
        <v>3</v>
      </c>
      <c r="HO523" t="s">
        <v>3</v>
      </c>
      <c r="HP523" t="s">
        <v>3</v>
      </c>
      <c r="HQ523" t="s">
        <v>3</v>
      </c>
      <c r="IK523">
        <v>0</v>
      </c>
    </row>
    <row r="524" spans="1:245" x14ac:dyDescent="0.2">
      <c r="A524">
        <v>17</v>
      </c>
      <c r="B524">
        <v>1</v>
      </c>
      <c r="D524">
        <f>ROW(EtalonRes!A543)</f>
        <v>543</v>
      </c>
      <c r="E524" t="s">
        <v>3</v>
      </c>
      <c r="F524" t="s">
        <v>362</v>
      </c>
      <c r="G524" t="s">
        <v>476</v>
      </c>
      <c r="H524" t="s">
        <v>19</v>
      </c>
      <c r="I524">
        <v>1</v>
      </c>
      <c r="J524">
        <v>0</v>
      </c>
      <c r="K524">
        <v>1</v>
      </c>
      <c r="O524">
        <f t="shared" si="436"/>
        <v>57.84</v>
      </c>
      <c r="P524">
        <f t="shared" si="437"/>
        <v>2.2799999999999998</v>
      </c>
      <c r="Q524">
        <f t="shared" si="438"/>
        <v>0</v>
      </c>
      <c r="R524">
        <f t="shared" si="439"/>
        <v>0</v>
      </c>
      <c r="S524">
        <f t="shared" si="440"/>
        <v>55.56</v>
      </c>
      <c r="T524">
        <f t="shared" si="441"/>
        <v>0</v>
      </c>
      <c r="U524">
        <f t="shared" si="442"/>
        <v>0.09</v>
      </c>
      <c r="V524">
        <f t="shared" si="443"/>
        <v>0</v>
      </c>
      <c r="W524">
        <f t="shared" si="444"/>
        <v>0</v>
      </c>
      <c r="X524">
        <f t="shared" si="445"/>
        <v>38.89</v>
      </c>
      <c r="Y524">
        <f t="shared" si="446"/>
        <v>5.56</v>
      </c>
      <c r="AA524">
        <v>-1</v>
      </c>
      <c r="AB524">
        <f t="shared" si="447"/>
        <v>57.84</v>
      </c>
      <c r="AC524">
        <f>ROUND(((ES524*3)),6)</f>
        <v>2.2799999999999998</v>
      </c>
      <c r="AD524">
        <f>ROUND(((((ET524*3))-((EU524*3)))+AE524),6)</f>
        <v>0</v>
      </c>
      <c r="AE524">
        <f>ROUND(((EU524*3)),6)</f>
        <v>0</v>
      </c>
      <c r="AF524">
        <f>ROUND(((EV524*3)),6)</f>
        <v>55.56</v>
      </c>
      <c r="AG524">
        <f t="shared" si="448"/>
        <v>0</v>
      </c>
      <c r="AH524">
        <f>((EW524*3))</f>
        <v>0.09</v>
      </c>
      <c r="AI524">
        <f>((EX524*3))</f>
        <v>0</v>
      </c>
      <c r="AJ524">
        <f t="shared" si="449"/>
        <v>0</v>
      </c>
      <c r="AK524">
        <v>19.28</v>
      </c>
      <c r="AL524">
        <v>0.76</v>
      </c>
      <c r="AM524">
        <v>0</v>
      </c>
      <c r="AN524">
        <v>0</v>
      </c>
      <c r="AO524">
        <v>18.52</v>
      </c>
      <c r="AP524">
        <v>0</v>
      </c>
      <c r="AQ524">
        <v>0.03</v>
      </c>
      <c r="AR524">
        <v>0</v>
      </c>
      <c r="AS524">
        <v>0</v>
      </c>
      <c r="AT524">
        <v>70</v>
      </c>
      <c r="AU524">
        <v>10</v>
      </c>
      <c r="AV524">
        <v>1</v>
      </c>
      <c r="AW524">
        <v>1</v>
      </c>
      <c r="AZ524">
        <v>1</v>
      </c>
      <c r="BA524">
        <v>1</v>
      </c>
      <c r="BB524">
        <v>1</v>
      </c>
      <c r="BC524">
        <v>1</v>
      </c>
      <c r="BD524" t="s">
        <v>3</v>
      </c>
      <c r="BE524" t="s">
        <v>3</v>
      </c>
      <c r="BF524" t="s">
        <v>3</v>
      </c>
      <c r="BG524" t="s">
        <v>3</v>
      </c>
      <c r="BH524">
        <v>0</v>
      </c>
      <c r="BI524">
        <v>4</v>
      </c>
      <c r="BJ524" t="s">
        <v>364</v>
      </c>
      <c r="BM524">
        <v>0</v>
      </c>
      <c r="BN524">
        <v>0</v>
      </c>
      <c r="BO524" t="s">
        <v>3</v>
      </c>
      <c r="BP524">
        <v>0</v>
      </c>
      <c r="BQ524">
        <v>1</v>
      </c>
      <c r="BR524">
        <v>0</v>
      </c>
      <c r="BS524">
        <v>1</v>
      </c>
      <c r="BT524">
        <v>1</v>
      </c>
      <c r="BU524">
        <v>1</v>
      </c>
      <c r="BV524">
        <v>1</v>
      </c>
      <c r="BW524">
        <v>1</v>
      </c>
      <c r="BX524">
        <v>1</v>
      </c>
      <c r="BY524" t="s">
        <v>3</v>
      </c>
      <c r="BZ524">
        <v>70</v>
      </c>
      <c r="CA524">
        <v>10</v>
      </c>
      <c r="CB524" t="s">
        <v>3</v>
      </c>
      <c r="CE524">
        <v>0</v>
      </c>
      <c r="CF524">
        <v>0</v>
      </c>
      <c r="CG524">
        <v>0</v>
      </c>
      <c r="CM524">
        <v>0</v>
      </c>
      <c r="CN524" t="s">
        <v>3</v>
      </c>
      <c r="CO524">
        <v>0</v>
      </c>
      <c r="CP524">
        <f t="shared" si="450"/>
        <v>57.84</v>
      </c>
      <c r="CQ524">
        <f t="shared" si="451"/>
        <v>2.2799999999999998</v>
      </c>
      <c r="CR524">
        <f>(((((ET524*3))*BB524-((EU524*3))*BS524)+AE524*BS524)*AV524)</f>
        <v>0</v>
      </c>
      <c r="CS524">
        <f t="shared" si="452"/>
        <v>0</v>
      </c>
      <c r="CT524">
        <f t="shared" si="453"/>
        <v>55.56</v>
      </c>
      <c r="CU524">
        <f t="shared" si="454"/>
        <v>0</v>
      </c>
      <c r="CV524">
        <f t="shared" si="455"/>
        <v>0.09</v>
      </c>
      <c r="CW524">
        <f t="shared" si="456"/>
        <v>0</v>
      </c>
      <c r="CX524">
        <f t="shared" si="457"/>
        <v>0</v>
      </c>
      <c r="CY524">
        <f t="shared" si="458"/>
        <v>38.892000000000003</v>
      </c>
      <c r="CZ524">
        <f t="shared" si="459"/>
        <v>5.556</v>
      </c>
      <c r="DC524" t="s">
        <v>3</v>
      </c>
      <c r="DD524" t="s">
        <v>164</v>
      </c>
      <c r="DE524" t="s">
        <v>164</v>
      </c>
      <c r="DF524" t="s">
        <v>164</v>
      </c>
      <c r="DG524" t="s">
        <v>164</v>
      </c>
      <c r="DH524" t="s">
        <v>3</v>
      </c>
      <c r="DI524" t="s">
        <v>164</v>
      </c>
      <c r="DJ524" t="s">
        <v>164</v>
      </c>
      <c r="DK524" t="s">
        <v>3</v>
      </c>
      <c r="DL524" t="s">
        <v>3</v>
      </c>
      <c r="DM524" t="s">
        <v>3</v>
      </c>
      <c r="DN524">
        <v>0</v>
      </c>
      <c r="DO524">
        <v>0</v>
      </c>
      <c r="DP524">
        <v>1</v>
      </c>
      <c r="DQ524">
        <v>1</v>
      </c>
      <c r="DU524">
        <v>16987630</v>
      </c>
      <c r="DV524" t="s">
        <v>19</v>
      </c>
      <c r="DW524" t="s">
        <v>19</v>
      </c>
      <c r="DX524">
        <v>1</v>
      </c>
      <c r="DZ524" t="s">
        <v>3</v>
      </c>
      <c r="EA524" t="s">
        <v>3</v>
      </c>
      <c r="EB524" t="s">
        <v>3</v>
      </c>
      <c r="EC524" t="s">
        <v>3</v>
      </c>
      <c r="EE524">
        <v>1441815344</v>
      </c>
      <c r="EF524">
        <v>1</v>
      </c>
      <c r="EG524" t="s">
        <v>22</v>
      </c>
      <c r="EH524">
        <v>0</v>
      </c>
      <c r="EI524" t="s">
        <v>3</v>
      </c>
      <c r="EJ524">
        <v>4</v>
      </c>
      <c r="EK524">
        <v>0</v>
      </c>
      <c r="EL524" t="s">
        <v>23</v>
      </c>
      <c r="EM524" t="s">
        <v>24</v>
      </c>
      <c r="EO524" t="s">
        <v>3</v>
      </c>
      <c r="EQ524">
        <v>1024</v>
      </c>
      <c r="ER524">
        <v>19.28</v>
      </c>
      <c r="ES524">
        <v>0.76</v>
      </c>
      <c r="ET524">
        <v>0</v>
      </c>
      <c r="EU524">
        <v>0</v>
      </c>
      <c r="EV524">
        <v>18.52</v>
      </c>
      <c r="EW524">
        <v>0.03</v>
      </c>
      <c r="EX524">
        <v>0</v>
      </c>
      <c r="EY524">
        <v>0</v>
      </c>
      <c r="FQ524">
        <v>0</v>
      </c>
      <c r="FR524">
        <f t="shared" si="460"/>
        <v>0</v>
      </c>
      <c r="FS524">
        <v>0</v>
      </c>
      <c r="FX524">
        <v>70</v>
      </c>
      <c r="FY524">
        <v>10</v>
      </c>
      <c r="GA524" t="s">
        <v>3</v>
      </c>
      <c r="GD524">
        <v>0</v>
      </c>
      <c r="GF524">
        <v>1460664988</v>
      </c>
      <c r="GG524">
        <v>2</v>
      </c>
      <c r="GH524">
        <v>1</v>
      </c>
      <c r="GI524">
        <v>-2</v>
      </c>
      <c r="GJ524">
        <v>0</v>
      </c>
      <c r="GK524">
        <f>ROUND(R524*(R12)/100,2)</f>
        <v>0</v>
      </c>
      <c r="GL524">
        <f t="shared" si="461"/>
        <v>0</v>
      </c>
      <c r="GM524">
        <f t="shared" si="462"/>
        <v>102.29</v>
      </c>
      <c r="GN524">
        <f t="shared" si="463"/>
        <v>0</v>
      </c>
      <c r="GO524">
        <f t="shared" si="464"/>
        <v>0</v>
      </c>
      <c r="GP524">
        <f t="shared" si="465"/>
        <v>102.29</v>
      </c>
      <c r="GR524">
        <v>0</v>
      </c>
      <c r="GS524">
        <v>3</v>
      </c>
      <c r="GT524">
        <v>0</v>
      </c>
      <c r="GU524" t="s">
        <v>3</v>
      </c>
      <c r="GV524">
        <f t="shared" si="466"/>
        <v>0</v>
      </c>
      <c r="GW524">
        <v>1</v>
      </c>
      <c r="GX524">
        <f t="shared" si="467"/>
        <v>0</v>
      </c>
      <c r="HA524">
        <v>0</v>
      </c>
      <c r="HB524">
        <v>0</v>
      </c>
      <c r="HC524">
        <f t="shared" si="468"/>
        <v>0</v>
      </c>
      <c r="HE524" t="s">
        <v>3</v>
      </c>
      <c r="HF524" t="s">
        <v>3</v>
      </c>
      <c r="HM524" t="s">
        <v>3</v>
      </c>
      <c r="HN524" t="s">
        <v>3</v>
      </c>
      <c r="HO524" t="s">
        <v>3</v>
      </c>
      <c r="HP524" t="s">
        <v>3</v>
      </c>
      <c r="HQ524" t="s">
        <v>3</v>
      </c>
      <c r="IK524">
        <v>0</v>
      </c>
    </row>
    <row r="525" spans="1:245" x14ac:dyDescent="0.2">
      <c r="A525">
        <v>17</v>
      </c>
      <c r="B525">
        <v>1</v>
      </c>
      <c r="D525">
        <f>ROW(EtalonRes!A549)</f>
        <v>549</v>
      </c>
      <c r="E525" t="s">
        <v>477</v>
      </c>
      <c r="F525" t="s">
        <v>366</v>
      </c>
      <c r="G525" t="s">
        <v>478</v>
      </c>
      <c r="H525" t="s">
        <v>19</v>
      </c>
      <c r="I525">
        <v>1</v>
      </c>
      <c r="J525">
        <v>0</v>
      </c>
      <c r="K525">
        <v>1</v>
      </c>
      <c r="O525">
        <f t="shared" si="436"/>
        <v>565.04999999999995</v>
      </c>
      <c r="P525">
        <f t="shared" si="437"/>
        <v>9.31</v>
      </c>
      <c r="Q525">
        <f t="shared" si="438"/>
        <v>0</v>
      </c>
      <c r="R525">
        <f t="shared" si="439"/>
        <v>0</v>
      </c>
      <c r="S525">
        <f t="shared" si="440"/>
        <v>555.74</v>
      </c>
      <c r="T525">
        <f t="shared" si="441"/>
        <v>0</v>
      </c>
      <c r="U525">
        <f t="shared" si="442"/>
        <v>0.9</v>
      </c>
      <c r="V525">
        <f t="shared" si="443"/>
        <v>0</v>
      </c>
      <c r="W525">
        <f t="shared" si="444"/>
        <v>0</v>
      </c>
      <c r="X525">
        <f t="shared" si="445"/>
        <v>389.02</v>
      </c>
      <c r="Y525">
        <f t="shared" si="446"/>
        <v>55.57</v>
      </c>
      <c r="AA525">
        <v>1472751627</v>
      </c>
      <c r="AB525">
        <f t="shared" si="447"/>
        <v>565.04999999999995</v>
      </c>
      <c r="AC525">
        <f>ROUND((ES525),6)</f>
        <v>9.31</v>
      </c>
      <c r="AD525">
        <f>ROUND((((ET525)-(EU525))+AE525),6)</f>
        <v>0</v>
      </c>
      <c r="AE525">
        <f>ROUND((EU525),6)</f>
        <v>0</v>
      </c>
      <c r="AF525">
        <f>ROUND((EV525),6)</f>
        <v>555.74</v>
      </c>
      <c r="AG525">
        <f t="shared" si="448"/>
        <v>0</v>
      </c>
      <c r="AH525">
        <f>(EW525)</f>
        <v>0.9</v>
      </c>
      <c r="AI525">
        <f>(EX525)</f>
        <v>0</v>
      </c>
      <c r="AJ525">
        <f t="shared" si="449"/>
        <v>0</v>
      </c>
      <c r="AK525">
        <v>565.04999999999995</v>
      </c>
      <c r="AL525">
        <v>9.31</v>
      </c>
      <c r="AM525">
        <v>0</v>
      </c>
      <c r="AN525">
        <v>0</v>
      </c>
      <c r="AO525">
        <v>555.74</v>
      </c>
      <c r="AP525">
        <v>0</v>
      </c>
      <c r="AQ525">
        <v>0.9</v>
      </c>
      <c r="AR525">
        <v>0</v>
      </c>
      <c r="AS525">
        <v>0</v>
      </c>
      <c r="AT525">
        <v>70</v>
      </c>
      <c r="AU525">
        <v>10</v>
      </c>
      <c r="AV525">
        <v>1</v>
      </c>
      <c r="AW525">
        <v>1</v>
      </c>
      <c r="AZ525">
        <v>1</v>
      </c>
      <c r="BA525">
        <v>1</v>
      </c>
      <c r="BB525">
        <v>1</v>
      </c>
      <c r="BC525">
        <v>1</v>
      </c>
      <c r="BD525" t="s">
        <v>3</v>
      </c>
      <c r="BE525" t="s">
        <v>3</v>
      </c>
      <c r="BF525" t="s">
        <v>3</v>
      </c>
      <c r="BG525" t="s">
        <v>3</v>
      </c>
      <c r="BH525">
        <v>0</v>
      </c>
      <c r="BI525">
        <v>4</v>
      </c>
      <c r="BJ525" t="s">
        <v>368</v>
      </c>
      <c r="BM525">
        <v>0</v>
      </c>
      <c r="BN525">
        <v>0</v>
      </c>
      <c r="BO525" t="s">
        <v>3</v>
      </c>
      <c r="BP525">
        <v>0</v>
      </c>
      <c r="BQ525">
        <v>1</v>
      </c>
      <c r="BR525">
        <v>0</v>
      </c>
      <c r="BS525">
        <v>1</v>
      </c>
      <c r="BT525">
        <v>1</v>
      </c>
      <c r="BU525">
        <v>1</v>
      </c>
      <c r="BV525">
        <v>1</v>
      </c>
      <c r="BW525">
        <v>1</v>
      </c>
      <c r="BX525">
        <v>1</v>
      </c>
      <c r="BY525" t="s">
        <v>3</v>
      </c>
      <c r="BZ525">
        <v>70</v>
      </c>
      <c r="CA525">
        <v>10</v>
      </c>
      <c r="CB525" t="s">
        <v>3</v>
      </c>
      <c r="CE525">
        <v>0</v>
      </c>
      <c r="CF525">
        <v>0</v>
      </c>
      <c r="CG525">
        <v>0</v>
      </c>
      <c r="CM525">
        <v>0</v>
      </c>
      <c r="CN525" t="s">
        <v>3</v>
      </c>
      <c r="CO525">
        <v>0</v>
      </c>
      <c r="CP525">
        <f t="shared" si="450"/>
        <v>565.04999999999995</v>
      </c>
      <c r="CQ525">
        <f t="shared" si="451"/>
        <v>9.31</v>
      </c>
      <c r="CR525">
        <f>((((ET525)*BB525-(EU525)*BS525)+AE525*BS525)*AV525)</f>
        <v>0</v>
      </c>
      <c r="CS525">
        <f t="shared" si="452"/>
        <v>0</v>
      </c>
      <c r="CT525">
        <f t="shared" si="453"/>
        <v>555.74</v>
      </c>
      <c r="CU525">
        <f t="shared" si="454"/>
        <v>0</v>
      </c>
      <c r="CV525">
        <f t="shared" si="455"/>
        <v>0.9</v>
      </c>
      <c r="CW525">
        <f t="shared" si="456"/>
        <v>0</v>
      </c>
      <c r="CX525">
        <f t="shared" si="457"/>
        <v>0</v>
      </c>
      <c r="CY525">
        <f t="shared" si="458"/>
        <v>389.01800000000003</v>
      </c>
      <c r="CZ525">
        <f t="shared" si="459"/>
        <v>55.573999999999998</v>
      </c>
      <c r="DC525" t="s">
        <v>3</v>
      </c>
      <c r="DD525" t="s">
        <v>3</v>
      </c>
      <c r="DE525" t="s">
        <v>3</v>
      </c>
      <c r="DF525" t="s">
        <v>3</v>
      </c>
      <c r="DG525" t="s">
        <v>3</v>
      </c>
      <c r="DH525" t="s">
        <v>3</v>
      </c>
      <c r="DI525" t="s">
        <v>3</v>
      </c>
      <c r="DJ525" t="s">
        <v>3</v>
      </c>
      <c r="DK525" t="s">
        <v>3</v>
      </c>
      <c r="DL525" t="s">
        <v>3</v>
      </c>
      <c r="DM525" t="s">
        <v>3</v>
      </c>
      <c r="DN525">
        <v>0</v>
      </c>
      <c r="DO525">
        <v>0</v>
      </c>
      <c r="DP525">
        <v>1</v>
      </c>
      <c r="DQ525">
        <v>1</v>
      </c>
      <c r="DU525">
        <v>16987630</v>
      </c>
      <c r="DV525" t="s">
        <v>19</v>
      </c>
      <c r="DW525" t="s">
        <v>19</v>
      </c>
      <c r="DX525">
        <v>1</v>
      </c>
      <c r="DZ525" t="s">
        <v>3</v>
      </c>
      <c r="EA525" t="s">
        <v>3</v>
      </c>
      <c r="EB525" t="s">
        <v>3</v>
      </c>
      <c r="EC525" t="s">
        <v>3</v>
      </c>
      <c r="EE525">
        <v>1441815344</v>
      </c>
      <c r="EF525">
        <v>1</v>
      </c>
      <c r="EG525" t="s">
        <v>22</v>
      </c>
      <c r="EH525">
        <v>0</v>
      </c>
      <c r="EI525" t="s">
        <v>3</v>
      </c>
      <c r="EJ525">
        <v>4</v>
      </c>
      <c r="EK525">
        <v>0</v>
      </c>
      <c r="EL525" t="s">
        <v>23</v>
      </c>
      <c r="EM525" t="s">
        <v>24</v>
      </c>
      <c r="EO525" t="s">
        <v>3</v>
      </c>
      <c r="EQ525">
        <v>0</v>
      </c>
      <c r="ER525">
        <v>565.04999999999995</v>
      </c>
      <c r="ES525">
        <v>9.31</v>
      </c>
      <c r="ET525">
        <v>0</v>
      </c>
      <c r="EU525">
        <v>0</v>
      </c>
      <c r="EV525">
        <v>555.74</v>
      </c>
      <c r="EW525">
        <v>0.9</v>
      </c>
      <c r="EX525">
        <v>0</v>
      </c>
      <c r="EY525">
        <v>0</v>
      </c>
      <c r="FQ525">
        <v>0</v>
      </c>
      <c r="FR525">
        <f t="shared" si="460"/>
        <v>0</v>
      </c>
      <c r="FS525">
        <v>0</v>
      </c>
      <c r="FX525">
        <v>70</v>
      </c>
      <c r="FY525">
        <v>10</v>
      </c>
      <c r="GA525" t="s">
        <v>3</v>
      </c>
      <c r="GD525">
        <v>0</v>
      </c>
      <c r="GF525">
        <v>143303323</v>
      </c>
      <c r="GG525">
        <v>2</v>
      </c>
      <c r="GH525">
        <v>1</v>
      </c>
      <c r="GI525">
        <v>-2</v>
      </c>
      <c r="GJ525">
        <v>0</v>
      </c>
      <c r="GK525">
        <f>ROUND(R525*(R12)/100,2)</f>
        <v>0</v>
      </c>
      <c r="GL525">
        <f t="shared" si="461"/>
        <v>0</v>
      </c>
      <c r="GM525">
        <f t="shared" si="462"/>
        <v>1009.64</v>
      </c>
      <c r="GN525">
        <f t="shared" si="463"/>
        <v>0</v>
      </c>
      <c r="GO525">
        <f t="shared" si="464"/>
        <v>0</v>
      </c>
      <c r="GP525">
        <f t="shared" si="465"/>
        <v>1009.64</v>
      </c>
      <c r="GR525">
        <v>0</v>
      </c>
      <c r="GS525">
        <v>3</v>
      </c>
      <c r="GT525">
        <v>0</v>
      </c>
      <c r="GU525" t="s">
        <v>3</v>
      </c>
      <c r="GV525">
        <f t="shared" si="466"/>
        <v>0</v>
      </c>
      <c r="GW525">
        <v>1</v>
      </c>
      <c r="GX525">
        <f t="shared" si="467"/>
        <v>0</v>
      </c>
      <c r="HA525">
        <v>0</v>
      </c>
      <c r="HB525">
        <v>0</v>
      </c>
      <c r="HC525">
        <f t="shared" si="468"/>
        <v>0</v>
      </c>
      <c r="HE525" t="s">
        <v>3</v>
      </c>
      <c r="HF525" t="s">
        <v>3</v>
      </c>
      <c r="HM525" t="s">
        <v>3</v>
      </c>
      <c r="HN525" t="s">
        <v>3</v>
      </c>
      <c r="HO525" t="s">
        <v>3</v>
      </c>
      <c r="HP525" t="s">
        <v>3</v>
      </c>
      <c r="HQ525" t="s">
        <v>3</v>
      </c>
      <c r="IK525">
        <v>0</v>
      </c>
    </row>
    <row r="526" spans="1:245" x14ac:dyDescent="0.2">
      <c r="A526">
        <v>17</v>
      </c>
      <c r="B526">
        <v>1</v>
      </c>
      <c r="D526">
        <f>ROW(EtalonRes!A552)</f>
        <v>552</v>
      </c>
      <c r="E526" t="s">
        <v>479</v>
      </c>
      <c r="F526" t="s">
        <v>355</v>
      </c>
      <c r="G526" t="s">
        <v>356</v>
      </c>
      <c r="H526" t="s">
        <v>19</v>
      </c>
      <c r="I526">
        <v>14</v>
      </c>
      <c r="J526">
        <v>0</v>
      </c>
      <c r="K526">
        <v>14</v>
      </c>
      <c r="O526">
        <f t="shared" si="436"/>
        <v>10397.66</v>
      </c>
      <c r="P526">
        <f t="shared" si="437"/>
        <v>23.8</v>
      </c>
      <c r="Q526">
        <f t="shared" si="438"/>
        <v>0</v>
      </c>
      <c r="R526">
        <f t="shared" si="439"/>
        <v>0</v>
      </c>
      <c r="S526">
        <f t="shared" si="440"/>
        <v>10373.86</v>
      </c>
      <c r="T526">
        <f t="shared" si="441"/>
        <v>0</v>
      </c>
      <c r="U526">
        <f t="shared" si="442"/>
        <v>16.8</v>
      </c>
      <c r="V526">
        <f t="shared" si="443"/>
        <v>0</v>
      </c>
      <c r="W526">
        <f t="shared" si="444"/>
        <v>0</v>
      </c>
      <c r="X526">
        <f t="shared" si="445"/>
        <v>7261.7</v>
      </c>
      <c r="Y526">
        <f t="shared" si="446"/>
        <v>1037.3900000000001</v>
      </c>
      <c r="AA526">
        <v>1472751627</v>
      </c>
      <c r="AB526">
        <f t="shared" si="447"/>
        <v>742.69</v>
      </c>
      <c r="AC526">
        <f>ROUND((ES526),6)</f>
        <v>1.7</v>
      </c>
      <c r="AD526">
        <f>ROUND((((ET526)-(EU526))+AE526),6)</f>
        <v>0</v>
      </c>
      <c r="AE526">
        <f>ROUND((EU526),6)</f>
        <v>0</v>
      </c>
      <c r="AF526">
        <f>ROUND((EV526),6)</f>
        <v>740.99</v>
      </c>
      <c r="AG526">
        <f t="shared" si="448"/>
        <v>0</v>
      </c>
      <c r="AH526">
        <f>(EW526)</f>
        <v>1.2</v>
      </c>
      <c r="AI526">
        <f>(EX526)</f>
        <v>0</v>
      </c>
      <c r="AJ526">
        <f t="shared" si="449"/>
        <v>0</v>
      </c>
      <c r="AK526">
        <v>742.69</v>
      </c>
      <c r="AL526">
        <v>1.7</v>
      </c>
      <c r="AM526">
        <v>0</v>
      </c>
      <c r="AN526">
        <v>0</v>
      </c>
      <c r="AO526">
        <v>740.99</v>
      </c>
      <c r="AP526">
        <v>0</v>
      </c>
      <c r="AQ526">
        <v>1.2</v>
      </c>
      <c r="AR526">
        <v>0</v>
      </c>
      <c r="AS526">
        <v>0</v>
      </c>
      <c r="AT526">
        <v>70</v>
      </c>
      <c r="AU526">
        <v>10</v>
      </c>
      <c r="AV526">
        <v>1</v>
      </c>
      <c r="AW526">
        <v>1</v>
      </c>
      <c r="AZ526">
        <v>1</v>
      </c>
      <c r="BA526">
        <v>1</v>
      </c>
      <c r="BB526">
        <v>1</v>
      </c>
      <c r="BC526">
        <v>1</v>
      </c>
      <c r="BD526" t="s">
        <v>3</v>
      </c>
      <c r="BE526" t="s">
        <v>3</v>
      </c>
      <c r="BF526" t="s">
        <v>3</v>
      </c>
      <c r="BG526" t="s">
        <v>3</v>
      </c>
      <c r="BH526">
        <v>0</v>
      </c>
      <c r="BI526">
        <v>4</v>
      </c>
      <c r="BJ526" t="s">
        <v>357</v>
      </c>
      <c r="BM526">
        <v>0</v>
      </c>
      <c r="BN526">
        <v>0</v>
      </c>
      <c r="BO526" t="s">
        <v>3</v>
      </c>
      <c r="BP526">
        <v>0</v>
      </c>
      <c r="BQ526">
        <v>1</v>
      </c>
      <c r="BR526">
        <v>0</v>
      </c>
      <c r="BS526">
        <v>1</v>
      </c>
      <c r="BT526">
        <v>1</v>
      </c>
      <c r="BU526">
        <v>1</v>
      </c>
      <c r="BV526">
        <v>1</v>
      </c>
      <c r="BW526">
        <v>1</v>
      </c>
      <c r="BX526">
        <v>1</v>
      </c>
      <c r="BY526" t="s">
        <v>3</v>
      </c>
      <c r="BZ526">
        <v>70</v>
      </c>
      <c r="CA526">
        <v>10</v>
      </c>
      <c r="CB526" t="s">
        <v>3</v>
      </c>
      <c r="CE526">
        <v>0</v>
      </c>
      <c r="CF526">
        <v>0</v>
      </c>
      <c r="CG526">
        <v>0</v>
      </c>
      <c r="CM526">
        <v>0</v>
      </c>
      <c r="CN526" t="s">
        <v>3</v>
      </c>
      <c r="CO526">
        <v>0</v>
      </c>
      <c r="CP526">
        <f t="shared" si="450"/>
        <v>10397.66</v>
      </c>
      <c r="CQ526">
        <f t="shared" si="451"/>
        <v>1.7</v>
      </c>
      <c r="CR526">
        <f>((((ET526)*BB526-(EU526)*BS526)+AE526*BS526)*AV526)</f>
        <v>0</v>
      </c>
      <c r="CS526">
        <f t="shared" si="452"/>
        <v>0</v>
      </c>
      <c r="CT526">
        <f t="shared" si="453"/>
        <v>740.99</v>
      </c>
      <c r="CU526">
        <f t="shared" si="454"/>
        <v>0</v>
      </c>
      <c r="CV526">
        <f t="shared" si="455"/>
        <v>1.2</v>
      </c>
      <c r="CW526">
        <f t="shared" si="456"/>
        <v>0</v>
      </c>
      <c r="CX526">
        <f t="shared" si="457"/>
        <v>0</v>
      </c>
      <c r="CY526">
        <f t="shared" si="458"/>
        <v>7261.7020000000011</v>
      </c>
      <c r="CZ526">
        <f t="shared" si="459"/>
        <v>1037.386</v>
      </c>
      <c r="DC526" t="s">
        <v>3</v>
      </c>
      <c r="DD526" t="s">
        <v>3</v>
      </c>
      <c r="DE526" t="s">
        <v>3</v>
      </c>
      <c r="DF526" t="s">
        <v>3</v>
      </c>
      <c r="DG526" t="s">
        <v>3</v>
      </c>
      <c r="DH526" t="s">
        <v>3</v>
      </c>
      <c r="DI526" t="s">
        <v>3</v>
      </c>
      <c r="DJ526" t="s">
        <v>3</v>
      </c>
      <c r="DK526" t="s">
        <v>3</v>
      </c>
      <c r="DL526" t="s">
        <v>3</v>
      </c>
      <c r="DM526" t="s">
        <v>3</v>
      </c>
      <c r="DN526">
        <v>0</v>
      </c>
      <c r="DO526">
        <v>0</v>
      </c>
      <c r="DP526">
        <v>1</v>
      </c>
      <c r="DQ526">
        <v>1</v>
      </c>
      <c r="DU526">
        <v>16987630</v>
      </c>
      <c r="DV526" t="s">
        <v>19</v>
      </c>
      <c r="DW526" t="s">
        <v>19</v>
      </c>
      <c r="DX526">
        <v>1</v>
      </c>
      <c r="DZ526" t="s">
        <v>3</v>
      </c>
      <c r="EA526" t="s">
        <v>3</v>
      </c>
      <c r="EB526" t="s">
        <v>3</v>
      </c>
      <c r="EC526" t="s">
        <v>3</v>
      </c>
      <c r="EE526">
        <v>1441815344</v>
      </c>
      <c r="EF526">
        <v>1</v>
      </c>
      <c r="EG526" t="s">
        <v>22</v>
      </c>
      <c r="EH526">
        <v>0</v>
      </c>
      <c r="EI526" t="s">
        <v>3</v>
      </c>
      <c r="EJ526">
        <v>4</v>
      </c>
      <c r="EK526">
        <v>0</v>
      </c>
      <c r="EL526" t="s">
        <v>23</v>
      </c>
      <c r="EM526" t="s">
        <v>24</v>
      </c>
      <c r="EO526" t="s">
        <v>3</v>
      </c>
      <c r="EQ526">
        <v>0</v>
      </c>
      <c r="ER526">
        <v>742.69</v>
      </c>
      <c r="ES526">
        <v>1.7</v>
      </c>
      <c r="ET526">
        <v>0</v>
      </c>
      <c r="EU526">
        <v>0</v>
      </c>
      <c r="EV526">
        <v>740.99</v>
      </c>
      <c r="EW526">
        <v>1.2</v>
      </c>
      <c r="EX526">
        <v>0</v>
      </c>
      <c r="EY526">
        <v>0</v>
      </c>
      <c r="FQ526">
        <v>0</v>
      </c>
      <c r="FR526">
        <f t="shared" si="460"/>
        <v>0</v>
      </c>
      <c r="FS526">
        <v>0</v>
      </c>
      <c r="FX526">
        <v>70</v>
      </c>
      <c r="FY526">
        <v>10</v>
      </c>
      <c r="GA526" t="s">
        <v>3</v>
      </c>
      <c r="GD526">
        <v>0</v>
      </c>
      <c r="GF526">
        <v>-773177281</v>
      </c>
      <c r="GG526">
        <v>2</v>
      </c>
      <c r="GH526">
        <v>1</v>
      </c>
      <c r="GI526">
        <v>-2</v>
      </c>
      <c r="GJ526">
        <v>0</v>
      </c>
      <c r="GK526">
        <f>ROUND(R526*(R12)/100,2)</f>
        <v>0</v>
      </c>
      <c r="GL526">
        <f t="shared" si="461"/>
        <v>0</v>
      </c>
      <c r="GM526">
        <f t="shared" si="462"/>
        <v>18696.75</v>
      </c>
      <c r="GN526">
        <f t="shared" si="463"/>
        <v>0</v>
      </c>
      <c r="GO526">
        <f t="shared" si="464"/>
        <v>0</v>
      </c>
      <c r="GP526">
        <f t="shared" si="465"/>
        <v>18696.75</v>
      </c>
      <c r="GR526">
        <v>0</v>
      </c>
      <c r="GS526">
        <v>3</v>
      </c>
      <c r="GT526">
        <v>0</v>
      </c>
      <c r="GU526" t="s">
        <v>3</v>
      </c>
      <c r="GV526">
        <f t="shared" si="466"/>
        <v>0</v>
      </c>
      <c r="GW526">
        <v>1</v>
      </c>
      <c r="GX526">
        <f t="shared" si="467"/>
        <v>0</v>
      </c>
      <c r="HA526">
        <v>0</v>
      </c>
      <c r="HB526">
        <v>0</v>
      </c>
      <c r="HC526">
        <f t="shared" si="468"/>
        <v>0</v>
      </c>
      <c r="HE526" t="s">
        <v>3</v>
      </c>
      <c r="HF526" t="s">
        <v>3</v>
      </c>
      <c r="HM526" t="s">
        <v>3</v>
      </c>
      <c r="HN526" t="s">
        <v>3</v>
      </c>
      <c r="HO526" t="s">
        <v>3</v>
      </c>
      <c r="HP526" t="s">
        <v>3</v>
      </c>
      <c r="HQ526" t="s">
        <v>3</v>
      </c>
      <c r="IK526">
        <v>0</v>
      </c>
    </row>
    <row r="527" spans="1:245" x14ac:dyDescent="0.2">
      <c r="A527">
        <v>17</v>
      </c>
      <c r="B527">
        <v>1</v>
      </c>
      <c r="D527">
        <f>ROW(EtalonRes!A554)</f>
        <v>554</v>
      </c>
      <c r="E527" t="s">
        <v>3</v>
      </c>
      <c r="F527" t="s">
        <v>351</v>
      </c>
      <c r="G527" t="s">
        <v>352</v>
      </c>
      <c r="H527" t="s">
        <v>19</v>
      </c>
      <c r="I527">
        <v>14</v>
      </c>
      <c r="J527">
        <v>0</v>
      </c>
      <c r="K527">
        <v>14</v>
      </c>
      <c r="O527">
        <f t="shared" si="436"/>
        <v>1037.82</v>
      </c>
      <c r="P527">
        <f t="shared" si="437"/>
        <v>0.42</v>
      </c>
      <c r="Q527">
        <f t="shared" si="438"/>
        <v>0</v>
      </c>
      <c r="R527">
        <f t="shared" si="439"/>
        <v>0</v>
      </c>
      <c r="S527">
        <f t="shared" si="440"/>
        <v>1037.4000000000001</v>
      </c>
      <c r="T527">
        <f t="shared" si="441"/>
        <v>0</v>
      </c>
      <c r="U527">
        <f t="shared" si="442"/>
        <v>1.68</v>
      </c>
      <c r="V527">
        <f t="shared" si="443"/>
        <v>0</v>
      </c>
      <c r="W527">
        <f t="shared" si="444"/>
        <v>0</v>
      </c>
      <c r="X527">
        <f t="shared" si="445"/>
        <v>726.18</v>
      </c>
      <c r="Y527">
        <f t="shared" si="446"/>
        <v>103.74</v>
      </c>
      <c r="AA527">
        <v>-1</v>
      </c>
      <c r="AB527">
        <f t="shared" si="447"/>
        <v>74.13</v>
      </c>
      <c r="AC527">
        <f>ROUND(((ES527*3)),6)</f>
        <v>0.03</v>
      </c>
      <c r="AD527">
        <f>ROUND(((((ET527*3))-((EU527*3)))+AE527),6)</f>
        <v>0</v>
      </c>
      <c r="AE527">
        <f>ROUND(((EU527*3)),6)</f>
        <v>0</v>
      </c>
      <c r="AF527">
        <f>ROUND(((EV527*3)),6)</f>
        <v>74.099999999999994</v>
      </c>
      <c r="AG527">
        <f t="shared" si="448"/>
        <v>0</v>
      </c>
      <c r="AH527">
        <f>((EW527*3))</f>
        <v>0.12</v>
      </c>
      <c r="AI527">
        <f>((EX527*3))</f>
        <v>0</v>
      </c>
      <c r="AJ527">
        <f t="shared" si="449"/>
        <v>0</v>
      </c>
      <c r="AK527">
        <v>24.71</v>
      </c>
      <c r="AL527">
        <v>0.01</v>
      </c>
      <c r="AM527">
        <v>0</v>
      </c>
      <c r="AN527">
        <v>0</v>
      </c>
      <c r="AO527">
        <v>24.7</v>
      </c>
      <c r="AP527">
        <v>0</v>
      </c>
      <c r="AQ527">
        <v>0.04</v>
      </c>
      <c r="AR527">
        <v>0</v>
      </c>
      <c r="AS527">
        <v>0</v>
      </c>
      <c r="AT527">
        <v>70</v>
      </c>
      <c r="AU527">
        <v>10</v>
      </c>
      <c r="AV527">
        <v>1</v>
      </c>
      <c r="AW527">
        <v>1</v>
      </c>
      <c r="AZ527">
        <v>1</v>
      </c>
      <c r="BA527">
        <v>1</v>
      </c>
      <c r="BB527">
        <v>1</v>
      </c>
      <c r="BC527">
        <v>1</v>
      </c>
      <c r="BD527" t="s">
        <v>3</v>
      </c>
      <c r="BE527" t="s">
        <v>3</v>
      </c>
      <c r="BF527" t="s">
        <v>3</v>
      </c>
      <c r="BG527" t="s">
        <v>3</v>
      </c>
      <c r="BH527">
        <v>0</v>
      </c>
      <c r="BI527">
        <v>4</v>
      </c>
      <c r="BJ527" t="s">
        <v>353</v>
      </c>
      <c r="BM527">
        <v>0</v>
      </c>
      <c r="BN527">
        <v>0</v>
      </c>
      <c r="BO527" t="s">
        <v>3</v>
      </c>
      <c r="BP527">
        <v>0</v>
      </c>
      <c r="BQ527">
        <v>1</v>
      </c>
      <c r="BR527">
        <v>0</v>
      </c>
      <c r="BS527">
        <v>1</v>
      </c>
      <c r="BT527">
        <v>1</v>
      </c>
      <c r="BU527">
        <v>1</v>
      </c>
      <c r="BV527">
        <v>1</v>
      </c>
      <c r="BW527">
        <v>1</v>
      </c>
      <c r="BX527">
        <v>1</v>
      </c>
      <c r="BY527" t="s">
        <v>3</v>
      </c>
      <c r="BZ527">
        <v>70</v>
      </c>
      <c r="CA527">
        <v>10</v>
      </c>
      <c r="CB527" t="s">
        <v>3</v>
      </c>
      <c r="CE527">
        <v>0</v>
      </c>
      <c r="CF527">
        <v>0</v>
      </c>
      <c r="CG527">
        <v>0</v>
      </c>
      <c r="CM527">
        <v>0</v>
      </c>
      <c r="CN527" t="s">
        <v>3</v>
      </c>
      <c r="CO527">
        <v>0</v>
      </c>
      <c r="CP527">
        <f t="shared" si="450"/>
        <v>1037.8200000000002</v>
      </c>
      <c r="CQ527">
        <f t="shared" si="451"/>
        <v>0.03</v>
      </c>
      <c r="CR527">
        <f>(((((ET527*3))*BB527-((EU527*3))*BS527)+AE527*BS527)*AV527)</f>
        <v>0</v>
      </c>
      <c r="CS527">
        <f t="shared" si="452"/>
        <v>0</v>
      </c>
      <c r="CT527">
        <f t="shared" si="453"/>
        <v>74.099999999999994</v>
      </c>
      <c r="CU527">
        <f t="shared" si="454"/>
        <v>0</v>
      </c>
      <c r="CV527">
        <f t="shared" si="455"/>
        <v>0.12</v>
      </c>
      <c r="CW527">
        <f t="shared" si="456"/>
        <v>0</v>
      </c>
      <c r="CX527">
        <f t="shared" si="457"/>
        <v>0</v>
      </c>
      <c r="CY527">
        <f t="shared" si="458"/>
        <v>726.18</v>
      </c>
      <c r="CZ527">
        <f t="shared" si="459"/>
        <v>103.74</v>
      </c>
      <c r="DC527" t="s">
        <v>3</v>
      </c>
      <c r="DD527" t="s">
        <v>164</v>
      </c>
      <c r="DE527" t="s">
        <v>164</v>
      </c>
      <c r="DF527" t="s">
        <v>164</v>
      </c>
      <c r="DG527" t="s">
        <v>164</v>
      </c>
      <c r="DH527" t="s">
        <v>3</v>
      </c>
      <c r="DI527" t="s">
        <v>164</v>
      </c>
      <c r="DJ527" t="s">
        <v>164</v>
      </c>
      <c r="DK527" t="s">
        <v>3</v>
      </c>
      <c r="DL527" t="s">
        <v>3</v>
      </c>
      <c r="DM527" t="s">
        <v>3</v>
      </c>
      <c r="DN527">
        <v>0</v>
      </c>
      <c r="DO527">
        <v>0</v>
      </c>
      <c r="DP527">
        <v>1</v>
      </c>
      <c r="DQ527">
        <v>1</v>
      </c>
      <c r="DU527">
        <v>16987630</v>
      </c>
      <c r="DV527" t="s">
        <v>19</v>
      </c>
      <c r="DW527" t="s">
        <v>19</v>
      </c>
      <c r="DX527">
        <v>1</v>
      </c>
      <c r="DZ527" t="s">
        <v>3</v>
      </c>
      <c r="EA527" t="s">
        <v>3</v>
      </c>
      <c r="EB527" t="s">
        <v>3</v>
      </c>
      <c r="EC527" t="s">
        <v>3</v>
      </c>
      <c r="EE527">
        <v>1441815344</v>
      </c>
      <c r="EF527">
        <v>1</v>
      </c>
      <c r="EG527" t="s">
        <v>22</v>
      </c>
      <c r="EH527">
        <v>0</v>
      </c>
      <c r="EI527" t="s">
        <v>3</v>
      </c>
      <c r="EJ527">
        <v>4</v>
      </c>
      <c r="EK527">
        <v>0</v>
      </c>
      <c r="EL527" t="s">
        <v>23</v>
      </c>
      <c r="EM527" t="s">
        <v>24</v>
      </c>
      <c r="EO527" t="s">
        <v>3</v>
      </c>
      <c r="EQ527">
        <v>1024</v>
      </c>
      <c r="ER527">
        <v>24.71</v>
      </c>
      <c r="ES527">
        <v>0.01</v>
      </c>
      <c r="ET527">
        <v>0</v>
      </c>
      <c r="EU527">
        <v>0</v>
      </c>
      <c r="EV527">
        <v>24.7</v>
      </c>
      <c r="EW527">
        <v>0.04</v>
      </c>
      <c r="EX527">
        <v>0</v>
      </c>
      <c r="EY527">
        <v>0</v>
      </c>
      <c r="FQ527">
        <v>0</v>
      </c>
      <c r="FR527">
        <f t="shared" si="460"/>
        <v>0</v>
      </c>
      <c r="FS527">
        <v>0</v>
      </c>
      <c r="FX527">
        <v>70</v>
      </c>
      <c r="FY527">
        <v>10</v>
      </c>
      <c r="GA527" t="s">
        <v>3</v>
      </c>
      <c r="GD527">
        <v>0</v>
      </c>
      <c r="GF527">
        <v>322852978</v>
      </c>
      <c r="GG527">
        <v>2</v>
      </c>
      <c r="GH527">
        <v>1</v>
      </c>
      <c r="GI527">
        <v>-2</v>
      </c>
      <c r="GJ527">
        <v>0</v>
      </c>
      <c r="GK527">
        <f>ROUND(R527*(R12)/100,2)</f>
        <v>0</v>
      </c>
      <c r="GL527">
        <f t="shared" si="461"/>
        <v>0</v>
      </c>
      <c r="GM527">
        <f t="shared" si="462"/>
        <v>1867.74</v>
      </c>
      <c r="GN527">
        <f t="shared" si="463"/>
        <v>0</v>
      </c>
      <c r="GO527">
        <f t="shared" si="464"/>
        <v>0</v>
      </c>
      <c r="GP527">
        <f t="shared" si="465"/>
        <v>1867.74</v>
      </c>
      <c r="GR527">
        <v>0</v>
      </c>
      <c r="GS527">
        <v>3</v>
      </c>
      <c r="GT527">
        <v>0</v>
      </c>
      <c r="GU527" t="s">
        <v>3</v>
      </c>
      <c r="GV527">
        <f t="shared" si="466"/>
        <v>0</v>
      </c>
      <c r="GW527">
        <v>1</v>
      </c>
      <c r="GX527">
        <f t="shared" si="467"/>
        <v>0</v>
      </c>
      <c r="HA527">
        <v>0</v>
      </c>
      <c r="HB527">
        <v>0</v>
      </c>
      <c r="HC527">
        <f t="shared" si="468"/>
        <v>0</v>
      </c>
      <c r="HE527" t="s">
        <v>3</v>
      </c>
      <c r="HF527" t="s">
        <v>3</v>
      </c>
      <c r="HM527" t="s">
        <v>3</v>
      </c>
      <c r="HN527" t="s">
        <v>3</v>
      </c>
      <c r="HO527" t="s">
        <v>3</v>
      </c>
      <c r="HP527" t="s">
        <v>3</v>
      </c>
      <c r="HQ527" t="s">
        <v>3</v>
      </c>
      <c r="IK527">
        <v>0</v>
      </c>
    </row>
    <row r="529" spans="1:206" x14ac:dyDescent="0.2">
      <c r="A529" s="2">
        <v>51</v>
      </c>
      <c r="B529" s="2">
        <f>B439</f>
        <v>1</v>
      </c>
      <c r="C529" s="2">
        <f>A439</f>
        <v>5</v>
      </c>
      <c r="D529" s="2">
        <f>ROW(A439)</f>
        <v>439</v>
      </c>
      <c r="E529" s="2"/>
      <c r="F529" s="2" t="str">
        <f>IF(F439&lt;&gt;"",F439,"")</f>
        <v>Новый подраздел</v>
      </c>
      <c r="G529" s="2" t="str">
        <f>IF(G439&lt;&gt;"",G439,"")</f>
        <v>4.2 Оборудование</v>
      </c>
      <c r="H529" s="2">
        <v>0</v>
      </c>
      <c r="I529" s="2"/>
      <c r="J529" s="2"/>
      <c r="K529" s="2"/>
      <c r="L529" s="2"/>
      <c r="M529" s="2"/>
      <c r="N529" s="2"/>
      <c r="O529" s="2">
        <f t="shared" ref="O529:T529" si="469">ROUND(AB529,2)</f>
        <v>104468.33</v>
      </c>
      <c r="P529" s="2">
        <f t="shared" si="469"/>
        <v>829.61</v>
      </c>
      <c r="Q529" s="2">
        <f t="shared" si="469"/>
        <v>208.48</v>
      </c>
      <c r="R529" s="2">
        <f t="shared" si="469"/>
        <v>132.19999999999999</v>
      </c>
      <c r="S529" s="2">
        <f t="shared" si="469"/>
        <v>103430.24</v>
      </c>
      <c r="T529" s="2">
        <f t="shared" si="469"/>
        <v>0</v>
      </c>
      <c r="U529" s="2">
        <f>AH529</f>
        <v>167.62000000000003</v>
      </c>
      <c r="V529" s="2">
        <f>AI529</f>
        <v>0</v>
      </c>
      <c r="W529" s="2">
        <f>ROUND(AJ529,2)</f>
        <v>0</v>
      </c>
      <c r="X529" s="2">
        <f>ROUND(AK529,2)</f>
        <v>72401.2</v>
      </c>
      <c r="Y529" s="2">
        <f>ROUND(AL529,2)</f>
        <v>10343.040000000001</v>
      </c>
      <c r="Z529" s="2"/>
      <c r="AA529" s="2"/>
      <c r="AB529" s="2">
        <f>ROUND(SUMIF(AA443:AA527,"=1472751627",O443:O527),2)</f>
        <v>104468.33</v>
      </c>
      <c r="AC529" s="2">
        <f>ROUND(SUMIF(AA443:AA527,"=1472751627",P443:P527),2)</f>
        <v>829.61</v>
      </c>
      <c r="AD529" s="2">
        <f>ROUND(SUMIF(AA443:AA527,"=1472751627",Q443:Q527),2)</f>
        <v>208.48</v>
      </c>
      <c r="AE529" s="2">
        <f>ROUND(SUMIF(AA443:AA527,"=1472751627",R443:R527),2)</f>
        <v>132.19999999999999</v>
      </c>
      <c r="AF529" s="2">
        <f>ROUND(SUMIF(AA443:AA527,"=1472751627",S443:S527),2)</f>
        <v>103430.24</v>
      </c>
      <c r="AG529" s="2">
        <f>ROUND(SUMIF(AA443:AA527,"=1472751627",T443:T527),2)</f>
        <v>0</v>
      </c>
      <c r="AH529" s="2">
        <f>SUMIF(AA443:AA527,"=1472751627",U443:U527)</f>
        <v>167.62000000000003</v>
      </c>
      <c r="AI529" s="2">
        <f>SUMIF(AA443:AA527,"=1472751627",V443:V527)</f>
        <v>0</v>
      </c>
      <c r="AJ529" s="2">
        <f>ROUND(SUMIF(AA443:AA527,"=1472751627",W443:W527),2)</f>
        <v>0</v>
      </c>
      <c r="AK529" s="2">
        <f>ROUND(SUMIF(AA443:AA527,"=1472751627",X443:X527),2)</f>
        <v>72401.2</v>
      </c>
      <c r="AL529" s="2">
        <f>ROUND(SUMIF(AA443:AA527,"=1472751627",Y443:Y527),2)</f>
        <v>10343.040000000001</v>
      </c>
      <c r="AM529" s="2"/>
      <c r="AN529" s="2"/>
      <c r="AO529" s="2">
        <f t="shared" ref="AO529:BD529" si="470">ROUND(BX529,2)</f>
        <v>0</v>
      </c>
      <c r="AP529" s="2">
        <f t="shared" si="470"/>
        <v>0</v>
      </c>
      <c r="AQ529" s="2">
        <f t="shared" si="470"/>
        <v>0</v>
      </c>
      <c r="AR529" s="2">
        <f t="shared" si="470"/>
        <v>187355.35</v>
      </c>
      <c r="AS529" s="2">
        <f t="shared" si="470"/>
        <v>0</v>
      </c>
      <c r="AT529" s="2">
        <f t="shared" si="470"/>
        <v>0</v>
      </c>
      <c r="AU529" s="2">
        <f t="shared" si="470"/>
        <v>187355.35</v>
      </c>
      <c r="AV529" s="2">
        <f t="shared" si="470"/>
        <v>829.61</v>
      </c>
      <c r="AW529" s="2">
        <f t="shared" si="470"/>
        <v>829.61</v>
      </c>
      <c r="AX529" s="2">
        <f t="shared" si="470"/>
        <v>0</v>
      </c>
      <c r="AY529" s="2">
        <f t="shared" si="470"/>
        <v>829.61</v>
      </c>
      <c r="AZ529" s="2">
        <f t="shared" si="470"/>
        <v>0</v>
      </c>
      <c r="BA529" s="2">
        <f t="shared" si="470"/>
        <v>0</v>
      </c>
      <c r="BB529" s="2">
        <f t="shared" si="470"/>
        <v>0</v>
      </c>
      <c r="BC529" s="2">
        <f t="shared" si="470"/>
        <v>0</v>
      </c>
      <c r="BD529" s="2">
        <f t="shared" si="470"/>
        <v>0</v>
      </c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>
        <f>ROUND(SUMIF(AA443:AA527,"=1472751627",FQ443:FQ527),2)</f>
        <v>0</v>
      </c>
      <c r="BY529" s="2">
        <f>ROUND(SUMIF(AA443:AA527,"=1472751627",FR443:FR527),2)</f>
        <v>0</v>
      </c>
      <c r="BZ529" s="2">
        <f>ROUND(SUMIF(AA443:AA527,"=1472751627",GL443:GL527),2)</f>
        <v>0</v>
      </c>
      <c r="CA529" s="2">
        <f>ROUND(SUMIF(AA443:AA527,"=1472751627",GM443:GM527),2)</f>
        <v>187355.35</v>
      </c>
      <c r="CB529" s="2">
        <f>ROUND(SUMIF(AA443:AA527,"=1472751627",GN443:GN527),2)</f>
        <v>0</v>
      </c>
      <c r="CC529" s="2">
        <f>ROUND(SUMIF(AA443:AA527,"=1472751627",GO443:GO527),2)</f>
        <v>0</v>
      </c>
      <c r="CD529" s="2">
        <f>ROUND(SUMIF(AA443:AA527,"=1472751627",GP443:GP527),2)</f>
        <v>187355.35</v>
      </c>
      <c r="CE529" s="2">
        <f>AC529-BX529</f>
        <v>829.61</v>
      </c>
      <c r="CF529" s="2">
        <f>AC529-BY529</f>
        <v>829.61</v>
      </c>
      <c r="CG529" s="2">
        <f>BX529-BZ529</f>
        <v>0</v>
      </c>
      <c r="CH529" s="2">
        <f>AC529-BX529-BY529+BZ529</f>
        <v>829.61</v>
      </c>
      <c r="CI529" s="2">
        <f>BY529-BZ529</f>
        <v>0</v>
      </c>
      <c r="CJ529" s="2">
        <f>ROUND(SUMIF(AA443:AA527,"=1472751627",GX443:GX527),2)</f>
        <v>0</v>
      </c>
      <c r="CK529" s="2">
        <f>ROUND(SUMIF(AA443:AA527,"=1472751627",GY443:GY527),2)</f>
        <v>0</v>
      </c>
      <c r="CL529" s="2">
        <f>ROUND(SUMIF(AA443:AA527,"=1472751627",GZ443:GZ527),2)</f>
        <v>0</v>
      </c>
      <c r="CM529" s="2">
        <f>ROUND(SUMIF(AA443:AA527,"=1472751627",HD443:HD527),2)</f>
        <v>0</v>
      </c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  <c r="CZ529" s="2"/>
      <c r="DA529" s="2"/>
      <c r="DB529" s="2"/>
      <c r="DC529" s="2"/>
      <c r="DD529" s="2"/>
      <c r="DE529" s="2"/>
      <c r="DF529" s="2"/>
      <c r="DG529" s="3"/>
      <c r="DH529" s="3"/>
      <c r="DI529" s="3"/>
      <c r="DJ529" s="3"/>
      <c r="DK529" s="3"/>
      <c r="DL529" s="3"/>
      <c r="DM529" s="3"/>
      <c r="DN529" s="3"/>
      <c r="DO529" s="3"/>
      <c r="DP529" s="3"/>
      <c r="DQ529" s="3"/>
      <c r="DR529" s="3"/>
      <c r="DS529" s="3"/>
      <c r="DT529" s="3"/>
      <c r="DU529" s="3"/>
      <c r="DV529" s="3"/>
      <c r="DW529" s="3"/>
      <c r="DX529" s="3"/>
      <c r="DY529" s="3"/>
      <c r="DZ529" s="3"/>
      <c r="EA529" s="3"/>
      <c r="EB529" s="3"/>
      <c r="EC529" s="3"/>
      <c r="ED529" s="3"/>
      <c r="EE529" s="3"/>
      <c r="EF529" s="3"/>
      <c r="EG529" s="3"/>
      <c r="EH529" s="3"/>
      <c r="EI529" s="3"/>
      <c r="EJ529" s="3"/>
      <c r="EK529" s="3"/>
      <c r="EL529" s="3"/>
      <c r="EM529" s="3"/>
      <c r="EN529" s="3"/>
      <c r="EO529" s="3"/>
      <c r="EP529" s="3"/>
      <c r="EQ529" s="3"/>
      <c r="ER529" s="3"/>
      <c r="ES529" s="3"/>
      <c r="ET529" s="3"/>
      <c r="EU529" s="3"/>
      <c r="EV529" s="3"/>
      <c r="EW529" s="3"/>
      <c r="EX529" s="3"/>
      <c r="EY529" s="3"/>
      <c r="EZ529" s="3"/>
      <c r="FA529" s="3"/>
      <c r="FB529" s="3"/>
      <c r="FC529" s="3"/>
      <c r="FD529" s="3"/>
      <c r="FE529" s="3"/>
      <c r="FF529" s="3"/>
      <c r="FG529" s="3"/>
      <c r="FH529" s="3"/>
      <c r="FI529" s="3"/>
      <c r="FJ529" s="3"/>
      <c r="FK529" s="3"/>
      <c r="FL529" s="3"/>
      <c r="FM529" s="3"/>
      <c r="FN529" s="3"/>
      <c r="FO529" s="3"/>
      <c r="FP529" s="3"/>
      <c r="FQ529" s="3"/>
      <c r="FR529" s="3"/>
      <c r="FS529" s="3"/>
      <c r="FT529" s="3"/>
      <c r="FU529" s="3"/>
      <c r="FV529" s="3"/>
      <c r="FW529" s="3"/>
      <c r="FX529" s="3"/>
      <c r="FY529" s="3"/>
      <c r="FZ529" s="3"/>
      <c r="GA529" s="3"/>
      <c r="GB529" s="3"/>
      <c r="GC529" s="3"/>
      <c r="GD529" s="3"/>
      <c r="GE529" s="3"/>
      <c r="GF529" s="3"/>
      <c r="GG529" s="3"/>
      <c r="GH529" s="3"/>
      <c r="GI529" s="3"/>
      <c r="GJ529" s="3"/>
      <c r="GK529" s="3"/>
      <c r="GL529" s="3"/>
      <c r="GM529" s="3"/>
      <c r="GN529" s="3"/>
      <c r="GO529" s="3"/>
      <c r="GP529" s="3"/>
      <c r="GQ529" s="3"/>
      <c r="GR529" s="3"/>
      <c r="GS529" s="3"/>
      <c r="GT529" s="3"/>
      <c r="GU529" s="3"/>
      <c r="GV529" s="3"/>
      <c r="GW529" s="3"/>
      <c r="GX529" s="3">
        <v>0</v>
      </c>
    </row>
    <row r="531" spans="1:206" x14ac:dyDescent="0.2">
      <c r="A531" s="4">
        <v>50</v>
      </c>
      <c r="B531" s="4">
        <v>0</v>
      </c>
      <c r="C531" s="4">
        <v>0</v>
      </c>
      <c r="D531" s="4">
        <v>1</v>
      </c>
      <c r="E531" s="4">
        <v>201</v>
      </c>
      <c r="F531" s="4">
        <f>ROUND(Source!O529,O531)</f>
        <v>104468.33</v>
      </c>
      <c r="G531" s="4" t="s">
        <v>62</v>
      </c>
      <c r="H531" s="4" t="s">
        <v>63</v>
      </c>
      <c r="I531" s="4"/>
      <c r="J531" s="4"/>
      <c r="K531" s="4">
        <v>201</v>
      </c>
      <c r="L531" s="4">
        <v>1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>
        <v>10962.71</v>
      </c>
      <c r="X531" s="4">
        <v>1</v>
      </c>
      <c r="Y531" s="4">
        <v>10962.71</v>
      </c>
      <c r="Z531" s="4"/>
      <c r="AA531" s="4"/>
      <c r="AB531" s="4"/>
    </row>
    <row r="532" spans="1:206" x14ac:dyDescent="0.2">
      <c r="A532" s="4">
        <v>50</v>
      </c>
      <c r="B532" s="4">
        <v>0</v>
      </c>
      <c r="C532" s="4">
        <v>0</v>
      </c>
      <c r="D532" s="4">
        <v>1</v>
      </c>
      <c r="E532" s="4">
        <v>202</v>
      </c>
      <c r="F532" s="4">
        <f>ROUND(Source!P529,O532)</f>
        <v>829.61</v>
      </c>
      <c r="G532" s="4" t="s">
        <v>64</v>
      </c>
      <c r="H532" s="4" t="s">
        <v>65</v>
      </c>
      <c r="I532" s="4"/>
      <c r="J532" s="4"/>
      <c r="K532" s="4">
        <v>202</v>
      </c>
      <c r="L532" s="4">
        <v>2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>
        <v>33.11</v>
      </c>
      <c r="X532" s="4">
        <v>1</v>
      </c>
      <c r="Y532" s="4">
        <v>33.11</v>
      </c>
      <c r="Z532" s="4"/>
      <c r="AA532" s="4"/>
      <c r="AB532" s="4"/>
    </row>
    <row r="533" spans="1:206" x14ac:dyDescent="0.2">
      <c r="A533" s="4">
        <v>50</v>
      </c>
      <c r="B533" s="4">
        <v>0</v>
      </c>
      <c r="C533" s="4">
        <v>0</v>
      </c>
      <c r="D533" s="4">
        <v>1</v>
      </c>
      <c r="E533" s="4">
        <v>222</v>
      </c>
      <c r="F533" s="4">
        <f>ROUND(Source!AO529,O533)</f>
        <v>0</v>
      </c>
      <c r="G533" s="4" t="s">
        <v>66</v>
      </c>
      <c r="H533" s="4" t="s">
        <v>67</v>
      </c>
      <c r="I533" s="4"/>
      <c r="J533" s="4"/>
      <c r="K533" s="4">
        <v>222</v>
      </c>
      <c r="L533" s="4">
        <v>3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0</v>
      </c>
      <c r="X533" s="4">
        <v>1</v>
      </c>
      <c r="Y533" s="4">
        <v>0</v>
      </c>
      <c r="Z533" s="4"/>
      <c r="AA533" s="4"/>
      <c r="AB533" s="4"/>
    </row>
    <row r="534" spans="1:206" x14ac:dyDescent="0.2">
      <c r="A534" s="4">
        <v>50</v>
      </c>
      <c r="B534" s="4">
        <v>0</v>
      </c>
      <c r="C534" s="4">
        <v>0</v>
      </c>
      <c r="D534" s="4">
        <v>1</v>
      </c>
      <c r="E534" s="4">
        <v>225</v>
      </c>
      <c r="F534" s="4">
        <f>ROUND(Source!AV529,O534)</f>
        <v>829.61</v>
      </c>
      <c r="G534" s="4" t="s">
        <v>68</v>
      </c>
      <c r="H534" s="4" t="s">
        <v>69</v>
      </c>
      <c r="I534" s="4"/>
      <c r="J534" s="4"/>
      <c r="K534" s="4">
        <v>225</v>
      </c>
      <c r="L534" s="4">
        <v>4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>
        <v>33.11</v>
      </c>
      <c r="X534" s="4">
        <v>1</v>
      </c>
      <c r="Y534" s="4">
        <v>33.11</v>
      </c>
      <c r="Z534" s="4"/>
      <c r="AA534" s="4"/>
      <c r="AB534" s="4"/>
    </row>
    <row r="535" spans="1:206" x14ac:dyDescent="0.2">
      <c r="A535" s="4">
        <v>50</v>
      </c>
      <c r="B535" s="4">
        <v>0</v>
      </c>
      <c r="C535" s="4">
        <v>0</v>
      </c>
      <c r="D535" s="4">
        <v>1</v>
      </c>
      <c r="E535" s="4">
        <v>226</v>
      </c>
      <c r="F535" s="4">
        <f>ROUND(Source!AW529,O535)</f>
        <v>829.61</v>
      </c>
      <c r="G535" s="4" t="s">
        <v>70</v>
      </c>
      <c r="H535" s="4" t="s">
        <v>71</v>
      </c>
      <c r="I535" s="4"/>
      <c r="J535" s="4"/>
      <c r="K535" s="4">
        <v>226</v>
      </c>
      <c r="L535" s="4">
        <v>5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33.11</v>
      </c>
      <c r="X535" s="4">
        <v>1</v>
      </c>
      <c r="Y535" s="4">
        <v>33.11</v>
      </c>
      <c r="Z535" s="4"/>
      <c r="AA535" s="4"/>
      <c r="AB535" s="4"/>
    </row>
    <row r="536" spans="1:206" x14ac:dyDescent="0.2">
      <c r="A536" s="4">
        <v>50</v>
      </c>
      <c r="B536" s="4">
        <v>0</v>
      </c>
      <c r="C536" s="4">
        <v>0</v>
      </c>
      <c r="D536" s="4">
        <v>1</v>
      </c>
      <c r="E536" s="4">
        <v>227</v>
      </c>
      <c r="F536" s="4">
        <f>ROUND(Source!AX529,O536)</f>
        <v>0</v>
      </c>
      <c r="G536" s="4" t="s">
        <v>72</v>
      </c>
      <c r="H536" s="4" t="s">
        <v>73</v>
      </c>
      <c r="I536" s="4"/>
      <c r="J536" s="4"/>
      <c r="K536" s="4">
        <v>227</v>
      </c>
      <c r="L536" s="4">
        <v>6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0</v>
      </c>
      <c r="X536" s="4">
        <v>1</v>
      </c>
      <c r="Y536" s="4">
        <v>0</v>
      </c>
      <c r="Z536" s="4"/>
      <c r="AA536" s="4"/>
      <c r="AB536" s="4"/>
    </row>
    <row r="537" spans="1:206" x14ac:dyDescent="0.2">
      <c r="A537" s="4">
        <v>50</v>
      </c>
      <c r="B537" s="4">
        <v>0</v>
      </c>
      <c r="C537" s="4">
        <v>0</v>
      </c>
      <c r="D537" s="4">
        <v>1</v>
      </c>
      <c r="E537" s="4">
        <v>228</v>
      </c>
      <c r="F537" s="4">
        <f>ROUND(Source!AY529,O537)</f>
        <v>829.61</v>
      </c>
      <c r="G537" s="4" t="s">
        <v>74</v>
      </c>
      <c r="H537" s="4" t="s">
        <v>75</v>
      </c>
      <c r="I537" s="4"/>
      <c r="J537" s="4"/>
      <c r="K537" s="4">
        <v>228</v>
      </c>
      <c r="L537" s="4">
        <v>7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33.11</v>
      </c>
      <c r="X537" s="4">
        <v>1</v>
      </c>
      <c r="Y537" s="4">
        <v>33.11</v>
      </c>
      <c r="Z537" s="4"/>
      <c r="AA537" s="4"/>
      <c r="AB537" s="4"/>
    </row>
    <row r="538" spans="1:206" x14ac:dyDescent="0.2">
      <c r="A538" s="4">
        <v>50</v>
      </c>
      <c r="B538" s="4">
        <v>0</v>
      </c>
      <c r="C538" s="4">
        <v>0</v>
      </c>
      <c r="D538" s="4">
        <v>1</v>
      </c>
      <c r="E538" s="4">
        <v>216</v>
      </c>
      <c r="F538" s="4">
        <f>ROUND(Source!AP529,O538)</f>
        <v>0</v>
      </c>
      <c r="G538" s="4" t="s">
        <v>76</v>
      </c>
      <c r="H538" s="4" t="s">
        <v>77</v>
      </c>
      <c r="I538" s="4"/>
      <c r="J538" s="4"/>
      <c r="K538" s="4">
        <v>216</v>
      </c>
      <c r="L538" s="4">
        <v>8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0</v>
      </c>
      <c r="X538" s="4">
        <v>1</v>
      </c>
      <c r="Y538" s="4">
        <v>0</v>
      </c>
      <c r="Z538" s="4"/>
      <c r="AA538" s="4"/>
      <c r="AB538" s="4"/>
    </row>
    <row r="539" spans="1:206" x14ac:dyDescent="0.2">
      <c r="A539" s="4">
        <v>50</v>
      </c>
      <c r="B539" s="4">
        <v>0</v>
      </c>
      <c r="C539" s="4">
        <v>0</v>
      </c>
      <c r="D539" s="4">
        <v>1</v>
      </c>
      <c r="E539" s="4">
        <v>223</v>
      </c>
      <c r="F539" s="4">
        <f>ROUND(Source!AQ529,O539)</f>
        <v>0</v>
      </c>
      <c r="G539" s="4" t="s">
        <v>78</v>
      </c>
      <c r="H539" s="4" t="s">
        <v>79</v>
      </c>
      <c r="I539" s="4"/>
      <c r="J539" s="4"/>
      <c r="K539" s="4">
        <v>223</v>
      </c>
      <c r="L539" s="4">
        <v>9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0</v>
      </c>
      <c r="X539" s="4">
        <v>1</v>
      </c>
      <c r="Y539" s="4">
        <v>0</v>
      </c>
      <c r="Z539" s="4"/>
      <c r="AA539" s="4"/>
      <c r="AB539" s="4"/>
    </row>
    <row r="540" spans="1:206" x14ac:dyDescent="0.2">
      <c r="A540" s="4">
        <v>50</v>
      </c>
      <c r="B540" s="4">
        <v>0</v>
      </c>
      <c r="C540" s="4">
        <v>0</v>
      </c>
      <c r="D540" s="4">
        <v>1</v>
      </c>
      <c r="E540" s="4">
        <v>229</v>
      </c>
      <c r="F540" s="4">
        <f>ROUND(Source!AZ529,O540)</f>
        <v>0</v>
      </c>
      <c r="G540" s="4" t="s">
        <v>80</v>
      </c>
      <c r="H540" s="4" t="s">
        <v>81</v>
      </c>
      <c r="I540" s="4"/>
      <c r="J540" s="4"/>
      <c r="K540" s="4">
        <v>229</v>
      </c>
      <c r="L540" s="4">
        <v>10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06" x14ac:dyDescent="0.2">
      <c r="A541" s="4">
        <v>50</v>
      </c>
      <c r="B541" s="4">
        <v>0</v>
      </c>
      <c r="C541" s="4">
        <v>0</v>
      </c>
      <c r="D541" s="4">
        <v>1</v>
      </c>
      <c r="E541" s="4">
        <v>203</v>
      </c>
      <c r="F541" s="4">
        <f>ROUND(Source!Q529,O541)</f>
        <v>208.48</v>
      </c>
      <c r="G541" s="4" t="s">
        <v>82</v>
      </c>
      <c r="H541" s="4" t="s">
        <v>83</v>
      </c>
      <c r="I541" s="4"/>
      <c r="J541" s="4"/>
      <c r="K541" s="4">
        <v>203</v>
      </c>
      <c r="L541" s="4">
        <v>11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0</v>
      </c>
      <c r="X541" s="4">
        <v>1</v>
      </c>
      <c r="Y541" s="4">
        <v>0</v>
      </c>
      <c r="Z541" s="4"/>
      <c r="AA541" s="4"/>
      <c r="AB541" s="4"/>
    </row>
    <row r="542" spans="1:206" x14ac:dyDescent="0.2">
      <c r="A542" s="4">
        <v>50</v>
      </c>
      <c r="B542" s="4">
        <v>0</v>
      </c>
      <c r="C542" s="4">
        <v>0</v>
      </c>
      <c r="D542" s="4">
        <v>1</v>
      </c>
      <c r="E542" s="4">
        <v>231</v>
      </c>
      <c r="F542" s="4">
        <f>ROUND(Source!BB529,O542)</f>
        <v>0</v>
      </c>
      <c r="G542" s="4" t="s">
        <v>84</v>
      </c>
      <c r="H542" s="4" t="s">
        <v>85</v>
      </c>
      <c r="I542" s="4"/>
      <c r="J542" s="4"/>
      <c r="K542" s="4">
        <v>231</v>
      </c>
      <c r="L542" s="4">
        <v>12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0</v>
      </c>
      <c r="X542" s="4">
        <v>1</v>
      </c>
      <c r="Y542" s="4">
        <v>0</v>
      </c>
      <c r="Z542" s="4"/>
      <c r="AA542" s="4"/>
      <c r="AB542" s="4"/>
    </row>
    <row r="543" spans="1:206" x14ac:dyDescent="0.2">
      <c r="A543" s="4">
        <v>50</v>
      </c>
      <c r="B543" s="4">
        <v>0</v>
      </c>
      <c r="C543" s="4">
        <v>0</v>
      </c>
      <c r="D543" s="4">
        <v>1</v>
      </c>
      <c r="E543" s="4">
        <v>204</v>
      </c>
      <c r="F543" s="4">
        <f>ROUND(Source!R529,O543)</f>
        <v>132.19999999999999</v>
      </c>
      <c r="G543" s="4" t="s">
        <v>86</v>
      </c>
      <c r="H543" s="4" t="s">
        <v>87</v>
      </c>
      <c r="I543" s="4"/>
      <c r="J543" s="4"/>
      <c r="K543" s="4">
        <v>204</v>
      </c>
      <c r="L543" s="4">
        <v>13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06" x14ac:dyDescent="0.2">
      <c r="A544" s="4">
        <v>50</v>
      </c>
      <c r="B544" s="4">
        <v>0</v>
      </c>
      <c r="C544" s="4">
        <v>0</v>
      </c>
      <c r="D544" s="4">
        <v>1</v>
      </c>
      <c r="E544" s="4">
        <v>205</v>
      </c>
      <c r="F544" s="4">
        <f>ROUND(Source!S529,O544)</f>
        <v>103430.24</v>
      </c>
      <c r="G544" s="4" t="s">
        <v>88</v>
      </c>
      <c r="H544" s="4" t="s">
        <v>89</v>
      </c>
      <c r="I544" s="4"/>
      <c r="J544" s="4"/>
      <c r="K544" s="4">
        <v>205</v>
      </c>
      <c r="L544" s="4">
        <v>14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10929.6</v>
      </c>
      <c r="X544" s="4">
        <v>1</v>
      </c>
      <c r="Y544" s="4">
        <v>10929.6</v>
      </c>
      <c r="Z544" s="4"/>
      <c r="AA544" s="4"/>
      <c r="AB544" s="4"/>
    </row>
    <row r="545" spans="1:88" x14ac:dyDescent="0.2">
      <c r="A545" s="4">
        <v>50</v>
      </c>
      <c r="B545" s="4">
        <v>0</v>
      </c>
      <c r="C545" s="4">
        <v>0</v>
      </c>
      <c r="D545" s="4">
        <v>1</v>
      </c>
      <c r="E545" s="4">
        <v>232</v>
      </c>
      <c r="F545" s="4">
        <f>ROUND(Source!BC529,O545)</f>
        <v>0</v>
      </c>
      <c r="G545" s="4" t="s">
        <v>90</v>
      </c>
      <c r="H545" s="4" t="s">
        <v>91</v>
      </c>
      <c r="I545" s="4"/>
      <c r="J545" s="4"/>
      <c r="K545" s="4">
        <v>232</v>
      </c>
      <c r="L545" s="4">
        <v>15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0</v>
      </c>
      <c r="X545" s="4">
        <v>1</v>
      </c>
      <c r="Y545" s="4">
        <v>0</v>
      </c>
      <c r="Z545" s="4"/>
      <c r="AA545" s="4"/>
      <c r="AB545" s="4"/>
    </row>
    <row r="546" spans="1:88" x14ac:dyDescent="0.2">
      <c r="A546" s="4">
        <v>50</v>
      </c>
      <c r="B546" s="4">
        <v>0</v>
      </c>
      <c r="C546" s="4">
        <v>0</v>
      </c>
      <c r="D546" s="4">
        <v>1</v>
      </c>
      <c r="E546" s="4">
        <v>214</v>
      </c>
      <c r="F546" s="4">
        <f>ROUND(Source!AS529,O546)</f>
        <v>0</v>
      </c>
      <c r="G546" s="4" t="s">
        <v>92</v>
      </c>
      <c r="H546" s="4" t="s">
        <v>93</v>
      </c>
      <c r="I546" s="4"/>
      <c r="J546" s="4"/>
      <c r="K546" s="4">
        <v>214</v>
      </c>
      <c r="L546" s="4">
        <v>16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0</v>
      </c>
      <c r="X546" s="4">
        <v>1</v>
      </c>
      <c r="Y546" s="4">
        <v>0</v>
      </c>
      <c r="Z546" s="4"/>
      <c r="AA546" s="4"/>
      <c r="AB546" s="4"/>
    </row>
    <row r="547" spans="1:88" x14ac:dyDescent="0.2">
      <c r="A547" s="4">
        <v>50</v>
      </c>
      <c r="B547" s="4">
        <v>0</v>
      </c>
      <c r="C547" s="4">
        <v>0</v>
      </c>
      <c r="D547" s="4">
        <v>1</v>
      </c>
      <c r="E547" s="4">
        <v>215</v>
      </c>
      <c r="F547" s="4">
        <f>ROUND(Source!AT529,O547)</f>
        <v>0</v>
      </c>
      <c r="G547" s="4" t="s">
        <v>94</v>
      </c>
      <c r="H547" s="4" t="s">
        <v>95</v>
      </c>
      <c r="I547" s="4"/>
      <c r="J547" s="4"/>
      <c r="K547" s="4">
        <v>215</v>
      </c>
      <c r="L547" s="4">
        <v>17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88" x14ac:dyDescent="0.2">
      <c r="A548" s="4">
        <v>50</v>
      </c>
      <c r="B548" s="4">
        <v>0</v>
      </c>
      <c r="C548" s="4">
        <v>0</v>
      </c>
      <c r="D548" s="4">
        <v>1</v>
      </c>
      <c r="E548" s="4">
        <v>217</v>
      </c>
      <c r="F548" s="4">
        <f>ROUND(Source!AU529,O548)</f>
        <v>187355.35</v>
      </c>
      <c r="G548" s="4" t="s">
        <v>96</v>
      </c>
      <c r="H548" s="4" t="s">
        <v>97</v>
      </c>
      <c r="I548" s="4"/>
      <c r="J548" s="4"/>
      <c r="K548" s="4">
        <v>217</v>
      </c>
      <c r="L548" s="4">
        <v>18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19706.39</v>
      </c>
      <c r="X548" s="4">
        <v>1</v>
      </c>
      <c r="Y548" s="4">
        <v>19706.39</v>
      </c>
      <c r="Z548" s="4"/>
      <c r="AA548" s="4"/>
      <c r="AB548" s="4"/>
    </row>
    <row r="549" spans="1:88" x14ac:dyDescent="0.2">
      <c r="A549" s="4">
        <v>50</v>
      </c>
      <c r="B549" s="4">
        <v>0</v>
      </c>
      <c r="C549" s="4">
        <v>0</v>
      </c>
      <c r="D549" s="4">
        <v>1</v>
      </c>
      <c r="E549" s="4">
        <v>230</v>
      </c>
      <c r="F549" s="4">
        <f>ROUND(Source!BA529,O549)</f>
        <v>0</v>
      </c>
      <c r="G549" s="4" t="s">
        <v>98</v>
      </c>
      <c r="H549" s="4" t="s">
        <v>99</v>
      </c>
      <c r="I549" s="4"/>
      <c r="J549" s="4"/>
      <c r="K549" s="4">
        <v>230</v>
      </c>
      <c r="L549" s="4">
        <v>19</v>
      </c>
      <c r="M549" s="4">
        <v>3</v>
      </c>
      <c r="N549" s="4" t="s">
        <v>3</v>
      </c>
      <c r="O549" s="4">
        <v>2</v>
      </c>
      <c r="P549" s="4"/>
      <c r="Q549" s="4"/>
      <c r="R549" s="4"/>
      <c r="S549" s="4"/>
      <c r="T549" s="4"/>
      <c r="U549" s="4"/>
      <c r="V549" s="4"/>
      <c r="W549" s="4">
        <v>0</v>
      </c>
      <c r="X549" s="4">
        <v>1</v>
      </c>
      <c r="Y549" s="4">
        <v>0</v>
      </c>
      <c r="Z549" s="4"/>
      <c r="AA549" s="4"/>
      <c r="AB549" s="4"/>
    </row>
    <row r="550" spans="1:88" x14ac:dyDescent="0.2">
      <c r="A550" s="4">
        <v>50</v>
      </c>
      <c r="B550" s="4">
        <v>0</v>
      </c>
      <c r="C550" s="4">
        <v>0</v>
      </c>
      <c r="D550" s="4">
        <v>1</v>
      </c>
      <c r="E550" s="4">
        <v>206</v>
      </c>
      <c r="F550" s="4">
        <f>ROUND(Source!T529,O550)</f>
        <v>0</v>
      </c>
      <c r="G550" s="4" t="s">
        <v>100</v>
      </c>
      <c r="H550" s="4" t="s">
        <v>101</v>
      </c>
      <c r="I550" s="4"/>
      <c r="J550" s="4"/>
      <c r="K550" s="4">
        <v>206</v>
      </c>
      <c r="L550" s="4">
        <v>20</v>
      </c>
      <c r="M550" s="4">
        <v>3</v>
      </c>
      <c r="N550" s="4" t="s">
        <v>3</v>
      </c>
      <c r="O550" s="4">
        <v>2</v>
      </c>
      <c r="P550" s="4"/>
      <c r="Q550" s="4"/>
      <c r="R550" s="4"/>
      <c r="S550" s="4"/>
      <c r="T550" s="4"/>
      <c r="U550" s="4"/>
      <c r="V550" s="4"/>
      <c r="W550" s="4">
        <v>0</v>
      </c>
      <c r="X550" s="4">
        <v>1</v>
      </c>
      <c r="Y550" s="4">
        <v>0</v>
      </c>
      <c r="Z550" s="4"/>
      <c r="AA550" s="4"/>
      <c r="AB550" s="4"/>
    </row>
    <row r="551" spans="1:88" x14ac:dyDescent="0.2">
      <c r="A551" s="4">
        <v>50</v>
      </c>
      <c r="B551" s="4">
        <v>0</v>
      </c>
      <c r="C551" s="4">
        <v>0</v>
      </c>
      <c r="D551" s="4">
        <v>1</v>
      </c>
      <c r="E551" s="4">
        <v>207</v>
      </c>
      <c r="F551" s="4">
        <f>Source!U529</f>
        <v>167.62000000000003</v>
      </c>
      <c r="G551" s="4" t="s">
        <v>102</v>
      </c>
      <c r="H551" s="4" t="s">
        <v>103</v>
      </c>
      <c r="I551" s="4"/>
      <c r="J551" s="4"/>
      <c r="K551" s="4">
        <v>207</v>
      </c>
      <c r="L551" s="4">
        <v>21</v>
      </c>
      <c r="M551" s="4">
        <v>3</v>
      </c>
      <c r="N551" s="4" t="s">
        <v>3</v>
      </c>
      <c r="O551" s="4">
        <v>-1</v>
      </c>
      <c r="P551" s="4"/>
      <c r="Q551" s="4"/>
      <c r="R551" s="4"/>
      <c r="S551" s="4"/>
      <c r="T551" s="4"/>
      <c r="U551" s="4"/>
      <c r="V551" s="4"/>
      <c r="W551" s="4">
        <v>17.7</v>
      </c>
      <c r="X551" s="4">
        <v>1</v>
      </c>
      <c r="Y551" s="4">
        <v>17.7</v>
      </c>
      <c r="Z551" s="4"/>
      <c r="AA551" s="4"/>
      <c r="AB551" s="4"/>
    </row>
    <row r="552" spans="1:88" x14ac:dyDescent="0.2">
      <c r="A552" s="4">
        <v>50</v>
      </c>
      <c r="B552" s="4">
        <v>0</v>
      </c>
      <c r="C552" s="4">
        <v>0</v>
      </c>
      <c r="D552" s="4">
        <v>1</v>
      </c>
      <c r="E552" s="4">
        <v>208</v>
      </c>
      <c r="F552" s="4">
        <f>Source!V529</f>
        <v>0</v>
      </c>
      <c r="G552" s="4" t="s">
        <v>104</v>
      </c>
      <c r="H552" s="4" t="s">
        <v>105</v>
      </c>
      <c r="I552" s="4"/>
      <c r="J552" s="4"/>
      <c r="K552" s="4">
        <v>208</v>
      </c>
      <c r="L552" s="4">
        <v>22</v>
      </c>
      <c r="M552" s="4">
        <v>3</v>
      </c>
      <c r="N552" s="4" t="s">
        <v>3</v>
      </c>
      <c r="O552" s="4">
        <v>-1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88" x14ac:dyDescent="0.2">
      <c r="A553" s="4">
        <v>50</v>
      </c>
      <c r="B553" s="4">
        <v>0</v>
      </c>
      <c r="C553" s="4">
        <v>0</v>
      </c>
      <c r="D553" s="4">
        <v>1</v>
      </c>
      <c r="E553" s="4">
        <v>209</v>
      </c>
      <c r="F553" s="4">
        <f>ROUND(Source!W529,O553)</f>
        <v>0</v>
      </c>
      <c r="G553" s="4" t="s">
        <v>106</v>
      </c>
      <c r="H553" s="4" t="s">
        <v>107</v>
      </c>
      <c r="I553" s="4"/>
      <c r="J553" s="4"/>
      <c r="K553" s="4">
        <v>209</v>
      </c>
      <c r="L553" s="4">
        <v>23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0</v>
      </c>
      <c r="X553" s="4">
        <v>1</v>
      </c>
      <c r="Y553" s="4">
        <v>0</v>
      </c>
      <c r="Z553" s="4"/>
      <c r="AA553" s="4"/>
      <c r="AB553" s="4"/>
    </row>
    <row r="554" spans="1:88" x14ac:dyDescent="0.2">
      <c r="A554" s="4">
        <v>50</v>
      </c>
      <c r="B554" s="4">
        <v>0</v>
      </c>
      <c r="C554" s="4">
        <v>0</v>
      </c>
      <c r="D554" s="4">
        <v>1</v>
      </c>
      <c r="E554" s="4">
        <v>233</v>
      </c>
      <c r="F554" s="4">
        <f>ROUND(Source!BD529,O554)</f>
        <v>0</v>
      </c>
      <c r="G554" s="4" t="s">
        <v>108</v>
      </c>
      <c r="H554" s="4" t="s">
        <v>109</v>
      </c>
      <c r="I554" s="4"/>
      <c r="J554" s="4"/>
      <c r="K554" s="4">
        <v>233</v>
      </c>
      <c r="L554" s="4">
        <v>24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0</v>
      </c>
      <c r="X554" s="4">
        <v>1</v>
      </c>
      <c r="Y554" s="4">
        <v>0</v>
      </c>
      <c r="Z554" s="4"/>
      <c r="AA554" s="4"/>
      <c r="AB554" s="4"/>
    </row>
    <row r="555" spans="1:88" x14ac:dyDescent="0.2">
      <c r="A555" s="4">
        <v>50</v>
      </c>
      <c r="B555" s="4">
        <v>0</v>
      </c>
      <c r="C555" s="4">
        <v>0</v>
      </c>
      <c r="D555" s="4">
        <v>1</v>
      </c>
      <c r="E555" s="4">
        <v>210</v>
      </c>
      <c r="F555" s="4">
        <f>ROUND(Source!X529,O555)</f>
        <v>72401.2</v>
      </c>
      <c r="G555" s="4" t="s">
        <v>110</v>
      </c>
      <c r="H555" s="4" t="s">
        <v>111</v>
      </c>
      <c r="I555" s="4"/>
      <c r="J555" s="4"/>
      <c r="K555" s="4">
        <v>210</v>
      </c>
      <c r="L555" s="4">
        <v>25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7650.72</v>
      </c>
      <c r="X555" s="4">
        <v>1</v>
      </c>
      <c r="Y555" s="4">
        <v>7650.72</v>
      </c>
      <c r="Z555" s="4"/>
      <c r="AA555" s="4"/>
      <c r="AB555" s="4"/>
    </row>
    <row r="556" spans="1:88" x14ac:dyDescent="0.2">
      <c r="A556" s="4">
        <v>50</v>
      </c>
      <c r="B556" s="4">
        <v>0</v>
      </c>
      <c r="C556" s="4">
        <v>0</v>
      </c>
      <c r="D556" s="4">
        <v>1</v>
      </c>
      <c r="E556" s="4">
        <v>211</v>
      </c>
      <c r="F556" s="4">
        <f>ROUND(Source!Y529,O556)</f>
        <v>10343.040000000001</v>
      </c>
      <c r="G556" s="4" t="s">
        <v>112</v>
      </c>
      <c r="H556" s="4" t="s">
        <v>113</v>
      </c>
      <c r="I556" s="4"/>
      <c r="J556" s="4"/>
      <c r="K556" s="4">
        <v>211</v>
      </c>
      <c r="L556" s="4">
        <v>26</v>
      </c>
      <c r="M556" s="4">
        <v>3</v>
      </c>
      <c r="N556" s="4" t="s">
        <v>3</v>
      </c>
      <c r="O556" s="4">
        <v>2</v>
      </c>
      <c r="P556" s="4"/>
      <c r="Q556" s="4"/>
      <c r="R556" s="4"/>
      <c r="S556" s="4"/>
      <c r="T556" s="4"/>
      <c r="U556" s="4"/>
      <c r="V556" s="4"/>
      <c r="W556" s="4">
        <v>1092.96</v>
      </c>
      <c r="X556" s="4">
        <v>1</v>
      </c>
      <c r="Y556" s="4">
        <v>1092.96</v>
      </c>
      <c r="Z556" s="4"/>
      <c r="AA556" s="4"/>
      <c r="AB556" s="4"/>
    </row>
    <row r="557" spans="1:88" x14ac:dyDescent="0.2">
      <c r="A557" s="4">
        <v>50</v>
      </c>
      <c r="B557" s="4">
        <v>0</v>
      </c>
      <c r="C557" s="4">
        <v>0</v>
      </c>
      <c r="D557" s="4">
        <v>1</v>
      </c>
      <c r="E557" s="4">
        <v>224</v>
      </c>
      <c r="F557" s="4">
        <f>ROUND(Source!AR529,O557)</f>
        <v>187355.35</v>
      </c>
      <c r="G557" s="4" t="s">
        <v>114</v>
      </c>
      <c r="H557" s="4" t="s">
        <v>115</v>
      </c>
      <c r="I557" s="4"/>
      <c r="J557" s="4"/>
      <c r="K557" s="4">
        <v>224</v>
      </c>
      <c r="L557" s="4">
        <v>27</v>
      </c>
      <c r="M557" s="4">
        <v>3</v>
      </c>
      <c r="N557" s="4" t="s">
        <v>3</v>
      </c>
      <c r="O557" s="4">
        <v>2</v>
      </c>
      <c r="P557" s="4"/>
      <c r="Q557" s="4"/>
      <c r="R557" s="4"/>
      <c r="S557" s="4"/>
      <c r="T557" s="4"/>
      <c r="U557" s="4"/>
      <c r="V557" s="4"/>
      <c r="W557" s="4">
        <v>19706.39</v>
      </c>
      <c r="X557" s="4">
        <v>1</v>
      </c>
      <c r="Y557" s="4">
        <v>19706.39</v>
      </c>
      <c r="Z557" s="4"/>
      <c r="AA557" s="4"/>
      <c r="AB557" s="4"/>
    </row>
    <row r="559" spans="1:88" x14ac:dyDescent="0.2">
      <c r="A559" s="1">
        <v>5</v>
      </c>
      <c r="B559" s="1">
        <v>1</v>
      </c>
      <c r="C559" s="1"/>
      <c r="D559" s="1">
        <f>ROW(A565)</f>
        <v>565</v>
      </c>
      <c r="E559" s="1"/>
      <c r="F559" s="1" t="s">
        <v>15</v>
      </c>
      <c r="G559" s="1" t="s">
        <v>480</v>
      </c>
      <c r="H559" s="1" t="s">
        <v>3</v>
      </c>
      <c r="I559" s="1">
        <v>0</v>
      </c>
      <c r="J559" s="1"/>
      <c r="K559" s="1">
        <v>-1</v>
      </c>
      <c r="L559" s="1"/>
      <c r="M559" s="1" t="s">
        <v>3</v>
      </c>
      <c r="N559" s="1"/>
      <c r="O559" s="1"/>
      <c r="P559" s="1"/>
      <c r="Q559" s="1"/>
      <c r="R559" s="1"/>
      <c r="S559" s="1">
        <v>0</v>
      </c>
      <c r="T559" s="1"/>
      <c r="U559" s="1" t="s">
        <v>3</v>
      </c>
      <c r="V559" s="1">
        <v>0</v>
      </c>
      <c r="W559" s="1"/>
      <c r="X559" s="1"/>
      <c r="Y559" s="1"/>
      <c r="Z559" s="1"/>
      <c r="AA559" s="1"/>
      <c r="AB559" s="1" t="s">
        <v>3</v>
      </c>
      <c r="AC559" s="1" t="s">
        <v>3</v>
      </c>
      <c r="AD559" s="1" t="s">
        <v>3</v>
      </c>
      <c r="AE559" s="1" t="s">
        <v>3</v>
      </c>
      <c r="AF559" s="1" t="s">
        <v>3</v>
      </c>
      <c r="AG559" s="1" t="s">
        <v>3</v>
      </c>
      <c r="AH559" s="1"/>
      <c r="AI559" s="1"/>
      <c r="AJ559" s="1"/>
      <c r="AK559" s="1"/>
      <c r="AL559" s="1"/>
      <c r="AM559" s="1"/>
      <c r="AN559" s="1"/>
      <c r="AO559" s="1"/>
      <c r="AP559" s="1" t="s">
        <v>3</v>
      </c>
      <c r="AQ559" s="1" t="s">
        <v>3</v>
      </c>
      <c r="AR559" s="1" t="s">
        <v>3</v>
      </c>
      <c r="AS559" s="1"/>
      <c r="AT559" s="1"/>
      <c r="AU559" s="1"/>
      <c r="AV559" s="1"/>
      <c r="AW559" s="1"/>
      <c r="AX559" s="1"/>
      <c r="AY559" s="1"/>
      <c r="AZ559" s="1" t="s">
        <v>3</v>
      </c>
      <c r="BA559" s="1"/>
      <c r="BB559" s="1" t="s">
        <v>3</v>
      </c>
      <c r="BC559" s="1" t="s">
        <v>3</v>
      </c>
      <c r="BD559" s="1" t="s">
        <v>3</v>
      </c>
      <c r="BE559" s="1" t="s">
        <v>3</v>
      </c>
      <c r="BF559" s="1" t="s">
        <v>3</v>
      </c>
      <c r="BG559" s="1" t="s">
        <v>3</v>
      </c>
      <c r="BH559" s="1" t="s">
        <v>3</v>
      </c>
      <c r="BI559" s="1" t="s">
        <v>3</v>
      </c>
      <c r="BJ559" s="1" t="s">
        <v>3</v>
      </c>
      <c r="BK559" s="1" t="s">
        <v>3</v>
      </c>
      <c r="BL559" s="1" t="s">
        <v>3</v>
      </c>
      <c r="BM559" s="1" t="s">
        <v>3</v>
      </c>
      <c r="BN559" s="1" t="s">
        <v>3</v>
      </c>
      <c r="BO559" s="1" t="s">
        <v>3</v>
      </c>
      <c r="BP559" s="1" t="s">
        <v>3</v>
      </c>
      <c r="BQ559" s="1"/>
      <c r="BR559" s="1"/>
      <c r="BS559" s="1"/>
      <c r="BT559" s="1"/>
      <c r="BU559" s="1"/>
      <c r="BV559" s="1"/>
      <c r="BW559" s="1"/>
      <c r="BX559" s="1">
        <v>0</v>
      </c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>
        <v>0</v>
      </c>
    </row>
    <row r="561" spans="1:245" x14ac:dyDescent="0.2">
      <c r="A561" s="2">
        <v>52</v>
      </c>
      <c r="B561" s="2">
        <f t="shared" ref="B561:G561" si="471">B565</f>
        <v>1</v>
      </c>
      <c r="C561" s="2">
        <f t="shared" si="471"/>
        <v>5</v>
      </c>
      <c r="D561" s="2">
        <f t="shared" si="471"/>
        <v>559</v>
      </c>
      <c r="E561" s="2">
        <f t="shared" si="471"/>
        <v>0</v>
      </c>
      <c r="F561" s="2" t="str">
        <f t="shared" si="471"/>
        <v>Новый подраздел</v>
      </c>
      <c r="G561" s="2" t="str">
        <f t="shared" si="471"/>
        <v>4.3 Осветительная арматура</v>
      </c>
      <c r="H561" s="2"/>
      <c r="I561" s="2"/>
      <c r="J561" s="2"/>
      <c r="K561" s="2"/>
      <c r="L561" s="2"/>
      <c r="M561" s="2"/>
      <c r="N561" s="2"/>
      <c r="O561" s="2">
        <f t="shared" ref="O561:AT561" si="472">O565</f>
        <v>25239.93</v>
      </c>
      <c r="P561" s="2">
        <f t="shared" si="472"/>
        <v>298.62</v>
      </c>
      <c r="Q561" s="2">
        <f t="shared" si="472"/>
        <v>0</v>
      </c>
      <c r="R561" s="2">
        <f t="shared" si="472"/>
        <v>0</v>
      </c>
      <c r="S561" s="2">
        <f t="shared" si="472"/>
        <v>24941.31</v>
      </c>
      <c r="T561" s="2">
        <f t="shared" si="472"/>
        <v>0</v>
      </c>
      <c r="U561" s="2">
        <f t="shared" si="472"/>
        <v>44.366399999999999</v>
      </c>
      <c r="V561" s="2">
        <f t="shared" si="472"/>
        <v>0</v>
      </c>
      <c r="W561" s="2">
        <f t="shared" si="472"/>
        <v>0</v>
      </c>
      <c r="X561" s="2">
        <f t="shared" si="472"/>
        <v>17458.919999999998</v>
      </c>
      <c r="Y561" s="2">
        <f t="shared" si="472"/>
        <v>2494.13</v>
      </c>
      <c r="Z561" s="2">
        <f t="shared" si="472"/>
        <v>0</v>
      </c>
      <c r="AA561" s="2">
        <f t="shared" si="472"/>
        <v>0</v>
      </c>
      <c r="AB561" s="2">
        <f t="shared" si="472"/>
        <v>25239.93</v>
      </c>
      <c r="AC561" s="2">
        <f t="shared" si="472"/>
        <v>298.62</v>
      </c>
      <c r="AD561" s="2">
        <f t="shared" si="472"/>
        <v>0</v>
      </c>
      <c r="AE561" s="2">
        <f t="shared" si="472"/>
        <v>0</v>
      </c>
      <c r="AF561" s="2">
        <f t="shared" si="472"/>
        <v>24941.31</v>
      </c>
      <c r="AG561" s="2">
        <f t="shared" si="472"/>
        <v>0</v>
      </c>
      <c r="AH561" s="2">
        <f t="shared" si="472"/>
        <v>44.366399999999999</v>
      </c>
      <c r="AI561" s="2">
        <f t="shared" si="472"/>
        <v>0</v>
      </c>
      <c r="AJ561" s="2">
        <f t="shared" si="472"/>
        <v>0</v>
      </c>
      <c r="AK561" s="2">
        <f t="shared" si="472"/>
        <v>17458.919999999998</v>
      </c>
      <c r="AL561" s="2">
        <f t="shared" si="472"/>
        <v>2494.13</v>
      </c>
      <c r="AM561" s="2">
        <f t="shared" si="472"/>
        <v>0</v>
      </c>
      <c r="AN561" s="2">
        <f t="shared" si="472"/>
        <v>0</v>
      </c>
      <c r="AO561" s="2">
        <f t="shared" si="472"/>
        <v>0</v>
      </c>
      <c r="AP561" s="2">
        <f t="shared" si="472"/>
        <v>0</v>
      </c>
      <c r="AQ561" s="2">
        <f t="shared" si="472"/>
        <v>0</v>
      </c>
      <c r="AR561" s="2">
        <f t="shared" si="472"/>
        <v>45192.98</v>
      </c>
      <c r="AS561" s="2">
        <f t="shared" si="472"/>
        <v>0</v>
      </c>
      <c r="AT561" s="2">
        <f t="shared" si="472"/>
        <v>0</v>
      </c>
      <c r="AU561" s="2">
        <f t="shared" ref="AU561:BZ561" si="473">AU565</f>
        <v>45192.98</v>
      </c>
      <c r="AV561" s="2">
        <f t="shared" si="473"/>
        <v>298.62</v>
      </c>
      <c r="AW561" s="2">
        <f t="shared" si="473"/>
        <v>298.62</v>
      </c>
      <c r="AX561" s="2">
        <f t="shared" si="473"/>
        <v>0</v>
      </c>
      <c r="AY561" s="2">
        <f t="shared" si="473"/>
        <v>298.62</v>
      </c>
      <c r="AZ561" s="2">
        <f t="shared" si="473"/>
        <v>0</v>
      </c>
      <c r="BA561" s="2">
        <f t="shared" si="473"/>
        <v>0</v>
      </c>
      <c r="BB561" s="2">
        <f t="shared" si="473"/>
        <v>0</v>
      </c>
      <c r="BC561" s="2">
        <f t="shared" si="473"/>
        <v>0</v>
      </c>
      <c r="BD561" s="2">
        <f t="shared" si="473"/>
        <v>0</v>
      </c>
      <c r="BE561" s="2">
        <f t="shared" si="473"/>
        <v>0</v>
      </c>
      <c r="BF561" s="2">
        <f t="shared" si="473"/>
        <v>0</v>
      </c>
      <c r="BG561" s="2">
        <f t="shared" si="473"/>
        <v>0</v>
      </c>
      <c r="BH561" s="2">
        <f t="shared" si="473"/>
        <v>0</v>
      </c>
      <c r="BI561" s="2">
        <f t="shared" si="473"/>
        <v>0</v>
      </c>
      <c r="BJ561" s="2">
        <f t="shared" si="473"/>
        <v>0</v>
      </c>
      <c r="BK561" s="2">
        <f t="shared" si="473"/>
        <v>0</v>
      </c>
      <c r="BL561" s="2">
        <f t="shared" si="473"/>
        <v>0</v>
      </c>
      <c r="BM561" s="2">
        <f t="shared" si="473"/>
        <v>0</v>
      </c>
      <c r="BN561" s="2">
        <f t="shared" si="473"/>
        <v>0</v>
      </c>
      <c r="BO561" s="2">
        <f t="shared" si="473"/>
        <v>0</v>
      </c>
      <c r="BP561" s="2">
        <f t="shared" si="473"/>
        <v>0</v>
      </c>
      <c r="BQ561" s="2">
        <f t="shared" si="473"/>
        <v>0</v>
      </c>
      <c r="BR561" s="2">
        <f t="shared" si="473"/>
        <v>0</v>
      </c>
      <c r="BS561" s="2">
        <f t="shared" si="473"/>
        <v>0</v>
      </c>
      <c r="BT561" s="2">
        <f t="shared" si="473"/>
        <v>0</v>
      </c>
      <c r="BU561" s="2">
        <f t="shared" si="473"/>
        <v>0</v>
      </c>
      <c r="BV561" s="2">
        <f t="shared" si="473"/>
        <v>0</v>
      </c>
      <c r="BW561" s="2">
        <f t="shared" si="473"/>
        <v>0</v>
      </c>
      <c r="BX561" s="2">
        <f t="shared" si="473"/>
        <v>0</v>
      </c>
      <c r="BY561" s="2">
        <f t="shared" si="473"/>
        <v>0</v>
      </c>
      <c r="BZ561" s="2">
        <f t="shared" si="473"/>
        <v>0</v>
      </c>
      <c r="CA561" s="2">
        <f t="shared" ref="CA561:DF561" si="474">CA565</f>
        <v>45192.98</v>
      </c>
      <c r="CB561" s="2">
        <f t="shared" si="474"/>
        <v>0</v>
      </c>
      <c r="CC561" s="2">
        <f t="shared" si="474"/>
        <v>0</v>
      </c>
      <c r="CD561" s="2">
        <f t="shared" si="474"/>
        <v>45192.98</v>
      </c>
      <c r="CE561" s="2">
        <f t="shared" si="474"/>
        <v>298.62</v>
      </c>
      <c r="CF561" s="2">
        <f t="shared" si="474"/>
        <v>298.62</v>
      </c>
      <c r="CG561" s="2">
        <f t="shared" si="474"/>
        <v>0</v>
      </c>
      <c r="CH561" s="2">
        <f t="shared" si="474"/>
        <v>298.62</v>
      </c>
      <c r="CI561" s="2">
        <f t="shared" si="474"/>
        <v>0</v>
      </c>
      <c r="CJ561" s="2">
        <f t="shared" si="474"/>
        <v>0</v>
      </c>
      <c r="CK561" s="2">
        <f t="shared" si="474"/>
        <v>0</v>
      </c>
      <c r="CL561" s="2">
        <f t="shared" si="474"/>
        <v>0</v>
      </c>
      <c r="CM561" s="2">
        <f t="shared" si="474"/>
        <v>0</v>
      </c>
      <c r="CN561" s="2">
        <f t="shared" si="474"/>
        <v>0</v>
      </c>
      <c r="CO561" s="2">
        <f t="shared" si="474"/>
        <v>0</v>
      </c>
      <c r="CP561" s="2">
        <f t="shared" si="474"/>
        <v>0</v>
      </c>
      <c r="CQ561" s="2">
        <f t="shared" si="474"/>
        <v>0</v>
      </c>
      <c r="CR561" s="2">
        <f t="shared" si="474"/>
        <v>0</v>
      </c>
      <c r="CS561" s="2">
        <f t="shared" si="474"/>
        <v>0</v>
      </c>
      <c r="CT561" s="2">
        <f t="shared" si="474"/>
        <v>0</v>
      </c>
      <c r="CU561" s="2">
        <f t="shared" si="474"/>
        <v>0</v>
      </c>
      <c r="CV561" s="2">
        <f t="shared" si="474"/>
        <v>0</v>
      </c>
      <c r="CW561" s="2">
        <f t="shared" si="474"/>
        <v>0</v>
      </c>
      <c r="CX561" s="2">
        <f t="shared" si="474"/>
        <v>0</v>
      </c>
      <c r="CY561" s="2">
        <f t="shared" si="474"/>
        <v>0</v>
      </c>
      <c r="CZ561" s="2">
        <f t="shared" si="474"/>
        <v>0</v>
      </c>
      <c r="DA561" s="2">
        <f t="shared" si="474"/>
        <v>0</v>
      </c>
      <c r="DB561" s="2">
        <f t="shared" si="474"/>
        <v>0</v>
      </c>
      <c r="DC561" s="2">
        <f t="shared" si="474"/>
        <v>0</v>
      </c>
      <c r="DD561" s="2">
        <f t="shared" si="474"/>
        <v>0</v>
      </c>
      <c r="DE561" s="2">
        <f t="shared" si="474"/>
        <v>0</v>
      </c>
      <c r="DF561" s="2">
        <f t="shared" si="474"/>
        <v>0</v>
      </c>
      <c r="DG561" s="3">
        <f t="shared" ref="DG561:EL561" si="475">DG565</f>
        <v>0</v>
      </c>
      <c r="DH561" s="3">
        <f t="shared" si="475"/>
        <v>0</v>
      </c>
      <c r="DI561" s="3">
        <f t="shared" si="475"/>
        <v>0</v>
      </c>
      <c r="DJ561" s="3">
        <f t="shared" si="475"/>
        <v>0</v>
      </c>
      <c r="DK561" s="3">
        <f t="shared" si="475"/>
        <v>0</v>
      </c>
      <c r="DL561" s="3">
        <f t="shared" si="475"/>
        <v>0</v>
      </c>
      <c r="DM561" s="3">
        <f t="shared" si="475"/>
        <v>0</v>
      </c>
      <c r="DN561" s="3">
        <f t="shared" si="475"/>
        <v>0</v>
      </c>
      <c r="DO561" s="3">
        <f t="shared" si="475"/>
        <v>0</v>
      </c>
      <c r="DP561" s="3">
        <f t="shared" si="475"/>
        <v>0</v>
      </c>
      <c r="DQ561" s="3">
        <f t="shared" si="475"/>
        <v>0</v>
      </c>
      <c r="DR561" s="3">
        <f t="shared" si="475"/>
        <v>0</v>
      </c>
      <c r="DS561" s="3">
        <f t="shared" si="475"/>
        <v>0</v>
      </c>
      <c r="DT561" s="3">
        <f t="shared" si="475"/>
        <v>0</v>
      </c>
      <c r="DU561" s="3">
        <f t="shared" si="475"/>
        <v>0</v>
      </c>
      <c r="DV561" s="3">
        <f t="shared" si="475"/>
        <v>0</v>
      </c>
      <c r="DW561" s="3">
        <f t="shared" si="475"/>
        <v>0</v>
      </c>
      <c r="DX561" s="3">
        <f t="shared" si="475"/>
        <v>0</v>
      </c>
      <c r="DY561" s="3">
        <f t="shared" si="475"/>
        <v>0</v>
      </c>
      <c r="DZ561" s="3">
        <f t="shared" si="475"/>
        <v>0</v>
      </c>
      <c r="EA561" s="3">
        <f t="shared" si="475"/>
        <v>0</v>
      </c>
      <c r="EB561" s="3">
        <f t="shared" si="475"/>
        <v>0</v>
      </c>
      <c r="EC561" s="3">
        <f t="shared" si="475"/>
        <v>0</v>
      </c>
      <c r="ED561" s="3">
        <f t="shared" si="475"/>
        <v>0</v>
      </c>
      <c r="EE561" s="3">
        <f t="shared" si="475"/>
        <v>0</v>
      </c>
      <c r="EF561" s="3">
        <f t="shared" si="475"/>
        <v>0</v>
      </c>
      <c r="EG561" s="3">
        <f t="shared" si="475"/>
        <v>0</v>
      </c>
      <c r="EH561" s="3">
        <f t="shared" si="475"/>
        <v>0</v>
      </c>
      <c r="EI561" s="3">
        <f t="shared" si="475"/>
        <v>0</v>
      </c>
      <c r="EJ561" s="3">
        <f t="shared" si="475"/>
        <v>0</v>
      </c>
      <c r="EK561" s="3">
        <f t="shared" si="475"/>
        <v>0</v>
      </c>
      <c r="EL561" s="3">
        <f t="shared" si="475"/>
        <v>0</v>
      </c>
      <c r="EM561" s="3">
        <f t="shared" ref="EM561:FR561" si="476">EM565</f>
        <v>0</v>
      </c>
      <c r="EN561" s="3">
        <f t="shared" si="476"/>
        <v>0</v>
      </c>
      <c r="EO561" s="3">
        <f t="shared" si="476"/>
        <v>0</v>
      </c>
      <c r="EP561" s="3">
        <f t="shared" si="476"/>
        <v>0</v>
      </c>
      <c r="EQ561" s="3">
        <f t="shared" si="476"/>
        <v>0</v>
      </c>
      <c r="ER561" s="3">
        <f t="shared" si="476"/>
        <v>0</v>
      </c>
      <c r="ES561" s="3">
        <f t="shared" si="476"/>
        <v>0</v>
      </c>
      <c r="ET561" s="3">
        <f t="shared" si="476"/>
        <v>0</v>
      </c>
      <c r="EU561" s="3">
        <f t="shared" si="476"/>
        <v>0</v>
      </c>
      <c r="EV561" s="3">
        <f t="shared" si="476"/>
        <v>0</v>
      </c>
      <c r="EW561" s="3">
        <f t="shared" si="476"/>
        <v>0</v>
      </c>
      <c r="EX561" s="3">
        <f t="shared" si="476"/>
        <v>0</v>
      </c>
      <c r="EY561" s="3">
        <f t="shared" si="476"/>
        <v>0</v>
      </c>
      <c r="EZ561" s="3">
        <f t="shared" si="476"/>
        <v>0</v>
      </c>
      <c r="FA561" s="3">
        <f t="shared" si="476"/>
        <v>0</v>
      </c>
      <c r="FB561" s="3">
        <f t="shared" si="476"/>
        <v>0</v>
      </c>
      <c r="FC561" s="3">
        <f t="shared" si="476"/>
        <v>0</v>
      </c>
      <c r="FD561" s="3">
        <f t="shared" si="476"/>
        <v>0</v>
      </c>
      <c r="FE561" s="3">
        <f t="shared" si="476"/>
        <v>0</v>
      </c>
      <c r="FF561" s="3">
        <f t="shared" si="476"/>
        <v>0</v>
      </c>
      <c r="FG561" s="3">
        <f t="shared" si="476"/>
        <v>0</v>
      </c>
      <c r="FH561" s="3">
        <f t="shared" si="476"/>
        <v>0</v>
      </c>
      <c r="FI561" s="3">
        <f t="shared" si="476"/>
        <v>0</v>
      </c>
      <c r="FJ561" s="3">
        <f t="shared" si="476"/>
        <v>0</v>
      </c>
      <c r="FK561" s="3">
        <f t="shared" si="476"/>
        <v>0</v>
      </c>
      <c r="FL561" s="3">
        <f t="shared" si="476"/>
        <v>0</v>
      </c>
      <c r="FM561" s="3">
        <f t="shared" si="476"/>
        <v>0</v>
      </c>
      <c r="FN561" s="3">
        <f t="shared" si="476"/>
        <v>0</v>
      </c>
      <c r="FO561" s="3">
        <f t="shared" si="476"/>
        <v>0</v>
      </c>
      <c r="FP561" s="3">
        <f t="shared" si="476"/>
        <v>0</v>
      </c>
      <c r="FQ561" s="3">
        <f t="shared" si="476"/>
        <v>0</v>
      </c>
      <c r="FR561" s="3">
        <f t="shared" si="476"/>
        <v>0</v>
      </c>
      <c r="FS561" s="3">
        <f t="shared" ref="FS561:GX561" si="477">FS565</f>
        <v>0</v>
      </c>
      <c r="FT561" s="3">
        <f t="shared" si="477"/>
        <v>0</v>
      </c>
      <c r="FU561" s="3">
        <f t="shared" si="477"/>
        <v>0</v>
      </c>
      <c r="FV561" s="3">
        <f t="shared" si="477"/>
        <v>0</v>
      </c>
      <c r="FW561" s="3">
        <f t="shared" si="477"/>
        <v>0</v>
      </c>
      <c r="FX561" s="3">
        <f t="shared" si="477"/>
        <v>0</v>
      </c>
      <c r="FY561" s="3">
        <f t="shared" si="477"/>
        <v>0</v>
      </c>
      <c r="FZ561" s="3">
        <f t="shared" si="477"/>
        <v>0</v>
      </c>
      <c r="GA561" s="3">
        <f t="shared" si="477"/>
        <v>0</v>
      </c>
      <c r="GB561" s="3">
        <f t="shared" si="477"/>
        <v>0</v>
      </c>
      <c r="GC561" s="3">
        <f t="shared" si="477"/>
        <v>0</v>
      </c>
      <c r="GD561" s="3">
        <f t="shared" si="477"/>
        <v>0</v>
      </c>
      <c r="GE561" s="3">
        <f t="shared" si="477"/>
        <v>0</v>
      </c>
      <c r="GF561" s="3">
        <f t="shared" si="477"/>
        <v>0</v>
      </c>
      <c r="GG561" s="3">
        <f t="shared" si="477"/>
        <v>0</v>
      </c>
      <c r="GH561" s="3">
        <f t="shared" si="477"/>
        <v>0</v>
      </c>
      <c r="GI561" s="3">
        <f t="shared" si="477"/>
        <v>0</v>
      </c>
      <c r="GJ561" s="3">
        <f t="shared" si="477"/>
        <v>0</v>
      </c>
      <c r="GK561" s="3">
        <f t="shared" si="477"/>
        <v>0</v>
      </c>
      <c r="GL561" s="3">
        <f t="shared" si="477"/>
        <v>0</v>
      </c>
      <c r="GM561" s="3">
        <f t="shared" si="477"/>
        <v>0</v>
      </c>
      <c r="GN561" s="3">
        <f t="shared" si="477"/>
        <v>0</v>
      </c>
      <c r="GO561" s="3">
        <f t="shared" si="477"/>
        <v>0</v>
      </c>
      <c r="GP561" s="3">
        <f t="shared" si="477"/>
        <v>0</v>
      </c>
      <c r="GQ561" s="3">
        <f t="shared" si="477"/>
        <v>0</v>
      </c>
      <c r="GR561" s="3">
        <f t="shared" si="477"/>
        <v>0</v>
      </c>
      <c r="GS561" s="3">
        <f t="shared" si="477"/>
        <v>0</v>
      </c>
      <c r="GT561" s="3">
        <f t="shared" si="477"/>
        <v>0</v>
      </c>
      <c r="GU561" s="3">
        <f t="shared" si="477"/>
        <v>0</v>
      </c>
      <c r="GV561" s="3">
        <f t="shared" si="477"/>
        <v>0</v>
      </c>
      <c r="GW561" s="3">
        <f t="shared" si="477"/>
        <v>0</v>
      </c>
      <c r="GX561" s="3">
        <f t="shared" si="477"/>
        <v>0</v>
      </c>
    </row>
    <row r="563" spans="1:245" x14ac:dyDescent="0.2">
      <c r="A563">
        <v>17</v>
      </c>
      <c r="B563">
        <v>1</v>
      </c>
      <c r="C563">
        <f>ROW(SmtRes!A243)</f>
        <v>243</v>
      </c>
      <c r="D563">
        <f>ROW(EtalonRes!A556)</f>
        <v>556</v>
      </c>
      <c r="E563" t="s">
        <v>481</v>
      </c>
      <c r="F563" t="s">
        <v>482</v>
      </c>
      <c r="G563" t="s">
        <v>718</v>
      </c>
      <c r="H563" t="s">
        <v>19</v>
      </c>
      <c r="I563">
        <f>ROUND(11+144+70+12,9)</f>
        <v>237</v>
      </c>
      <c r="J563">
        <v>0</v>
      </c>
      <c r="K563">
        <f>ROUND(11+144+70+12,9)</f>
        <v>237</v>
      </c>
      <c r="O563">
        <f>ROUND(CP563,2)</f>
        <v>25239.93</v>
      </c>
      <c r="P563">
        <f>ROUND(CQ563*I563,2)</f>
        <v>298.62</v>
      </c>
      <c r="Q563">
        <f>ROUND(CR563*I563,2)</f>
        <v>0</v>
      </c>
      <c r="R563">
        <f>ROUND(CS563*I563,2)</f>
        <v>0</v>
      </c>
      <c r="S563">
        <f>ROUND(CT563*I563,2)</f>
        <v>24941.31</v>
      </c>
      <c r="T563">
        <f>ROUND(CU563*I563,2)</f>
        <v>0</v>
      </c>
      <c r="U563">
        <f>CV563*I563</f>
        <v>44.366399999999999</v>
      </c>
      <c r="V563">
        <f>CW563*I563</f>
        <v>0</v>
      </c>
      <c r="W563">
        <f>ROUND(CX563*I563,2)</f>
        <v>0</v>
      </c>
      <c r="X563">
        <f>ROUND(CY563,2)</f>
        <v>17458.919999999998</v>
      </c>
      <c r="Y563">
        <f>ROUND(CZ563,2)</f>
        <v>2494.13</v>
      </c>
      <c r="AA563">
        <v>1472751627</v>
      </c>
      <c r="AB563">
        <f>ROUND((AC563+AD563+AF563),6)</f>
        <v>106.49760000000001</v>
      </c>
      <c r="AC563">
        <f>ROUND((ES563),6)</f>
        <v>1.26</v>
      </c>
      <c r="AD563">
        <f>ROUND((((ET563)-(EU563))+AE563),6)</f>
        <v>0</v>
      </c>
      <c r="AE563">
        <f>ROUND((EU563),6)</f>
        <v>0</v>
      </c>
      <c r="AF563">
        <f>ROUND(((EV563*1.04)),6)</f>
        <v>105.2376</v>
      </c>
      <c r="AG563">
        <f>ROUND((AP563),6)</f>
        <v>0</v>
      </c>
      <c r="AH563">
        <f>((EW563*1.04))</f>
        <v>0.18720000000000001</v>
      </c>
      <c r="AI563">
        <f>(EX563)</f>
        <v>0</v>
      </c>
      <c r="AJ563">
        <f>(AS563)</f>
        <v>0</v>
      </c>
      <c r="AK563">
        <v>102.45</v>
      </c>
      <c r="AL563">
        <v>1.26</v>
      </c>
      <c r="AM563">
        <v>0</v>
      </c>
      <c r="AN563">
        <v>0</v>
      </c>
      <c r="AO563">
        <v>101.19</v>
      </c>
      <c r="AP563">
        <v>0</v>
      </c>
      <c r="AQ563">
        <v>0.18</v>
      </c>
      <c r="AR563">
        <v>0</v>
      </c>
      <c r="AS563">
        <v>0</v>
      </c>
      <c r="AT563">
        <v>70</v>
      </c>
      <c r="AU563">
        <v>10</v>
      </c>
      <c r="AV563">
        <v>1</v>
      </c>
      <c r="AW563">
        <v>1</v>
      </c>
      <c r="AZ563">
        <v>1</v>
      </c>
      <c r="BA563">
        <v>1</v>
      </c>
      <c r="BB563">
        <v>1</v>
      </c>
      <c r="BC563">
        <v>1</v>
      </c>
      <c r="BD563" t="s">
        <v>3</v>
      </c>
      <c r="BE563" t="s">
        <v>3</v>
      </c>
      <c r="BF563" t="s">
        <v>3</v>
      </c>
      <c r="BG563" t="s">
        <v>3</v>
      </c>
      <c r="BH563">
        <v>0</v>
      </c>
      <c r="BI563">
        <v>4</v>
      </c>
      <c r="BJ563" t="s">
        <v>483</v>
      </c>
      <c r="BM563">
        <v>0</v>
      </c>
      <c r="BN563">
        <v>0</v>
      </c>
      <c r="BO563" t="s">
        <v>3</v>
      </c>
      <c r="BP563">
        <v>0</v>
      </c>
      <c r="BQ563">
        <v>1</v>
      </c>
      <c r="BR563">
        <v>0</v>
      </c>
      <c r="BS563">
        <v>1</v>
      </c>
      <c r="BT563">
        <v>1</v>
      </c>
      <c r="BU563">
        <v>1</v>
      </c>
      <c r="BV563">
        <v>1</v>
      </c>
      <c r="BW563">
        <v>1</v>
      </c>
      <c r="BX563">
        <v>1</v>
      </c>
      <c r="BY563" t="s">
        <v>3</v>
      </c>
      <c r="BZ563">
        <v>70</v>
      </c>
      <c r="CA563">
        <v>10</v>
      </c>
      <c r="CB563" t="s">
        <v>3</v>
      </c>
      <c r="CE563">
        <v>0</v>
      </c>
      <c r="CF563">
        <v>0</v>
      </c>
      <c r="CG563">
        <v>0</v>
      </c>
      <c r="CM563">
        <v>0</v>
      </c>
      <c r="CN563" t="s">
        <v>484</v>
      </c>
      <c r="CO563">
        <v>0</v>
      </c>
      <c r="CP563">
        <f>(P563+Q563+S563)</f>
        <v>25239.93</v>
      </c>
      <c r="CQ563">
        <f>(AC563*BC563*AW563)</f>
        <v>1.26</v>
      </c>
      <c r="CR563">
        <f>((((ET563)*BB563-(EU563)*BS563)+AE563*BS563)*AV563)</f>
        <v>0</v>
      </c>
      <c r="CS563">
        <f>(AE563*BS563*AV563)</f>
        <v>0</v>
      </c>
      <c r="CT563">
        <f>(AF563*BA563*AV563)</f>
        <v>105.2376</v>
      </c>
      <c r="CU563">
        <f>AG563</f>
        <v>0</v>
      </c>
      <c r="CV563">
        <f>(AH563*AV563)</f>
        <v>0.18720000000000001</v>
      </c>
      <c r="CW563">
        <f>AI563</f>
        <v>0</v>
      </c>
      <c r="CX563">
        <f>AJ563</f>
        <v>0</v>
      </c>
      <c r="CY563">
        <f>((S563*BZ563)/100)</f>
        <v>17458.917000000001</v>
      </c>
      <c r="CZ563">
        <f>((S563*CA563)/100)</f>
        <v>2494.1309999999999</v>
      </c>
      <c r="DB563">
        <v>1</v>
      </c>
      <c r="DC563" t="s">
        <v>3</v>
      </c>
      <c r="DD563" t="s">
        <v>3</v>
      </c>
      <c r="DE563" t="s">
        <v>3</v>
      </c>
      <c r="DF563" t="s">
        <v>3</v>
      </c>
      <c r="DG563" t="s">
        <v>485</v>
      </c>
      <c r="DH563" t="s">
        <v>3</v>
      </c>
      <c r="DI563" t="s">
        <v>485</v>
      </c>
      <c r="DJ563" t="s">
        <v>3</v>
      </c>
      <c r="DK563" t="s">
        <v>3</v>
      </c>
      <c r="DL563" t="s">
        <v>3</v>
      </c>
      <c r="DM563" t="s">
        <v>3</v>
      </c>
      <c r="DN563">
        <v>0</v>
      </c>
      <c r="DO563">
        <v>0</v>
      </c>
      <c r="DP563">
        <v>1</v>
      </c>
      <c r="DQ563">
        <v>1</v>
      </c>
      <c r="DU563">
        <v>16987630</v>
      </c>
      <c r="DV563" t="s">
        <v>19</v>
      </c>
      <c r="DW563" t="s">
        <v>19</v>
      </c>
      <c r="DX563">
        <v>1</v>
      </c>
      <c r="DZ563" t="s">
        <v>3</v>
      </c>
      <c r="EA563" t="s">
        <v>3</v>
      </c>
      <c r="EB563" t="s">
        <v>3</v>
      </c>
      <c r="EC563" t="s">
        <v>3</v>
      </c>
      <c r="EE563">
        <v>1441815344</v>
      </c>
      <c r="EF563">
        <v>1</v>
      </c>
      <c r="EG563" t="s">
        <v>22</v>
      </c>
      <c r="EH563">
        <v>0</v>
      </c>
      <c r="EI563" t="s">
        <v>3</v>
      </c>
      <c r="EJ563">
        <v>4</v>
      </c>
      <c r="EK563">
        <v>0</v>
      </c>
      <c r="EL563" t="s">
        <v>23</v>
      </c>
      <c r="EM563" t="s">
        <v>24</v>
      </c>
      <c r="EO563" t="s">
        <v>486</v>
      </c>
      <c r="EQ563">
        <v>0</v>
      </c>
      <c r="ER563">
        <v>102.45</v>
      </c>
      <c r="ES563">
        <v>1.26</v>
      </c>
      <c r="ET563">
        <v>0</v>
      </c>
      <c r="EU563">
        <v>0</v>
      </c>
      <c r="EV563">
        <v>101.19</v>
      </c>
      <c r="EW563">
        <v>0.18</v>
      </c>
      <c r="EX563">
        <v>0</v>
      </c>
      <c r="EY563">
        <v>0</v>
      </c>
      <c r="FQ563">
        <v>0</v>
      </c>
      <c r="FR563">
        <f>ROUND(IF(BI563=3,GM563,0),2)</f>
        <v>0</v>
      </c>
      <c r="FS563">
        <v>0</v>
      </c>
      <c r="FX563">
        <v>70</v>
      </c>
      <c r="FY563">
        <v>10</v>
      </c>
      <c r="GA563" t="s">
        <v>3</v>
      </c>
      <c r="GD563">
        <v>0</v>
      </c>
      <c r="GF563">
        <v>1129091273</v>
      </c>
      <c r="GG563">
        <v>2</v>
      </c>
      <c r="GH563">
        <v>1</v>
      </c>
      <c r="GI563">
        <v>-2</v>
      </c>
      <c r="GJ563">
        <v>0</v>
      </c>
      <c r="GK563">
        <f>ROUND(R563*(R12)/100,2)</f>
        <v>0</v>
      </c>
      <c r="GL563">
        <f>ROUND(IF(AND(BH563=3,BI563=3,FS563&lt;&gt;0),P563,0),2)</f>
        <v>0</v>
      </c>
      <c r="GM563">
        <f>ROUND(O563+X563+Y563+GK563,2)+GX563</f>
        <v>45192.98</v>
      </c>
      <c r="GN563">
        <f>IF(OR(BI563=0,BI563=1),GM563-GX563,0)</f>
        <v>0</v>
      </c>
      <c r="GO563">
        <f>IF(BI563=2,GM563-GX563,0)</f>
        <v>0</v>
      </c>
      <c r="GP563">
        <f>IF(BI563=4,GM563-GX563,0)</f>
        <v>45192.98</v>
      </c>
      <c r="GR563">
        <v>0</v>
      </c>
      <c r="GS563">
        <v>3</v>
      </c>
      <c r="GT563">
        <v>0</v>
      </c>
      <c r="GU563" t="s">
        <v>3</v>
      </c>
      <c r="GV563">
        <f>ROUND((GT563),6)</f>
        <v>0</v>
      </c>
      <c r="GW563">
        <v>1</v>
      </c>
      <c r="GX563">
        <f>ROUND(HC563*I563,2)</f>
        <v>0</v>
      </c>
      <c r="HA563">
        <v>0</v>
      </c>
      <c r="HB563">
        <v>0</v>
      </c>
      <c r="HC563">
        <f>GV563*GW563</f>
        <v>0</v>
      </c>
      <c r="HE563" t="s">
        <v>3</v>
      </c>
      <c r="HF563" t="s">
        <v>3</v>
      </c>
      <c r="HM563" t="s">
        <v>3</v>
      </c>
      <c r="HN563" t="s">
        <v>3</v>
      </c>
      <c r="HO563" t="s">
        <v>3</v>
      </c>
      <c r="HP563" t="s">
        <v>3</v>
      </c>
      <c r="HQ563" t="s">
        <v>3</v>
      </c>
      <c r="IK563">
        <v>0</v>
      </c>
    </row>
    <row r="565" spans="1:245" x14ac:dyDescent="0.2">
      <c r="A565" s="2">
        <v>51</v>
      </c>
      <c r="B565" s="2">
        <f>B559</f>
        <v>1</v>
      </c>
      <c r="C565" s="2">
        <f>A559</f>
        <v>5</v>
      </c>
      <c r="D565" s="2">
        <f>ROW(A559)</f>
        <v>559</v>
      </c>
      <c r="E565" s="2"/>
      <c r="F565" s="2" t="str">
        <f>IF(F559&lt;&gt;"",F559,"")</f>
        <v>Новый подраздел</v>
      </c>
      <c r="G565" s="2" t="str">
        <f>IF(G559&lt;&gt;"",G559,"")</f>
        <v>4.3 Осветительная арматура</v>
      </c>
      <c r="H565" s="2">
        <v>0</v>
      </c>
      <c r="I565" s="2"/>
      <c r="J565" s="2"/>
      <c r="K565" s="2"/>
      <c r="L565" s="2"/>
      <c r="M565" s="2"/>
      <c r="N565" s="2"/>
      <c r="O565" s="2">
        <f t="shared" ref="O565:T565" si="478">ROUND(AB565,2)</f>
        <v>25239.93</v>
      </c>
      <c r="P565" s="2">
        <f t="shared" si="478"/>
        <v>298.62</v>
      </c>
      <c r="Q565" s="2">
        <f t="shared" si="478"/>
        <v>0</v>
      </c>
      <c r="R565" s="2">
        <f t="shared" si="478"/>
        <v>0</v>
      </c>
      <c r="S565" s="2">
        <f t="shared" si="478"/>
        <v>24941.31</v>
      </c>
      <c r="T565" s="2">
        <f t="shared" si="478"/>
        <v>0</v>
      </c>
      <c r="U565" s="2">
        <f>AH565</f>
        <v>44.366399999999999</v>
      </c>
      <c r="V565" s="2">
        <f>AI565</f>
        <v>0</v>
      </c>
      <c r="W565" s="2">
        <f>ROUND(AJ565,2)</f>
        <v>0</v>
      </c>
      <c r="X565" s="2">
        <f>ROUND(AK565,2)</f>
        <v>17458.919999999998</v>
      </c>
      <c r="Y565" s="2">
        <f>ROUND(AL565,2)</f>
        <v>2494.13</v>
      </c>
      <c r="Z565" s="2"/>
      <c r="AA565" s="2"/>
      <c r="AB565" s="2">
        <f>ROUND(SUMIF(AA563:AA563,"=1472751627",O563:O563),2)</f>
        <v>25239.93</v>
      </c>
      <c r="AC565" s="2">
        <f>ROUND(SUMIF(AA563:AA563,"=1472751627",P563:P563),2)</f>
        <v>298.62</v>
      </c>
      <c r="AD565" s="2">
        <f>ROUND(SUMIF(AA563:AA563,"=1472751627",Q563:Q563),2)</f>
        <v>0</v>
      </c>
      <c r="AE565" s="2">
        <f>ROUND(SUMIF(AA563:AA563,"=1472751627",R563:R563),2)</f>
        <v>0</v>
      </c>
      <c r="AF565" s="2">
        <f>ROUND(SUMIF(AA563:AA563,"=1472751627",S563:S563),2)</f>
        <v>24941.31</v>
      </c>
      <c r="AG565" s="2">
        <f>ROUND(SUMIF(AA563:AA563,"=1472751627",T563:T563),2)</f>
        <v>0</v>
      </c>
      <c r="AH565" s="2">
        <f>SUMIF(AA563:AA563,"=1472751627",U563:U563)</f>
        <v>44.366399999999999</v>
      </c>
      <c r="AI565" s="2">
        <f>SUMIF(AA563:AA563,"=1472751627",V563:V563)</f>
        <v>0</v>
      </c>
      <c r="AJ565" s="2">
        <f>ROUND(SUMIF(AA563:AA563,"=1472751627",W563:W563),2)</f>
        <v>0</v>
      </c>
      <c r="AK565" s="2">
        <f>ROUND(SUMIF(AA563:AA563,"=1472751627",X563:X563),2)</f>
        <v>17458.919999999998</v>
      </c>
      <c r="AL565" s="2">
        <f>ROUND(SUMIF(AA563:AA563,"=1472751627",Y563:Y563),2)</f>
        <v>2494.13</v>
      </c>
      <c r="AM565" s="2"/>
      <c r="AN565" s="2"/>
      <c r="AO565" s="2">
        <f t="shared" ref="AO565:BD565" si="479">ROUND(BX565,2)</f>
        <v>0</v>
      </c>
      <c r="AP565" s="2">
        <f t="shared" si="479"/>
        <v>0</v>
      </c>
      <c r="AQ565" s="2">
        <f t="shared" si="479"/>
        <v>0</v>
      </c>
      <c r="AR565" s="2">
        <f t="shared" si="479"/>
        <v>45192.98</v>
      </c>
      <c r="AS565" s="2">
        <f t="shared" si="479"/>
        <v>0</v>
      </c>
      <c r="AT565" s="2">
        <f t="shared" si="479"/>
        <v>0</v>
      </c>
      <c r="AU565" s="2">
        <f t="shared" si="479"/>
        <v>45192.98</v>
      </c>
      <c r="AV565" s="2">
        <f t="shared" si="479"/>
        <v>298.62</v>
      </c>
      <c r="AW565" s="2">
        <f t="shared" si="479"/>
        <v>298.62</v>
      </c>
      <c r="AX565" s="2">
        <f t="shared" si="479"/>
        <v>0</v>
      </c>
      <c r="AY565" s="2">
        <f t="shared" si="479"/>
        <v>298.62</v>
      </c>
      <c r="AZ565" s="2">
        <f t="shared" si="479"/>
        <v>0</v>
      </c>
      <c r="BA565" s="2">
        <f t="shared" si="479"/>
        <v>0</v>
      </c>
      <c r="BB565" s="2">
        <f t="shared" si="479"/>
        <v>0</v>
      </c>
      <c r="BC565" s="2">
        <f t="shared" si="479"/>
        <v>0</v>
      </c>
      <c r="BD565" s="2">
        <f t="shared" si="479"/>
        <v>0</v>
      </c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>
        <f>ROUND(SUMIF(AA563:AA563,"=1472751627",FQ563:FQ563),2)</f>
        <v>0</v>
      </c>
      <c r="BY565" s="2">
        <f>ROUND(SUMIF(AA563:AA563,"=1472751627",FR563:FR563),2)</f>
        <v>0</v>
      </c>
      <c r="BZ565" s="2">
        <f>ROUND(SUMIF(AA563:AA563,"=1472751627",GL563:GL563),2)</f>
        <v>0</v>
      </c>
      <c r="CA565" s="2">
        <f>ROUND(SUMIF(AA563:AA563,"=1472751627",GM563:GM563),2)</f>
        <v>45192.98</v>
      </c>
      <c r="CB565" s="2">
        <f>ROUND(SUMIF(AA563:AA563,"=1472751627",GN563:GN563),2)</f>
        <v>0</v>
      </c>
      <c r="CC565" s="2">
        <f>ROUND(SUMIF(AA563:AA563,"=1472751627",GO563:GO563),2)</f>
        <v>0</v>
      </c>
      <c r="CD565" s="2">
        <f>ROUND(SUMIF(AA563:AA563,"=1472751627",GP563:GP563),2)</f>
        <v>45192.98</v>
      </c>
      <c r="CE565" s="2">
        <f>AC565-BX565</f>
        <v>298.62</v>
      </c>
      <c r="CF565" s="2">
        <f>AC565-BY565</f>
        <v>298.62</v>
      </c>
      <c r="CG565" s="2">
        <f>BX565-BZ565</f>
        <v>0</v>
      </c>
      <c r="CH565" s="2">
        <f>AC565-BX565-BY565+BZ565</f>
        <v>298.62</v>
      </c>
      <c r="CI565" s="2">
        <f>BY565-BZ565</f>
        <v>0</v>
      </c>
      <c r="CJ565" s="2">
        <f>ROUND(SUMIF(AA563:AA563,"=1472751627",GX563:GX563),2)</f>
        <v>0</v>
      </c>
      <c r="CK565" s="2">
        <f>ROUND(SUMIF(AA563:AA563,"=1472751627",GY563:GY563),2)</f>
        <v>0</v>
      </c>
      <c r="CL565" s="2">
        <f>ROUND(SUMIF(AA563:AA563,"=1472751627",GZ563:GZ563),2)</f>
        <v>0</v>
      </c>
      <c r="CM565" s="2">
        <f>ROUND(SUMIF(AA563:AA563,"=1472751627",HD563:HD563),2)</f>
        <v>0</v>
      </c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  <c r="CZ565" s="2"/>
      <c r="DA565" s="2"/>
      <c r="DB565" s="2"/>
      <c r="DC565" s="2"/>
      <c r="DD565" s="2"/>
      <c r="DE565" s="2"/>
      <c r="DF565" s="2"/>
      <c r="DG565" s="3"/>
      <c r="DH565" s="3"/>
      <c r="DI565" s="3"/>
      <c r="DJ565" s="3"/>
      <c r="DK565" s="3"/>
      <c r="DL565" s="3"/>
      <c r="DM565" s="3"/>
      <c r="DN565" s="3"/>
      <c r="DO565" s="3"/>
      <c r="DP565" s="3"/>
      <c r="DQ565" s="3"/>
      <c r="DR565" s="3"/>
      <c r="DS565" s="3"/>
      <c r="DT565" s="3"/>
      <c r="DU565" s="3"/>
      <c r="DV565" s="3"/>
      <c r="DW565" s="3"/>
      <c r="DX565" s="3"/>
      <c r="DY565" s="3"/>
      <c r="DZ565" s="3"/>
      <c r="EA565" s="3"/>
      <c r="EB565" s="3"/>
      <c r="EC565" s="3"/>
      <c r="ED565" s="3"/>
      <c r="EE565" s="3"/>
      <c r="EF565" s="3"/>
      <c r="EG565" s="3"/>
      <c r="EH565" s="3"/>
      <c r="EI565" s="3"/>
      <c r="EJ565" s="3"/>
      <c r="EK565" s="3"/>
      <c r="EL565" s="3"/>
      <c r="EM565" s="3"/>
      <c r="EN565" s="3"/>
      <c r="EO565" s="3"/>
      <c r="EP565" s="3"/>
      <c r="EQ565" s="3"/>
      <c r="ER565" s="3"/>
      <c r="ES565" s="3"/>
      <c r="ET565" s="3"/>
      <c r="EU565" s="3"/>
      <c r="EV565" s="3"/>
      <c r="EW565" s="3"/>
      <c r="EX565" s="3"/>
      <c r="EY565" s="3"/>
      <c r="EZ565" s="3"/>
      <c r="FA565" s="3"/>
      <c r="FB565" s="3"/>
      <c r="FC565" s="3"/>
      <c r="FD565" s="3"/>
      <c r="FE565" s="3"/>
      <c r="FF565" s="3"/>
      <c r="FG565" s="3"/>
      <c r="FH565" s="3"/>
      <c r="FI565" s="3"/>
      <c r="FJ565" s="3"/>
      <c r="FK565" s="3"/>
      <c r="FL565" s="3"/>
      <c r="FM565" s="3"/>
      <c r="FN565" s="3"/>
      <c r="FO565" s="3"/>
      <c r="FP565" s="3"/>
      <c r="FQ565" s="3"/>
      <c r="FR565" s="3"/>
      <c r="FS565" s="3"/>
      <c r="FT565" s="3"/>
      <c r="FU565" s="3"/>
      <c r="FV565" s="3"/>
      <c r="FW565" s="3"/>
      <c r="FX565" s="3"/>
      <c r="FY565" s="3"/>
      <c r="FZ565" s="3"/>
      <c r="GA565" s="3"/>
      <c r="GB565" s="3"/>
      <c r="GC565" s="3"/>
      <c r="GD565" s="3"/>
      <c r="GE565" s="3"/>
      <c r="GF565" s="3"/>
      <c r="GG565" s="3"/>
      <c r="GH565" s="3"/>
      <c r="GI565" s="3"/>
      <c r="GJ565" s="3"/>
      <c r="GK565" s="3"/>
      <c r="GL565" s="3"/>
      <c r="GM565" s="3"/>
      <c r="GN565" s="3"/>
      <c r="GO565" s="3"/>
      <c r="GP565" s="3"/>
      <c r="GQ565" s="3"/>
      <c r="GR565" s="3"/>
      <c r="GS565" s="3"/>
      <c r="GT565" s="3"/>
      <c r="GU565" s="3"/>
      <c r="GV565" s="3"/>
      <c r="GW565" s="3"/>
      <c r="GX565" s="3">
        <v>0</v>
      </c>
    </row>
    <row r="567" spans="1:245" x14ac:dyDescent="0.2">
      <c r="A567" s="4">
        <v>50</v>
      </c>
      <c r="B567" s="4">
        <v>0</v>
      </c>
      <c r="C567" s="4">
        <v>0</v>
      </c>
      <c r="D567" s="4">
        <v>1</v>
      </c>
      <c r="E567" s="4">
        <v>201</v>
      </c>
      <c r="F567" s="4">
        <f>ROUND(Source!O565,O567)</f>
        <v>25239.93</v>
      </c>
      <c r="G567" s="4" t="s">
        <v>62</v>
      </c>
      <c r="H567" s="4" t="s">
        <v>63</v>
      </c>
      <c r="I567" s="4"/>
      <c r="J567" s="4"/>
      <c r="K567" s="4">
        <v>201</v>
      </c>
      <c r="L567" s="4">
        <v>1</v>
      </c>
      <c r="M567" s="4">
        <v>3</v>
      </c>
      <c r="N567" s="4" t="s">
        <v>3</v>
      </c>
      <c r="O567" s="4">
        <v>2</v>
      </c>
      <c r="P567" s="4"/>
      <c r="Q567" s="4"/>
      <c r="R567" s="4"/>
      <c r="S567" s="4"/>
      <c r="T567" s="4"/>
      <c r="U567" s="4"/>
      <c r="V567" s="4"/>
      <c r="W567" s="4">
        <v>25239.93</v>
      </c>
      <c r="X567" s="4">
        <v>1</v>
      </c>
      <c r="Y567" s="4">
        <v>25239.93</v>
      </c>
      <c r="Z567" s="4"/>
      <c r="AA567" s="4"/>
      <c r="AB567" s="4"/>
    </row>
    <row r="568" spans="1:245" x14ac:dyDescent="0.2">
      <c r="A568" s="4">
        <v>50</v>
      </c>
      <c r="B568" s="4">
        <v>0</v>
      </c>
      <c r="C568" s="4">
        <v>0</v>
      </c>
      <c r="D568" s="4">
        <v>1</v>
      </c>
      <c r="E568" s="4">
        <v>202</v>
      </c>
      <c r="F568" s="4">
        <f>ROUND(Source!P565,O568)</f>
        <v>298.62</v>
      </c>
      <c r="G568" s="4" t="s">
        <v>64</v>
      </c>
      <c r="H568" s="4" t="s">
        <v>65</v>
      </c>
      <c r="I568" s="4"/>
      <c r="J568" s="4"/>
      <c r="K568" s="4">
        <v>202</v>
      </c>
      <c r="L568" s="4">
        <v>2</v>
      </c>
      <c r="M568" s="4">
        <v>3</v>
      </c>
      <c r="N568" s="4" t="s">
        <v>3</v>
      </c>
      <c r="O568" s="4">
        <v>2</v>
      </c>
      <c r="P568" s="4"/>
      <c r="Q568" s="4"/>
      <c r="R568" s="4"/>
      <c r="S568" s="4"/>
      <c r="T568" s="4"/>
      <c r="U568" s="4"/>
      <c r="V568" s="4"/>
      <c r="W568" s="4">
        <v>298.62</v>
      </c>
      <c r="X568" s="4">
        <v>1</v>
      </c>
      <c r="Y568" s="4">
        <v>298.62</v>
      </c>
      <c r="Z568" s="4"/>
      <c r="AA568" s="4"/>
      <c r="AB568" s="4"/>
    </row>
    <row r="569" spans="1:245" x14ac:dyDescent="0.2">
      <c r="A569" s="4">
        <v>50</v>
      </c>
      <c r="B569" s="4">
        <v>0</v>
      </c>
      <c r="C569" s="4">
        <v>0</v>
      </c>
      <c r="D569" s="4">
        <v>1</v>
      </c>
      <c r="E569" s="4">
        <v>222</v>
      </c>
      <c r="F569" s="4">
        <f>ROUND(Source!AO565,O569)</f>
        <v>0</v>
      </c>
      <c r="G569" s="4" t="s">
        <v>66</v>
      </c>
      <c r="H569" s="4" t="s">
        <v>67</v>
      </c>
      <c r="I569" s="4"/>
      <c r="J569" s="4"/>
      <c r="K569" s="4">
        <v>222</v>
      </c>
      <c r="L569" s="4">
        <v>3</v>
      </c>
      <c r="M569" s="4">
        <v>3</v>
      </c>
      <c r="N569" s="4" t="s">
        <v>3</v>
      </c>
      <c r="O569" s="4">
        <v>2</v>
      </c>
      <c r="P569" s="4"/>
      <c r="Q569" s="4"/>
      <c r="R569" s="4"/>
      <c r="S569" s="4"/>
      <c r="T569" s="4"/>
      <c r="U569" s="4"/>
      <c r="V569" s="4"/>
      <c r="W569" s="4">
        <v>0</v>
      </c>
      <c r="X569" s="4">
        <v>1</v>
      </c>
      <c r="Y569" s="4">
        <v>0</v>
      </c>
      <c r="Z569" s="4"/>
      <c r="AA569" s="4"/>
      <c r="AB569" s="4"/>
    </row>
    <row r="570" spans="1:245" x14ac:dyDescent="0.2">
      <c r="A570" s="4">
        <v>50</v>
      </c>
      <c r="B570" s="4">
        <v>0</v>
      </c>
      <c r="C570" s="4">
        <v>0</v>
      </c>
      <c r="D570" s="4">
        <v>1</v>
      </c>
      <c r="E570" s="4">
        <v>225</v>
      </c>
      <c r="F570" s="4">
        <f>ROUND(Source!AV565,O570)</f>
        <v>298.62</v>
      </c>
      <c r="G570" s="4" t="s">
        <v>68</v>
      </c>
      <c r="H570" s="4" t="s">
        <v>69</v>
      </c>
      <c r="I570" s="4"/>
      <c r="J570" s="4"/>
      <c r="K570" s="4">
        <v>225</v>
      </c>
      <c r="L570" s="4">
        <v>4</v>
      </c>
      <c r="M570" s="4">
        <v>3</v>
      </c>
      <c r="N570" s="4" t="s">
        <v>3</v>
      </c>
      <c r="O570" s="4">
        <v>2</v>
      </c>
      <c r="P570" s="4"/>
      <c r="Q570" s="4"/>
      <c r="R570" s="4"/>
      <c r="S570" s="4"/>
      <c r="T570" s="4"/>
      <c r="U570" s="4"/>
      <c r="V570" s="4"/>
      <c r="W570" s="4">
        <v>298.62</v>
      </c>
      <c r="X570" s="4">
        <v>1</v>
      </c>
      <c r="Y570" s="4">
        <v>298.62</v>
      </c>
      <c r="Z570" s="4"/>
      <c r="AA570" s="4"/>
      <c r="AB570" s="4"/>
    </row>
    <row r="571" spans="1:245" x14ac:dyDescent="0.2">
      <c r="A571" s="4">
        <v>50</v>
      </c>
      <c r="B571" s="4">
        <v>0</v>
      </c>
      <c r="C571" s="4">
        <v>0</v>
      </c>
      <c r="D571" s="4">
        <v>1</v>
      </c>
      <c r="E571" s="4">
        <v>226</v>
      </c>
      <c r="F571" s="4">
        <f>ROUND(Source!AW565,O571)</f>
        <v>298.62</v>
      </c>
      <c r="G571" s="4" t="s">
        <v>70</v>
      </c>
      <c r="H571" s="4" t="s">
        <v>71</v>
      </c>
      <c r="I571" s="4"/>
      <c r="J571" s="4"/>
      <c r="K571" s="4">
        <v>226</v>
      </c>
      <c r="L571" s="4">
        <v>5</v>
      </c>
      <c r="M571" s="4">
        <v>3</v>
      </c>
      <c r="N571" s="4" t="s">
        <v>3</v>
      </c>
      <c r="O571" s="4">
        <v>2</v>
      </c>
      <c r="P571" s="4"/>
      <c r="Q571" s="4"/>
      <c r="R571" s="4"/>
      <c r="S571" s="4"/>
      <c r="T571" s="4"/>
      <c r="U571" s="4"/>
      <c r="V571" s="4"/>
      <c r="W571" s="4">
        <v>298.62</v>
      </c>
      <c r="X571" s="4">
        <v>1</v>
      </c>
      <c r="Y571" s="4">
        <v>298.62</v>
      </c>
      <c r="Z571" s="4"/>
      <c r="AA571" s="4"/>
      <c r="AB571" s="4"/>
    </row>
    <row r="572" spans="1:245" x14ac:dyDescent="0.2">
      <c r="A572" s="4">
        <v>50</v>
      </c>
      <c r="B572" s="4">
        <v>0</v>
      </c>
      <c r="C572" s="4">
        <v>0</v>
      </c>
      <c r="D572" s="4">
        <v>1</v>
      </c>
      <c r="E572" s="4">
        <v>227</v>
      </c>
      <c r="F572" s="4">
        <f>ROUND(Source!AX565,O572)</f>
        <v>0</v>
      </c>
      <c r="G572" s="4" t="s">
        <v>72</v>
      </c>
      <c r="H572" s="4" t="s">
        <v>73</v>
      </c>
      <c r="I572" s="4"/>
      <c r="J572" s="4"/>
      <c r="K572" s="4">
        <v>227</v>
      </c>
      <c r="L572" s="4">
        <v>6</v>
      </c>
      <c r="M572" s="4">
        <v>3</v>
      </c>
      <c r="N572" s="4" t="s">
        <v>3</v>
      </c>
      <c r="O572" s="4">
        <v>2</v>
      </c>
      <c r="P572" s="4"/>
      <c r="Q572" s="4"/>
      <c r="R572" s="4"/>
      <c r="S572" s="4"/>
      <c r="T572" s="4"/>
      <c r="U572" s="4"/>
      <c r="V572" s="4"/>
      <c r="W572" s="4">
        <v>0</v>
      </c>
      <c r="X572" s="4">
        <v>1</v>
      </c>
      <c r="Y572" s="4">
        <v>0</v>
      </c>
      <c r="Z572" s="4"/>
      <c r="AA572" s="4"/>
      <c r="AB572" s="4"/>
    </row>
    <row r="573" spans="1:245" x14ac:dyDescent="0.2">
      <c r="A573" s="4">
        <v>50</v>
      </c>
      <c r="B573" s="4">
        <v>0</v>
      </c>
      <c r="C573" s="4">
        <v>0</v>
      </c>
      <c r="D573" s="4">
        <v>1</v>
      </c>
      <c r="E573" s="4">
        <v>228</v>
      </c>
      <c r="F573" s="4">
        <f>ROUND(Source!AY565,O573)</f>
        <v>298.62</v>
      </c>
      <c r="G573" s="4" t="s">
        <v>74</v>
      </c>
      <c r="H573" s="4" t="s">
        <v>75</v>
      </c>
      <c r="I573" s="4"/>
      <c r="J573" s="4"/>
      <c r="K573" s="4">
        <v>228</v>
      </c>
      <c r="L573" s="4">
        <v>7</v>
      </c>
      <c r="M573" s="4">
        <v>3</v>
      </c>
      <c r="N573" s="4" t="s">
        <v>3</v>
      </c>
      <c r="O573" s="4">
        <v>2</v>
      </c>
      <c r="P573" s="4"/>
      <c r="Q573" s="4"/>
      <c r="R573" s="4"/>
      <c r="S573" s="4"/>
      <c r="T573" s="4"/>
      <c r="U573" s="4"/>
      <c r="V573" s="4"/>
      <c r="W573" s="4">
        <v>298.62</v>
      </c>
      <c r="X573" s="4">
        <v>1</v>
      </c>
      <c r="Y573" s="4">
        <v>298.62</v>
      </c>
      <c r="Z573" s="4"/>
      <c r="AA573" s="4"/>
      <c r="AB573" s="4"/>
    </row>
    <row r="574" spans="1:245" x14ac:dyDescent="0.2">
      <c r="A574" s="4">
        <v>50</v>
      </c>
      <c r="B574" s="4">
        <v>0</v>
      </c>
      <c r="C574" s="4">
        <v>0</v>
      </c>
      <c r="D574" s="4">
        <v>1</v>
      </c>
      <c r="E574" s="4">
        <v>216</v>
      </c>
      <c r="F574" s="4">
        <f>ROUND(Source!AP565,O574)</f>
        <v>0</v>
      </c>
      <c r="G574" s="4" t="s">
        <v>76</v>
      </c>
      <c r="H574" s="4" t="s">
        <v>77</v>
      </c>
      <c r="I574" s="4"/>
      <c r="J574" s="4"/>
      <c r="K574" s="4">
        <v>216</v>
      </c>
      <c r="L574" s="4">
        <v>8</v>
      </c>
      <c r="M574" s="4">
        <v>3</v>
      </c>
      <c r="N574" s="4" t="s">
        <v>3</v>
      </c>
      <c r="O574" s="4">
        <v>2</v>
      </c>
      <c r="P574" s="4"/>
      <c r="Q574" s="4"/>
      <c r="R574" s="4"/>
      <c r="S574" s="4"/>
      <c r="T574" s="4"/>
      <c r="U574" s="4"/>
      <c r="V574" s="4"/>
      <c r="W574" s="4">
        <v>0</v>
      </c>
      <c r="X574" s="4">
        <v>1</v>
      </c>
      <c r="Y574" s="4">
        <v>0</v>
      </c>
      <c r="Z574" s="4"/>
      <c r="AA574" s="4"/>
      <c r="AB574" s="4"/>
    </row>
    <row r="575" spans="1:245" x14ac:dyDescent="0.2">
      <c r="A575" s="4">
        <v>50</v>
      </c>
      <c r="B575" s="4">
        <v>0</v>
      </c>
      <c r="C575" s="4">
        <v>0</v>
      </c>
      <c r="D575" s="4">
        <v>1</v>
      </c>
      <c r="E575" s="4">
        <v>223</v>
      </c>
      <c r="F575" s="4">
        <f>ROUND(Source!AQ565,O575)</f>
        <v>0</v>
      </c>
      <c r="G575" s="4" t="s">
        <v>78</v>
      </c>
      <c r="H575" s="4" t="s">
        <v>79</v>
      </c>
      <c r="I575" s="4"/>
      <c r="J575" s="4"/>
      <c r="K575" s="4">
        <v>223</v>
      </c>
      <c r="L575" s="4">
        <v>9</v>
      </c>
      <c r="M575" s="4">
        <v>3</v>
      </c>
      <c r="N575" s="4" t="s">
        <v>3</v>
      </c>
      <c r="O575" s="4">
        <v>2</v>
      </c>
      <c r="P575" s="4"/>
      <c r="Q575" s="4"/>
      <c r="R575" s="4"/>
      <c r="S575" s="4"/>
      <c r="T575" s="4"/>
      <c r="U575" s="4"/>
      <c r="V575" s="4"/>
      <c r="W575" s="4">
        <v>0</v>
      </c>
      <c r="X575" s="4">
        <v>1</v>
      </c>
      <c r="Y575" s="4">
        <v>0</v>
      </c>
      <c r="Z575" s="4"/>
      <c r="AA575" s="4"/>
      <c r="AB575" s="4"/>
    </row>
    <row r="576" spans="1:245" x14ac:dyDescent="0.2">
      <c r="A576" s="4">
        <v>50</v>
      </c>
      <c r="B576" s="4">
        <v>0</v>
      </c>
      <c r="C576" s="4">
        <v>0</v>
      </c>
      <c r="D576" s="4">
        <v>1</v>
      </c>
      <c r="E576" s="4">
        <v>229</v>
      </c>
      <c r="F576" s="4">
        <f>ROUND(Source!AZ565,O576)</f>
        <v>0</v>
      </c>
      <c r="G576" s="4" t="s">
        <v>80</v>
      </c>
      <c r="H576" s="4" t="s">
        <v>81</v>
      </c>
      <c r="I576" s="4"/>
      <c r="J576" s="4"/>
      <c r="K576" s="4">
        <v>229</v>
      </c>
      <c r="L576" s="4">
        <v>10</v>
      </c>
      <c r="M576" s="4">
        <v>3</v>
      </c>
      <c r="N576" s="4" t="s">
        <v>3</v>
      </c>
      <c r="O576" s="4">
        <v>2</v>
      </c>
      <c r="P576" s="4"/>
      <c r="Q576" s="4"/>
      <c r="R576" s="4"/>
      <c r="S576" s="4"/>
      <c r="T576" s="4"/>
      <c r="U576" s="4"/>
      <c r="V576" s="4"/>
      <c r="W576" s="4">
        <v>0</v>
      </c>
      <c r="X576" s="4">
        <v>1</v>
      </c>
      <c r="Y576" s="4">
        <v>0</v>
      </c>
      <c r="Z576" s="4"/>
      <c r="AA576" s="4"/>
      <c r="AB576" s="4"/>
    </row>
    <row r="577" spans="1:28" x14ac:dyDescent="0.2">
      <c r="A577" s="4">
        <v>50</v>
      </c>
      <c r="B577" s="4">
        <v>0</v>
      </c>
      <c r="C577" s="4">
        <v>0</v>
      </c>
      <c r="D577" s="4">
        <v>1</v>
      </c>
      <c r="E577" s="4">
        <v>203</v>
      </c>
      <c r="F577" s="4">
        <f>ROUND(Source!Q565,O577)</f>
        <v>0</v>
      </c>
      <c r="G577" s="4" t="s">
        <v>82</v>
      </c>
      <c r="H577" s="4" t="s">
        <v>83</v>
      </c>
      <c r="I577" s="4"/>
      <c r="J577" s="4"/>
      <c r="K577" s="4">
        <v>203</v>
      </c>
      <c r="L577" s="4">
        <v>11</v>
      </c>
      <c r="M577" s="4">
        <v>3</v>
      </c>
      <c r="N577" s="4" t="s">
        <v>3</v>
      </c>
      <c r="O577" s="4">
        <v>2</v>
      </c>
      <c r="P577" s="4"/>
      <c r="Q577" s="4"/>
      <c r="R577" s="4"/>
      <c r="S577" s="4"/>
      <c r="T577" s="4"/>
      <c r="U577" s="4"/>
      <c r="V577" s="4"/>
      <c r="W577" s="4">
        <v>0</v>
      </c>
      <c r="X577" s="4">
        <v>1</v>
      </c>
      <c r="Y577" s="4">
        <v>0</v>
      </c>
      <c r="Z577" s="4"/>
      <c r="AA577" s="4"/>
      <c r="AB577" s="4"/>
    </row>
    <row r="578" spans="1:28" x14ac:dyDescent="0.2">
      <c r="A578" s="4">
        <v>50</v>
      </c>
      <c r="B578" s="4">
        <v>0</v>
      </c>
      <c r="C578" s="4">
        <v>0</v>
      </c>
      <c r="D578" s="4">
        <v>1</v>
      </c>
      <c r="E578" s="4">
        <v>231</v>
      </c>
      <c r="F578" s="4">
        <f>ROUND(Source!BB565,O578)</f>
        <v>0</v>
      </c>
      <c r="G578" s="4" t="s">
        <v>84</v>
      </c>
      <c r="H578" s="4" t="s">
        <v>85</v>
      </c>
      <c r="I578" s="4"/>
      <c r="J578" s="4"/>
      <c r="K578" s="4">
        <v>231</v>
      </c>
      <c r="L578" s="4">
        <v>12</v>
      </c>
      <c r="M578" s="4">
        <v>3</v>
      </c>
      <c r="N578" s="4" t="s">
        <v>3</v>
      </c>
      <c r="O578" s="4">
        <v>2</v>
      </c>
      <c r="P578" s="4"/>
      <c r="Q578" s="4"/>
      <c r="R578" s="4"/>
      <c r="S578" s="4"/>
      <c r="T578" s="4"/>
      <c r="U578" s="4"/>
      <c r="V578" s="4"/>
      <c r="W578" s="4">
        <v>0</v>
      </c>
      <c r="X578" s="4">
        <v>1</v>
      </c>
      <c r="Y578" s="4">
        <v>0</v>
      </c>
      <c r="Z578" s="4"/>
      <c r="AA578" s="4"/>
      <c r="AB578" s="4"/>
    </row>
    <row r="579" spans="1:28" x14ac:dyDescent="0.2">
      <c r="A579" s="4">
        <v>50</v>
      </c>
      <c r="B579" s="4">
        <v>0</v>
      </c>
      <c r="C579" s="4">
        <v>0</v>
      </c>
      <c r="D579" s="4">
        <v>1</v>
      </c>
      <c r="E579" s="4">
        <v>204</v>
      </c>
      <c r="F579" s="4">
        <f>ROUND(Source!R565,O579)</f>
        <v>0</v>
      </c>
      <c r="G579" s="4" t="s">
        <v>86</v>
      </c>
      <c r="H579" s="4" t="s">
        <v>87</v>
      </c>
      <c r="I579" s="4"/>
      <c r="J579" s="4"/>
      <c r="K579" s="4">
        <v>204</v>
      </c>
      <c r="L579" s="4">
        <v>13</v>
      </c>
      <c r="M579" s="4">
        <v>3</v>
      </c>
      <c r="N579" s="4" t="s">
        <v>3</v>
      </c>
      <c r="O579" s="4">
        <v>2</v>
      </c>
      <c r="P579" s="4"/>
      <c r="Q579" s="4"/>
      <c r="R579" s="4"/>
      <c r="S579" s="4"/>
      <c r="T579" s="4"/>
      <c r="U579" s="4"/>
      <c r="V579" s="4"/>
      <c r="W579" s="4">
        <v>0</v>
      </c>
      <c r="X579" s="4">
        <v>1</v>
      </c>
      <c r="Y579" s="4">
        <v>0</v>
      </c>
      <c r="Z579" s="4"/>
      <c r="AA579" s="4"/>
      <c r="AB579" s="4"/>
    </row>
    <row r="580" spans="1:28" x14ac:dyDescent="0.2">
      <c r="A580" s="4">
        <v>50</v>
      </c>
      <c r="B580" s="4">
        <v>0</v>
      </c>
      <c r="C580" s="4">
        <v>0</v>
      </c>
      <c r="D580" s="4">
        <v>1</v>
      </c>
      <c r="E580" s="4">
        <v>205</v>
      </c>
      <c r="F580" s="4">
        <f>ROUND(Source!S565,O580)</f>
        <v>24941.31</v>
      </c>
      <c r="G580" s="4" t="s">
        <v>88</v>
      </c>
      <c r="H580" s="4" t="s">
        <v>89</v>
      </c>
      <c r="I580" s="4"/>
      <c r="J580" s="4"/>
      <c r="K580" s="4">
        <v>205</v>
      </c>
      <c r="L580" s="4">
        <v>14</v>
      </c>
      <c r="M580" s="4">
        <v>3</v>
      </c>
      <c r="N580" s="4" t="s">
        <v>3</v>
      </c>
      <c r="O580" s="4">
        <v>2</v>
      </c>
      <c r="P580" s="4"/>
      <c r="Q580" s="4"/>
      <c r="R580" s="4"/>
      <c r="S580" s="4"/>
      <c r="T580" s="4"/>
      <c r="U580" s="4"/>
      <c r="V580" s="4"/>
      <c r="W580" s="4">
        <v>24941.31</v>
      </c>
      <c r="X580" s="4">
        <v>1</v>
      </c>
      <c r="Y580" s="4">
        <v>24941.31</v>
      </c>
      <c r="Z580" s="4"/>
      <c r="AA580" s="4"/>
      <c r="AB580" s="4"/>
    </row>
    <row r="581" spans="1:28" x14ac:dyDescent="0.2">
      <c r="A581" s="4">
        <v>50</v>
      </c>
      <c r="B581" s="4">
        <v>0</v>
      </c>
      <c r="C581" s="4">
        <v>0</v>
      </c>
      <c r="D581" s="4">
        <v>1</v>
      </c>
      <c r="E581" s="4">
        <v>232</v>
      </c>
      <c r="F581" s="4">
        <f>ROUND(Source!BC565,O581)</f>
        <v>0</v>
      </c>
      <c r="G581" s="4" t="s">
        <v>90</v>
      </c>
      <c r="H581" s="4" t="s">
        <v>91</v>
      </c>
      <c r="I581" s="4"/>
      <c r="J581" s="4"/>
      <c r="K581" s="4">
        <v>232</v>
      </c>
      <c r="L581" s="4">
        <v>15</v>
      </c>
      <c r="M581" s="4">
        <v>3</v>
      </c>
      <c r="N581" s="4" t="s">
        <v>3</v>
      </c>
      <c r="O581" s="4">
        <v>2</v>
      </c>
      <c r="P581" s="4"/>
      <c r="Q581" s="4"/>
      <c r="R581" s="4"/>
      <c r="S581" s="4"/>
      <c r="T581" s="4"/>
      <c r="U581" s="4"/>
      <c r="V581" s="4"/>
      <c r="W581" s="4">
        <v>0</v>
      </c>
      <c r="X581" s="4">
        <v>1</v>
      </c>
      <c r="Y581" s="4">
        <v>0</v>
      </c>
      <c r="Z581" s="4"/>
      <c r="AA581" s="4"/>
      <c r="AB581" s="4"/>
    </row>
    <row r="582" spans="1:28" x14ac:dyDescent="0.2">
      <c r="A582" s="4">
        <v>50</v>
      </c>
      <c r="B582" s="4">
        <v>0</v>
      </c>
      <c r="C582" s="4">
        <v>0</v>
      </c>
      <c r="D582" s="4">
        <v>1</v>
      </c>
      <c r="E582" s="4">
        <v>214</v>
      </c>
      <c r="F582" s="4">
        <f>ROUND(Source!AS565,O582)</f>
        <v>0</v>
      </c>
      <c r="G582" s="4" t="s">
        <v>92</v>
      </c>
      <c r="H582" s="4" t="s">
        <v>93</v>
      </c>
      <c r="I582" s="4"/>
      <c r="J582" s="4"/>
      <c r="K582" s="4">
        <v>214</v>
      </c>
      <c r="L582" s="4">
        <v>16</v>
      </c>
      <c r="M582" s="4">
        <v>3</v>
      </c>
      <c r="N582" s="4" t="s">
        <v>3</v>
      </c>
      <c r="O582" s="4">
        <v>2</v>
      </c>
      <c r="P582" s="4"/>
      <c r="Q582" s="4"/>
      <c r="R582" s="4"/>
      <c r="S582" s="4"/>
      <c r="T582" s="4"/>
      <c r="U582" s="4"/>
      <c r="V582" s="4"/>
      <c r="W582" s="4">
        <v>0</v>
      </c>
      <c r="X582" s="4">
        <v>1</v>
      </c>
      <c r="Y582" s="4">
        <v>0</v>
      </c>
      <c r="Z582" s="4"/>
      <c r="AA582" s="4"/>
      <c r="AB582" s="4"/>
    </row>
    <row r="583" spans="1:28" x14ac:dyDescent="0.2">
      <c r="A583" s="4">
        <v>50</v>
      </c>
      <c r="B583" s="4">
        <v>0</v>
      </c>
      <c r="C583" s="4">
        <v>0</v>
      </c>
      <c r="D583" s="4">
        <v>1</v>
      </c>
      <c r="E583" s="4">
        <v>215</v>
      </c>
      <c r="F583" s="4">
        <f>ROUND(Source!AT565,O583)</f>
        <v>0</v>
      </c>
      <c r="G583" s="4" t="s">
        <v>94</v>
      </c>
      <c r="H583" s="4" t="s">
        <v>95</v>
      </c>
      <c r="I583" s="4"/>
      <c r="J583" s="4"/>
      <c r="K583" s="4">
        <v>215</v>
      </c>
      <c r="L583" s="4">
        <v>17</v>
      </c>
      <c r="M583" s="4">
        <v>3</v>
      </c>
      <c r="N583" s="4" t="s">
        <v>3</v>
      </c>
      <c r="O583" s="4">
        <v>2</v>
      </c>
      <c r="P583" s="4"/>
      <c r="Q583" s="4"/>
      <c r="R583" s="4"/>
      <c r="S583" s="4"/>
      <c r="T583" s="4"/>
      <c r="U583" s="4"/>
      <c r="V583" s="4"/>
      <c r="W583" s="4">
        <v>0</v>
      </c>
      <c r="X583" s="4">
        <v>1</v>
      </c>
      <c r="Y583" s="4">
        <v>0</v>
      </c>
      <c r="Z583" s="4"/>
      <c r="AA583" s="4"/>
      <c r="AB583" s="4"/>
    </row>
    <row r="584" spans="1:28" x14ac:dyDescent="0.2">
      <c r="A584" s="4">
        <v>50</v>
      </c>
      <c r="B584" s="4">
        <v>0</v>
      </c>
      <c r="C584" s="4">
        <v>0</v>
      </c>
      <c r="D584" s="4">
        <v>1</v>
      </c>
      <c r="E584" s="4">
        <v>217</v>
      </c>
      <c r="F584" s="4">
        <f>ROUND(Source!AU565,O584)</f>
        <v>45192.98</v>
      </c>
      <c r="G584" s="4" t="s">
        <v>96</v>
      </c>
      <c r="H584" s="4" t="s">
        <v>97</v>
      </c>
      <c r="I584" s="4"/>
      <c r="J584" s="4"/>
      <c r="K584" s="4">
        <v>217</v>
      </c>
      <c r="L584" s="4">
        <v>18</v>
      </c>
      <c r="M584" s="4">
        <v>3</v>
      </c>
      <c r="N584" s="4" t="s">
        <v>3</v>
      </c>
      <c r="O584" s="4">
        <v>2</v>
      </c>
      <c r="P584" s="4"/>
      <c r="Q584" s="4"/>
      <c r="R584" s="4"/>
      <c r="S584" s="4"/>
      <c r="T584" s="4"/>
      <c r="U584" s="4"/>
      <c r="V584" s="4"/>
      <c r="W584" s="4">
        <v>45192.98</v>
      </c>
      <c r="X584" s="4">
        <v>1</v>
      </c>
      <c r="Y584" s="4">
        <v>45192.98</v>
      </c>
      <c r="Z584" s="4"/>
      <c r="AA584" s="4"/>
      <c r="AB584" s="4"/>
    </row>
    <row r="585" spans="1:28" x14ac:dyDescent="0.2">
      <c r="A585" s="4">
        <v>50</v>
      </c>
      <c r="B585" s="4">
        <v>0</v>
      </c>
      <c r="C585" s="4">
        <v>0</v>
      </c>
      <c r="D585" s="4">
        <v>1</v>
      </c>
      <c r="E585" s="4">
        <v>230</v>
      </c>
      <c r="F585" s="4">
        <f>ROUND(Source!BA565,O585)</f>
        <v>0</v>
      </c>
      <c r="G585" s="4" t="s">
        <v>98</v>
      </c>
      <c r="H585" s="4" t="s">
        <v>99</v>
      </c>
      <c r="I585" s="4"/>
      <c r="J585" s="4"/>
      <c r="K585" s="4">
        <v>230</v>
      </c>
      <c r="L585" s="4">
        <v>19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0</v>
      </c>
      <c r="X585" s="4">
        <v>1</v>
      </c>
      <c r="Y585" s="4">
        <v>0</v>
      </c>
      <c r="Z585" s="4"/>
      <c r="AA585" s="4"/>
      <c r="AB585" s="4"/>
    </row>
    <row r="586" spans="1:28" x14ac:dyDescent="0.2">
      <c r="A586" s="4">
        <v>50</v>
      </c>
      <c r="B586" s="4">
        <v>0</v>
      </c>
      <c r="C586" s="4">
        <v>0</v>
      </c>
      <c r="D586" s="4">
        <v>1</v>
      </c>
      <c r="E586" s="4">
        <v>206</v>
      </c>
      <c r="F586" s="4">
        <f>ROUND(Source!T565,O586)</f>
        <v>0</v>
      </c>
      <c r="G586" s="4" t="s">
        <v>100</v>
      </c>
      <c r="H586" s="4" t="s">
        <v>101</v>
      </c>
      <c r="I586" s="4"/>
      <c r="J586" s="4"/>
      <c r="K586" s="4">
        <v>206</v>
      </c>
      <c r="L586" s="4">
        <v>20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8" x14ac:dyDescent="0.2">
      <c r="A587" s="4">
        <v>50</v>
      </c>
      <c r="B587" s="4">
        <v>0</v>
      </c>
      <c r="C587" s="4">
        <v>0</v>
      </c>
      <c r="D587" s="4">
        <v>1</v>
      </c>
      <c r="E587" s="4">
        <v>207</v>
      </c>
      <c r="F587" s="4">
        <f>Source!U565</f>
        <v>44.366399999999999</v>
      </c>
      <c r="G587" s="4" t="s">
        <v>102</v>
      </c>
      <c r="H587" s="4" t="s">
        <v>103</v>
      </c>
      <c r="I587" s="4"/>
      <c r="J587" s="4"/>
      <c r="K587" s="4">
        <v>207</v>
      </c>
      <c r="L587" s="4">
        <v>21</v>
      </c>
      <c r="M587" s="4">
        <v>3</v>
      </c>
      <c r="N587" s="4" t="s">
        <v>3</v>
      </c>
      <c r="O587" s="4">
        <v>-1</v>
      </c>
      <c r="P587" s="4"/>
      <c r="Q587" s="4"/>
      <c r="R587" s="4"/>
      <c r="S587" s="4"/>
      <c r="T587" s="4"/>
      <c r="U587" s="4"/>
      <c r="V587" s="4"/>
      <c r="W587" s="4">
        <v>44.366399999999999</v>
      </c>
      <c r="X587" s="4">
        <v>1</v>
      </c>
      <c r="Y587" s="4">
        <v>44.366399999999999</v>
      </c>
      <c r="Z587" s="4"/>
      <c r="AA587" s="4"/>
      <c r="AB587" s="4"/>
    </row>
    <row r="588" spans="1:28" x14ac:dyDescent="0.2">
      <c r="A588" s="4">
        <v>50</v>
      </c>
      <c r="B588" s="4">
        <v>0</v>
      </c>
      <c r="C588" s="4">
        <v>0</v>
      </c>
      <c r="D588" s="4">
        <v>1</v>
      </c>
      <c r="E588" s="4">
        <v>208</v>
      </c>
      <c r="F588" s="4">
        <f>Source!V565</f>
        <v>0</v>
      </c>
      <c r="G588" s="4" t="s">
        <v>104</v>
      </c>
      <c r="H588" s="4" t="s">
        <v>105</v>
      </c>
      <c r="I588" s="4"/>
      <c r="J588" s="4"/>
      <c r="K588" s="4">
        <v>208</v>
      </c>
      <c r="L588" s="4">
        <v>22</v>
      </c>
      <c r="M588" s="4">
        <v>3</v>
      </c>
      <c r="N588" s="4" t="s">
        <v>3</v>
      </c>
      <c r="O588" s="4">
        <v>-1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8" x14ac:dyDescent="0.2">
      <c r="A589" s="4">
        <v>50</v>
      </c>
      <c r="B589" s="4">
        <v>0</v>
      </c>
      <c r="C589" s="4">
        <v>0</v>
      </c>
      <c r="D589" s="4">
        <v>1</v>
      </c>
      <c r="E589" s="4">
        <v>209</v>
      </c>
      <c r="F589" s="4">
        <f>ROUND(Source!W565,O589)</f>
        <v>0</v>
      </c>
      <c r="G589" s="4" t="s">
        <v>106</v>
      </c>
      <c r="H589" s="4" t="s">
        <v>107</v>
      </c>
      <c r="I589" s="4"/>
      <c r="J589" s="4"/>
      <c r="K589" s="4">
        <v>209</v>
      </c>
      <c r="L589" s="4">
        <v>23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0</v>
      </c>
      <c r="X589" s="4">
        <v>1</v>
      </c>
      <c r="Y589" s="4">
        <v>0</v>
      </c>
      <c r="Z589" s="4"/>
      <c r="AA589" s="4"/>
      <c r="AB589" s="4"/>
    </row>
    <row r="590" spans="1:28" x14ac:dyDescent="0.2">
      <c r="A590" s="4">
        <v>50</v>
      </c>
      <c r="B590" s="4">
        <v>0</v>
      </c>
      <c r="C590" s="4">
        <v>0</v>
      </c>
      <c r="D590" s="4">
        <v>1</v>
      </c>
      <c r="E590" s="4">
        <v>233</v>
      </c>
      <c r="F590" s="4">
        <f>ROUND(Source!BD565,O590)</f>
        <v>0</v>
      </c>
      <c r="G590" s="4" t="s">
        <v>108</v>
      </c>
      <c r="H590" s="4" t="s">
        <v>109</v>
      </c>
      <c r="I590" s="4"/>
      <c r="J590" s="4"/>
      <c r="K590" s="4">
        <v>233</v>
      </c>
      <c r="L590" s="4">
        <v>24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0</v>
      </c>
      <c r="X590" s="4">
        <v>1</v>
      </c>
      <c r="Y590" s="4">
        <v>0</v>
      </c>
      <c r="Z590" s="4"/>
      <c r="AA590" s="4"/>
      <c r="AB590" s="4"/>
    </row>
    <row r="591" spans="1:28" x14ac:dyDescent="0.2">
      <c r="A591" s="4">
        <v>50</v>
      </c>
      <c r="B591" s="4">
        <v>0</v>
      </c>
      <c r="C591" s="4">
        <v>0</v>
      </c>
      <c r="D591" s="4">
        <v>1</v>
      </c>
      <c r="E591" s="4">
        <v>210</v>
      </c>
      <c r="F591" s="4">
        <f>ROUND(Source!X565,O591)</f>
        <v>17458.919999999998</v>
      </c>
      <c r="G591" s="4" t="s">
        <v>110</v>
      </c>
      <c r="H591" s="4" t="s">
        <v>111</v>
      </c>
      <c r="I591" s="4"/>
      <c r="J591" s="4"/>
      <c r="K591" s="4">
        <v>210</v>
      </c>
      <c r="L591" s="4">
        <v>25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17458.919999999998</v>
      </c>
      <c r="X591" s="4">
        <v>1</v>
      </c>
      <c r="Y591" s="4">
        <v>17458.919999999998</v>
      </c>
      <c r="Z591" s="4"/>
      <c r="AA591" s="4"/>
      <c r="AB591" s="4"/>
    </row>
    <row r="592" spans="1:28" x14ac:dyDescent="0.2">
      <c r="A592" s="4">
        <v>50</v>
      </c>
      <c r="B592" s="4">
        <v>0</v>
      </c>
      <c r="C592" s="4">
        <v>0</v>
      </c>
      <c r="D592" s="4">
        <v>1</v>
      </c>
      <c r="E592" s="4">
        <v>211</v>
      </c>
      <c r="F592" s="4">
        <f>ROUND(Source!Y565,O592)</f>
        <v>2494.13</v>
      </c>
      <c r="G592" s="4" t="s">
        <v>112</v>
      </c>
      <c r="H592" s="4" t="s">
        <v>113</v>
      </c>
      <c r="I592" s="4"/>
      <c r="J592" s="4"/>
      <c r="K592" s="4">
        <v>211</v>
      </c>
      <c r="L592" s="4">
        <v>26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2494.13</v>
      </c>
      <c r="X592" s="4">
        <v>1</v>
      </c>
      <c r="Y592" s="4">
        <v>2494.13</v>
      </c>
      <c r="Z592" s="4"/>
      <c r="AA592" s="4"/>
      <c r="AB592" s="4"/>
    </row>
    <row r="593" spans="1:245" x14ac:dyDescent="0.2">
      <c r="A593" s="4">
        <v>50</v>
      </c>
      <c r="B593" s="4">
        <v>0</v>
      </c>
      <c r="C593" s="4">
        <v>0</v>
      </c>
      <c r="D593" s="4">
        <v>1</v>
      </c>
      <c r="E593" s="4">
        <v>224</v>
      </c>
      <c r="F593" s="4">
        <f>ROUND(Source!AR565,O593)</f>
        <v>45192.98</v>
      </c>
      <c r="G593" s="4" t="s">
        <v>114</v>
      </c>
      <c r="H593" s="4" t="s">
        <v>115</v>
      </c>
      <c r="I593" s="4"/>
      <c r="J593" s="4"/>
      <c r="K593" s="4">
        <v>224</v>
      </c>
      <c r="L593" s="4">
        <v>27</v>
      </c>
      <c r="M593" s="4">
        <v>3</v>
      </c>
      <c r="N593" s="4" t="s">
        <v>3</v>
      </c>
      <c r="O593" s="4">
        <v>2</v>
      </c>
      <c r="P593" s="4"/>
      <c r="Q593" s="4"/>
      <c r="R593" s="4"/>
      <c r="S593" s="4"/>
      <c r="T593" s="4"/>
      <c r="U593" s="4"/>
      <c r="V593" s="4"/>
      <c r="W593" s="4">
        <v>45192.98</v>
      </c>
      <c r="X593" s="4">
        <v>1</v>
      </c>
      <c r="Y593" s="4">
        <v>45192.98</v>
      </c>
      <c r="Z593" s="4"/>
      <c r="AA593" s="4"/>
      <c r="AB593" s="4"/>
    </row>
    <row r="595" spans="1:245" x14ac:dyDescent="0.2">
      <c r="A595" s="1">
        <v>5</v>
      </c>
      <c r="B595" s="1">
        <v>1</v>
      </c>
      <c r="C595" s="1"/>
      <c r="D595" s="1">
        <f>ROW(A606)</f>
        <v>606</v>
      </c>
      <c r="E595" s="1"/>
      <c r="F595" s="1" t="s">
        <v>15</v>
      </c>
      <c r="G595" s="1" t="s">
        <v>487</v>
      </c>
      <c r="H595" s="1" t="s">
        <v>3</v>
      </c>
      <c r="I595" s="1">
        <v>0</v>
      </c>
      <c r="J595" s="1"/>
      <c r="K595" s="1">
        <v>-1</v>
      </c>
      <c r="L595" s="1"/>
      <c r="M595" s="1" t="s">
        <v>3</v>
      </c>
      <c r="N595" s="1"/>
      <c r="O595" s="1"/>
      <c r="P595" s="1"/>
      <c r="Q595" s="1"/>
      <c r="R595" s="1"/>
      <c r="S595" s="1">
        <v>0</v>
      </c>
      <c r="T595" s="1"/>
      <c r="U595" s="1" t="s">
        <v>3</v>
      </c>
      <c r="V595" s="1">
        <v>0</v>
      </c>
      <c r="W595" s="1"/>
      <c r="X595" s="1"/>
      <c r="Y595" s="1"/>
      <c r="Z595" s="1"/>
      <c r="AA595" s="1"/>
      <c r="AB595" s="1" t="s">
        <v>3</v>
      </c>
      <c r="AC595" s="1" t="s">
        <v>3</v>
      </c>
      <c r="AD595" s="1" t="s">
        <v>3</v>
      </c>
      <c r="AE595" s="1" t="s">
        <v>3</v>
      </c>
      <c r="AF595" s="1" t="s">
        <v>3</v>
      </c>
      <c r="AG595" s="1" t="s">
        <v>3</v>
      </c>
      <c r="AH595" s="1"/>
      <c r="AI595" s="1"/>
      <c r="AJ595" s="1"/>
      <c r="AK595" s="1"/>
      <c r="AL595" s="1"/>
      <c r="AM595" s="1"/>
      <c r="AN595" s="1"/>
      <c r="AO595" s="1"/>
      <c r="AP595" s="1" t="s">
        <v>3</v>
      </c>
      <c r="AQ595" s="1" t="s">
        <v>3</v>
      </c>
      <c r="AR595" s="1" t="s">
        <v>3</v>
      </c>
      <c r="AS595" s="1"/>
      <c r="AT595" s="1"/>
      <c r="AU595" s="1"/>
      <c r="AV595" s="1"/>
      <c r="AW595" s="1"/>
      <c r="AX595" s="1"/>
      <c r="AY595" s="1"/>
      <c r="AZ595" s="1" t="s">
        <v>3</v>
      </c>
      <c r="BA595" s="1"/>
      <c r="BB595" s="1" t="s">
        <v>3</v>
      </c>
      <c r="BC595" s="1" t="s">
        <v>3</v>
      </c>
      <c r="BD595" s="1" t="s">
        <v>3</v>
      </c>
      <c r="BE595" s="1" t="s">
        <v>3</v>
      </c>
      <c r="BF595" s="1" t="s">
        <v>3</v>
      </c>
      <c r="BG595" s="1" t="s">
        <v>3</v>
      </c>
      <c r="BH595" s="1" t="s">
        <v>3</v>
      </c>
      <c r="BI595" s="1" t="s">
        <v>3</v>
      </c>
      <c r="BJ595" s="1" t="s">
        <v>3</v>
      </c>
      <c r="BK595" s="1" t="s">
        <v>3</v>
      </c>
      <c r="BL595" s="1" t="s">
        <v>3</v>
      </c>
      <c r="BM595" s="1" t="s">
        <v>3</v>
      </c>
      <c r="BN595" s="1" t="s">
        <v>3</v>
      </c>
      <c r="BO595" s="1" t="s">
        <v>3</v>
      </c>
      <c r="BP595" s="1" t="s">
        <v>3</v>
      </c>
      <c r="BQ595" s="1"/>
      <c r="BR595" s="1"/>
      <c r="BS595" s="1"/>
      <c r="BT595" s="1"/>
      <c r="BU595" s="1"/>
      <c r="BV595" s="1"/>
      <c r="BW595" s="1"/>
      <c r="BX595" s="1">
        <v>0</v>
      </c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>
        <v>0</v>
      </c>
    </row>
    <row r="597" spans="1:245" x14ac:dyDescent="0.2">
      <c r="A597" s="2">
        <v>52</v>
      </c>
      <c r="B597" s="2">
        <f t="shared" ref="B597:G597" si="480">B606</f>
        <v>1</v>
      </c>
      <c r="C597" s="2">
        <f t="shared" si="480"/>
        <v>5</v>
      </c>
      <c r="D597" s="2">
        <f t="shared" si="480"/>
        <v>595</v>
      </c>
      <c r="E597" s="2">
        <f t="shared" si="480"/>
        <v>0</v>
      </c>
      <c r="F597" s="2" t="str">
        <f t="shared" si="480"/>
        <v>Новый подраздел</v>
      </c>
      <c r="G597" s="2" t="str">
        <f t="shared" si="480"/>
        <v>4.4 Электроустановочные изделия</v>
      </c>
      <c r="H597" s="2"/>
      <c r="I597" s="2"/>
      <c r="J597" s="2"/>
      <c r="K597" s="2"/>
      <c r="L597" s="2"/>
      <c r="M597" s="2"/>
      <c r="N597" s="2"/>
      <c r="O597" s="2">
        <f t="shared" ref="O597:AT597" si="481">O606</f>
        <v>11611.79</v>
      </c>
      <c r="P597" s="2">
        <f t="shared" si="481"/>
        <v>138.15</v>
      </c>
      <c r="Q597" s="2">
        <f t="shared" si="481"/>
        <v>2006.64</v>
      </c>
      <c r="R597" s="2">
        <f t="shared" si="481"/>
        <v>1272.3499999999999</v>
      </c>
      <c r="S597" s="2">
        <f t="shared" si="481"/>
        <v>9467</v>
      </c>
      <c r="T597" s="2">
        <f t="shared" si="481"/>
        <v>0</v>
      </c>
      <c r="U597" s="2">
        <f t="shared" si="481"/>
        <v>17.088000000000001</v>
      </c>
      <c r="V597" s="2">
        <f t="shared" si="481"/>
        <v>0</v>
      </c>
      <c r="W597" s="2">
        <f t="shared" si="481"/>
        <v>0</v>
      </c>
      <c r="X597" s="2">
        <f t="shared" si="481"/>
        <v>6626.9</v>
      </c>
      <c r="Y597" s="2">
        <f t="shared" si="481"/>
        <v>946.7</v>
      </c>
      <c r="Z597" s="2">
        <f t="shared" si="481"/>
        <v>0</v>
      </c>
      <c r="AA597" s="2">
        <f t="shared" si="481"/>
        <v>0</v>
      </c>
      <c r="AB597" s="2">
        <f t="shared" si="481"/>
        <v>11611.79</v>
      </c>
      <c r="AC597" s="2">
        <f t="shared" si="481"/>
        <v>138.15</v>
      </c>
      <c r="AD597" s="2">
        <f t="shared" si="481"/>
        <v>2006.64</v>
      </c>
      <c r="AE597" s="2">
        <f t="shared" si="481"/>
        <v>1272.3499999999999</v>
      </c>
      <c r="AF597" s="2">
        <f t="shared" si="481"/>
        <v>9467</v>
      </c>
      <c r="AG597" s="2">
        <f t="shared" si="481"/>
        <v>0</v>
      </c>
      <c r="AH597" s="2">
        <f t="shared" si="481"/>
        <v>17.088000000000001</v>
      </c>
      <c r="AI597" s="2">
        <f t="shared" si="481"/>
        <v>0</v>
      </c>
      <c r="AJ597" s="2">
        <f t="shared" si="481"/>
        <v>0</v>
      </c>
      <c r="AK597" s="2">
        <f t="shared" si="481"/>
        <v>6626.9</v>
      </c>
      <c r="AL597" s="2">
        <f t="shared" si="481"/>
        <v>946.7</v>
      </c>
      <c r="AM597" s="2">
        <f t="shared" si="481"/>
        <v>0</v>
      </c>
      <c r="AN597" s="2">
        <f t="shared" si="481"/>
        <v>0</v>
      </c>
      <c r="AO597" s="2">
        <f t="shared" si="481"/>
        <v>0</v>
      </c>
      <c r="AP597" s="2">
        <f t="shared" si="481"/>
        <v>0</v>
      </c>
      <c r="AQ597" s="2">
        <f t="shared" si="481"/>
        <v>0</v>
      </c>
      <c r="AR597" s="2">
        <f t="shared" si="481"/>
        <v>20559.53</v>
      </c>
      <c r="AS597" s="2">
        <f t="shared" si="481"/>
        <v>0</v>
      </c>
      <c r="AT597" s="2">
        <f t="shared" si="481"/>
        <v>0</v>
      </c>
      <c r="AU597" s="2">
        <f t="shared" ref="AU597:BZ597" si="482">AU606</f>
        <v>20559.53</v>
      </c>
      <c r="AV597" s="2">
        <f t="shared" si="482"/>
        <v>138.15</v>
      </c>
      <c r="AW597" s="2">
        <f t="shared" si="482"/>
        <v>138.15</v>
      </c>
      <c r="AX597" s="2">
        <f t="shared" si="482"/>
        <v>0</v>
      </c>
      <c r="AY597" s="2">
        <f t="shared" si="482"/>
        <v>138.15</v>
      </c>
      <c r="AZ597" s="2">
        <f t="shared" si="482"/>
        <v>0</v>
      </c>
      <c r="BA597" s="2">
        <f t="shared" si="482"/>
        <v>0</v>
      </c>
      <c r="BB597" s="2">
        <f t="shared" si="482"/>
        <v>0</v>
      </c>
      <c r="BC597" s="2">
        <f t="shared" si="482"/>
        <v>0</v>
      </c>
      <c r="BD597" s="2">
        <f t="shared" si="482"/>
        <v>0</v>
      </c>
      <c r="BE597" s="2">
        <f t="shared" si="482"/>
        <v>0</v>
      </c>
      <c r="BF597" s="2">
        <f t="shared" si="482"/>
        <v>0</v>
      </c>
      <c r="BG597" s="2">
        <f t="shared" si="482"/>
        <v>0</v>
      </c>
      <c r="BH597" s="2">
        <f t="shared" si="482"/>
        <v>0</v>
      </c>
      <c r="BI597" s="2">
        <f t="shared" si="482"/>
        <v>0</v>
      </c>
      <c r="BJ597" s="2">
        <f t="shared" si="482"/>
        <v>0</v>
      </c>
      <c r="BK597" s="2">
        <f t="shared" si="482"/>
        <v>0</v>
      </c>
      <c r="BL597" s="2">
        <f t="shared" si="482"/>
        <v>0</v>
      </c>
      <c r="BM597" s="2">
        <f t="shared" si="482"/>
        <v>0</v>
      </c>
      <c r="BN597" s="2">
        <f t="shared" si="482"/>
        <v>0</v>
      </c>
      <c r="BO597" s="2">
        <f t="shared" si="482"/>
        <v>0</v>
      </c>
      <c r="BP597" s="2">
        <f t="shared" si="482"/>
        <v>0</v>
      </c>
      <c r="BQ597" s="2">
        <f t="shared" si="482"/>
        <v>0</v>
      </c>
      <c r="BR597" s="2">
        <f t="shared" si="482"/>
        <v>0</v>
      </c>
      <c r="BS597" s="2">
        <f t="shared" si="482"/>
        <v>0</v>
      </c>
      <c r="BT597" s="2">
        <f t="shared" si="482"/>
        <v>0</v>
      </c>
      <c r="BU597" s="2">
        <f t="shared" si="482"/>
        <v>0</v>
      </c>
      <c r="BV597" s="2">
        <f t="shared" si="482"/>
        <v>0</v>
      </c>
      <c r="BW597" s="2">
        <f t="shared" si="482"/>
        <v>0</v>
      </c>
      <c r="BX597" s="2">
        <f t="shared" si="482"/>
        <v>0</v>
      </c>
      <c r="BY597" s="2">
        <f t="shared" si="482"/>
        <v>0</v>
      </c>
      <c r="BZ597" s="2">
        <f t="shared" si="482"/>
        <v>0</v>
      </c>
      <c r="CA597" s="2">
        <f t="shared" ref="CA597:DF597" si="483">CA606</f>
        <v>20559.53</v>
      </c>
      <c r="CB597" s="2">
        <f t="shared" si="483"/>
        <v>0</v>
      </c>
      <c r="CC597" s="2">
        <f t="shared" si="483"/>
        <v>0</v>
      </c>
      <c r="CD597" s="2">
        <f t="shared" si="483"/>
        <v>20559.53</v>
      </c>
      <c r="CE597" s="2">
        <f t="shared" si="483"/>
        <v>138.15</v>
      </c>
      <c r="CF597" s="2">
        <f t="shared" si="483"/>
        <v>138.15</v>
      </c>
      <c r="CG597" s="2">
        <f t="shared" si="483"/>
        <v>0</v>
      </c>
      <c r="CH597" s="2">
        <f t="shared" si="483"/>
        <v>138.15</v>
      </c>
      <c r="CI597" s="2">
        <f t="shared" si="483"/>
        <v>0</v>
      </c>
      <c r="CJ597" s="2">
        <f t="shared" si="483"/>
        <v>0</v>
      </c>
      <c r="CK597" s="2">
        <f t="shared" si="483"/>
        <v>0</v>
      </c>
      <c r="CL597" s="2">
        <f t="shared" si="483"/>
        <v>0</v>
      </c>
      <c r="CM597" s="2">
        <f t="shared" si="483"/>
        <v>0</v>
      </c>
      <c r="CN597" s="2">
        <f t="shared" si="483"/>
        <v>0</v>
      </c>
      <c r="CO597" s="2">
        <f t="shared" si="483"/>
        <v>0</v>
      </c>
      <c r="CP597" s="2">
        <f t="shared" si="483"/>
        <v>0</v>
      </c>
      <c r="CQ597" s="2">
        <f t="shared" si="483"/>
        <v>0</v>
      </c>
      <c r="CR597" s="2">
        <f t="shared" si="483"/>
        <v>0</v>
      </c>
      <c r="CS597" s="2">
        <f t="shared" si="483"/>
        <v>0</v>
      </c>
      <c r="CT597" s="2">
        <f t="shared" si="483"/>
        <v>0</v>
      </c>
      <c r="CU597" s="2">
        <f t="shared" si="483"/>
        <v>0</v>
      </c>
      <c r="CV597" s="2">
        <f t="shared" si="483"/>
        <v>0</v>
      </c>
      <c r="CW597" s="2">
        <f t="shared" si="483"/>
        <v>0</v>
      </c>
      <c r="CX597" s="2">
        <f t="shared" si="483"/>
        <v>0</v>
      </c>
      <c r="CY597" s="2">
        <f t="shared" si="483"/>
        <v>0</v>
      </c>
      <c r="CZ597" s="2">
        <f t="shared" si="483"/>
        <v>0</v>
      </c>
      <c r="DA597" s="2">
        <f t="shared" si="483"/>
        <v>0</v>
      </c>
      <c r="DB597" s="2">
        <f t="shared" si="483"/>
        <v>0</v>
      </c>
      <c r="DC597" s="2">
        <f t="shared" si="483"/>
        <v>0</v>
      </c>
      <c r="DD597" s="2">
        <f t="shared" si="483"/>
        <v>0</v>
      </c>
      <c r="DE597" s="2">
        <f t="shared" si="483"/>
        <v>0</v>
      </c>
      <c r="DF597" s="2">
        <f t="shared" si="483"/>
        <v>0</v>
      </c>
      <c r="DG597" s="3">
        <f t="shared" ref="DG597:EL597" si="484">DG606</f>
        <v>0</v>
      </c>
      <c r="DH597" s="3">
        <f t="shared" si="484"/>
        <v>0</v>
      </c>
      <c r="DI597" s="3">
        <f t="shared" si="484"/>
        <v>0</v>
      </c>
      <c r="DJ597" s="3">
        <f t="shared" si="484"/>
        <v>0</v>
      </c>
      <c r="DK597" s="3">
        <f t="shared" si="484"/>
        <v>0</v>
      </c>
      <c r="DL597" s="3">
        <f t="shared" si="484"/>
        <v>0</v>
      </c>
      <c r="DM597" s="3">
        <f t="shared" si="484"/>
        <v>0</v>
      </c>
      <c r="DN597" s="3">
        <f t="shared" si="484"/>
        <v>0</v>
      </c>
      <c r="DO597" s="3">
        <f t="shared" si="484"/>
        <v>0</v>
      </c>
      <c r="DP597" s="3">
        <f t="shared" si="484"/>
        <v>0</v>
      </c>
      <c r="DQ597" s="3">
        <f t="shared" si="484"/>
        <v>0</v>
      </c>
      <c r="DR597" s="3">
        <f t="shared" si="484"/>
        <v>0</v>
      </c>
      <c r="DS597" s="3">
        <f t="shared" si="484"/>
        <v>0</v>
      </c>
      <c r="DT597" s="3">
        <f t="shared" si="484"/>
        <v>0</v>
      </c>
      <c r="DU597" s="3">
        <f t="shared" si="484"/>
        <v>0</v>
      </c>
      <c r="DV597" s="3">
        <f t="shared" si="484"/>
        <v>0</v>
      </c>
      <c r="DW597" s="3">
        <f t="shared" si="484"/>
        <v>0</v>
      </c>
      <c r="DX597" s="3">
        <f t="shared" si="484"/>
        <v>0</v>
      </c>
      <c r="DY597" s="3">
        <f t="shared" si="484"/>
        <v>0</v>
      </c>
      <c r="DZ597" s="3">
        <f t="shared" si="484"/>
        <v>0</v>
      </c>
      <c r="EA597" s="3">
        <f t="shared" si="484"/>
        <v>0</v>
      </c>
      <c r="EB597" s="3">
        <f t="shared" si="484"/>
        <v>0</v>
      </c>
      <c r="EC597" s="3">
        <f t="shared" si="484"/>
        <v>0</v>
      </c>
      <c r="ED597" s="3">
        <f t="shared" si="484"/>
        <v>0</v>
      </c>
      <c r="EE597" s="3">
        <f t="shared" si="484"/>
        <v>0</v>
      </c>
      <c r="EF597" s="3">
        <f t="shared" si="484"/>
        <v>0</v>
      </c>
      <c r="EG597" s="3">
        <f t="shared" si="484"/>
        <v>0</v>
      </c>
      <c r="EH597" s="3">
        <f t="shared" si="484"/>
        <v>0</v>
      </c>
      <c r="EI597" s="3">
        <f t="shared" si="484"/>
        <v>0</v>
      </c>
      <c r="EJ597" s="3">
        <f t="shared" si="484"/>
        <v>0</v>
      </c>
      <c r="EK597" s="3">
        <f t="shared" si="484"/>
        <v>0</v>
      </c>
      <c r="EL597" s="3">
        <f t="shared" si="484"/>
        <v>0</v>
      </c>
      <c r="EM597" s="3">
        <f t="shared" ref="EM597:FR597" si="485">EM606</f>
        <v>0</v>
      </c>
      <c r="EN597" s="3">
        <f t="shared" si="485"/>
        <v>0</v>
      </c>
      <c r="EO597" s="3">
        <f t="shared" si="485"/>
        <v>0</v>
      </c>
      <c r="EP597" s="3">
        <f t="shared" si="485"/>
        <v>0</v>
      </c>
      <c r="EQ597" s="3">
        <f t="shared" si="485"/>
        <v>0</v>
      </c>
      <c r="ER597" s="3">
        <f t="shared" si="485"/>
        <v>0</v>
      </c>
      <c r="ES597" s="3">
        <f t="shared" si="485"/>
        <v>0</v>
      </c>
      <c r="ET597" s="3">
        <f t="shared" si="485"/>
        <v>0</v>
      </c>
      <c r="EU597" s="3">
        <f t="shared" si="485"/>
        <v>0</v>
      </c>
      <c r="EV597" s="3">
        <f t="shared" si="485"/>
        <v>0</v>
      </c>
      <c r="EW597" s="3">
        <f t="shared" si="485"/>
        <v>0</v>
      </c>
      <c r="EX597" s="3">
        <f t="shared" si="485"/>
        <v>0</v>
      </c>
      <c r="EY597" s="3">
        <f t="shared" si="485"/>
        <v>0</v>
      </c>
      <c r="EZ597" s="3">
        <f t="shared" si="485"/>
        <v>0</v>
      </c>
      <c r="FA597" s="3">
        <f t="shared" si="485"/>
        <v>0</v>
      </c>
      <c r="FB597" s="3">
        <f t="shared" si="485"/>
        <v>0</v>
      </c>
      <c r="FC597" s="3">
        <f t="shared" si="485"/>
        <v>0</v>
      </c>
      <c r="FD597" s="3">
        <f t="shared" si="485"/>
        <v>0</v>
      </c>
      <c r="FE597" s="3">
        <f t="shared" si="485"/>
        <v>0</v>
      </c>
      <c r="FF597" s="3">
        <f t="shared" si="485"/>
        <v>0</v>
      </c>
      <c r="FG597" s="3">
        <f t="shared" si="485"/>
        <v>0</v>
      </c>
      <c r="FH597" s="3">
        <f t="shared" si="485"/>
        <v>0</v>
      </c>
      <c r="FI597" s="3">
        <f t="shared" si="485"/>
        <v>0</v>
      </c>
      <c r="FJ597" s="3">
        <f t="shared" si="485"/>
        <v>0</v>
      </c>
      <c r="FK597" s="3">
        <f t="shared" si="485"/>
        <v>0</v>
      </c>
      <c r="FL597" s="3">
        <f t="shared" si="485"/>
        <v>0</v>
      </c>
      <c r="FM597" s="3">
        <f t="shared" si="485"/>
        <v>0</v>
      </c>
      <c r="FN597" s="3">
        <f t="shared" si="485"/>
        <v>0</v>
      </c>
      <c r="FO597" s="3">
        <f t="shared" si="485"/>
        <v>0</v>
      </c>
      <c r="FP597" s="3">
        <f t="shared" si="485"/>
        <v>0</v>
      </c>
      <c r="FQ597" s="3">
        <f t="shared" si="485"/>
        <v>0</v>
      </c>
      <c r="FR597" s="3">
        <f t="shared" si="485"/>
        <v>0</v>
      </c>
      <c r="FS597" s="3">
        <f t="shared" ref="FS597:GX597" si="486">FS606</f>
        <v>0</v>
      </c>
      <c r="FT597" s="3">
        <f t="shared" si="486"/>
        <v>0</v>
      </c>
      <c r="FU597" s="3">
        <f t="shared" si="486"/>
        <v>0</v>
      </c>
      <c r="FV597" s="3">
        <f t="shared" si="486"/>
        <v>0</v>
      </c>
      <c r="FW597" s="3">
        <f t="shared" si="486"/>
        <v>0</v>
      </c>
      <c r="FX597" s="3">
        <f t="shared" si="486"/>
        <v>0</v>
      </c>
      <c r="FY597" s="3">
        <f t="shared" si="486"/>
        <v>0</v>
      </c>
      <c r="FZ597" s="3">
        <f t="shared" si="486"/>
        <v>0</v>
      </c>
      <c r="GA597" s="3">
        <f t="shared" si="486"/>
        <v>0</v>
      </c>
      <c r="GB597" s="3">
        <f t="shared" si="486"/>
        <v>0</v>
      </c>
      <c r="GC597" s="3">
        <f t="shared" si="486"/>
        <v>0</v>
      </c>
      <c r="GD597" s="3">
        <f t="shared" si="486"/>
        <v>0</v>
      </c>
      <c r="GE597" s="3">
        <f t="shared" si="486"/>
        <v>0</v>
      </c>
      <c r="GF597" s="3">
        <f t="shared" si="486"/>
        <v>0</v>
      </c>
      <c r="GG597" s="3">
        <f t="shared" si="486"/>
        <v>0</v>
      </c>
      <c r="GH597" s="3">
        <f t="shared" si="486"/>
        <v>0</v>
      </c>
      <c r="GI597" s="3">
        <f t="shared" si="486"/>
        <v>0</v>
      </c>
      <c r="GJ597" s="3">
        <f t="shared" si="486"/>
        <v>0</v>
      </c>
      <c r="GK597" s="3">
        <f t="shared" si="486"/>
        <v>0</v>
      </c>
      <c r="GL597" s="3">
        <f t="shared" si="486"/>
        <v>0</v>
      </c>
      <c r="GM597" s="3">
        <f t="shared" si="486"/>
        <v>0</v>
      </c>
      <c r="GN597" s="3">
        <f t="shared" si="486"/>
        <v>0</v>
      </c>
      <c r="GO597" s="3">
        <f t="shared" si="486"/>
        <v>0</v>
      </c>
      <c r="GP597" s="3">
        <f t="shared" si="486"/>
        <v>0</v>
      </c>
      <c r="GQ597" s="3">
        <f t="shared" si="486"/>
        <v>0</v>
      </c>
      <c r="GR597" s="3">
        <f t="shared" si="486"/>
        <v>0</v>
      </c>
      <c r="GS597" s="3">
        <f t="shared" si="486"/>
        <v>0</v>
      </c>
      <c r="GT597" s="3">
        <f t="shared" si="486"/>
        <v>0</v>
      </c>
      <c r="GU597" s="3">
        <f t="shared" si="486"/>
        <v>0</v>
      </c>
      <c r="GV597" s="3">
        <f t="shared" si="486"/>
        <v>0</v>
      </c>
      <c r="GW597" s="3">
        <f t="shared" si="486"/>
        <v>0</v>
      </c>
      <c r="GX597" s="3">
        <f t="shared" si="486"/>
        <v>0</v>
      </c>
    </row>
    <row r="599" spans="1:245" x14ac:dyDescent="0.2">
      <c r="A599">
        <v>17</v>
      </c>
      <c r="B599">
        <v>1</v>
      </c>
      <c r="D599">
        <f>ROW(EtalonRes!A559)</f>
        <v>559</v>
      </c>
      <c r="E599" t="s">
        <v>488</v>
      </c>
      <c r="F599" t="s">
        <v>489</v>
      </c>
      <c r="G599" t="s">
        <v>490</v>
      </c>
      <c r="H599" t="s">
        <v>131</v>
      </c>
      <c r="I599">
        <f>ROUND((43+12)/100,9)</f>
        <v>0.55000000000000004</v>
      </c>
      <c r="J599">
        <v>0</v>
      </c>
      <c r="K599">
        <f>ROUND((43+12)/100,9)</f>
        <v>0.55000000000000004</v>
      </c>
      <c r="O599">
        <f t="shared" ref="O599:O604" si="487">ROUND(CP599,2)</f>
        <v>9074.8700000000008</v>
      </c>
      <c r="P599">
        <f t="shared" ref="P599:P604" si="488">ROUND(CQ599*I599,2)</f>
        <v>2.0699999999999998</v>
      </c>
      <c r="Q599">
        <f t="shared" ref="Q599:Q604" si="489">ROUND(CR599*I599,2)</f>
        <v>2006.64</v>
      </c>
      <c r="R599">
        <f t="shared" ref="R599:R604" si="490">ROUND(CS599*I599,2)</f>
        <v>1272.3499999999999</v>
      </c>
      <c r="S599">
        <f t="shared" ref="S599:S604" si="491">ROUND(CT599*I599,2)</f>
        <v>7066.16</v>
      </c>
      <c r="T599">
        <f t="shared" ref="T599:T604" si="492">ROUND(CU599*I599,2)</f>
        <v>0</v>
      </c>
      <c r="U599">
        <f t="shared" ref="U599:U604" si="493">CV599*I599</f>
        <v>13.200000000000001</v>
      </c>
      <c r="V599">
        <f t="shared" ref="V599:V604" si="494">CW599*I599</f>
        <v>0</v>
      </c>
      <c r="W599">
        <f t="shared" ref="W599:W604" si="495">ROUND(CX599*I599,2)</f>
        <v>0</v>
      </c>
      <c r="X599">
        <f t="shared" ref="X599:Y604" si="496">ROUND(CY599,2)</f>
        <v>4946.3100000000004</v>
      </c>
      <c r="Y599">
        <f t="shared" si="496"/>
        <v>706.62</v>
      </c>
      <c r="AA599">
        <v>1472751627</v>
      </c>
      <c r="AB599">
        <f t="shared" ref="AB599:AB604" si="497">ROUND((AC599+AD599+AF599),6)</f>
        <v>16499.759999999998</v>
      </c>
      <c r="AC599">
        <f>ROUND(((ES599*4)),6)</f>
        <v>3.76</v>
      </c>
      <c r="AD599">
        <f>ROUND(((((ET599*4))-((EU599*4)))+AE599),6)</f>
        <v>3648.44</v>
      </c>
      <c r="AE599">
        <f>ROUND(((EU599*4)),6)</f>
        <v>2313.36</v>
      </c>
      <c r="AF599">
        <f>ROUND(((EV599*4)),6)</f>
        <v>12847.56</v>
      </c>
      <c r="AG599">
        <f t="shared" ref="AG599:AG604" si="498">ROUND((AP599),6)</f>
        <v>0</v>
      </c>
      <c r="AH599">
        <f>((EW599*4))</f>
        <v>24</v>
      </c>
      <c r="AI599">
        <f>((EX599*4))</f>
        <v>0</v>
      </c>
      <c r="AJ599">
        <f t="shared" ref="AJ599:AJ604" si="499">(AS599)</f>
        <v>0</v>
      </c>
      <c r="AK599">
        <v>4124.9399999999996</v>
      </c>
      <c r="AL599">
        <v>0.94</v>
      </c>
      <c r="AM599">
        <v>912.11</v>
      </c>
      <c r="AN599">
        <v>578.34</v>
      </c>
      <c r="AO599">
        <v>3211.89</v>
      </c>
      <c r="AP599">
        <v>0</v>
      </c>
      <c r="AQ599">
        <v>6</v>
      </c>
      <c r="AR599">
        <v>0</v>
      </c>
      <c r="AS599">
        <v>0</v>
      </c>
      <c r="AT599">
        <v>70</v>
      </c>
      <c r="AU599">
        <v>10</v>
      </c>
      <c r="AV599">
        <v>1</v>
      </c>
      <c r="AW599">
        <v>1</v>
      </c>
      <c r="AZ599">
        <v>1</v>
      </c>
      <c r="BA599">
        <v>1</v>
      </c>
      <c r="BB599">
        <v>1</v>
      </c>
      <c r="BC599">
        <v>1</v>
      </c>
      <c r="BD599" t="s">
        <v>3</v>
      </c>
      <c r="BE599" t="s">
        <v>3</v>
      </c>
      <c r="BF599" t="s">
        <v>3</v>
      </c>
      <c r="BG599" t="s">
        <v>3</v>
      </c>
      <c r="BH599">
        <v>0</v>
      </c>
      <c r="BI599">
        <v>4</v>
      </c>
      <c r="BJ599" t="s">
        <v>491</v>
      </c>
      <c r="BM599">
        <v>0</v>
      </c>
      <c r="BN599">
        <v>0</v>
      </c>
      <c r="BO599" t="s">
        <v>3</v>
      </c>
      <c r="BP599">
        <v>0</v>
      </c>
      <c r="BQ599">
        <v>1</v>
      </c>
      <c r="BR599">
        <v>0</v>
      </c>
      <c r="BS599">
        <v>1</v>
      </c>
      <c r="BT599">
        <v>1</v>
      </c>
      <c r="BU599">
        <v>1</v>
      </c>
      <c r="BV599">
        <v>1</v>
      </c>
      <c r="BW599">
        <v>1</v>
      </c>
      <c r="BX599">
        <v>1</v>
      </c>
      <c r="BY599" t="s">
        <v>3</v>
      </c>
      <c r="BZ599">
        <v>70</v>
      </c>
      <c r="CA599">
        <v>10</v>
      </c>
      <c r="CB599" t="s">
        <v>3</v>
      </c>
      <c r="CE599">
        <v>0</v>
      </c>
      <c r="CF599">
        <v>0</v>
      </c>
      <c r="CG599">
        <v>0</v>
      </c>
      <c r="CM599">
        <v>0</v>
      </c>
      <c r="CN599" t="s">
        <v>3</v>
      </c>
      <c r="CO599">
        <v>0</v>
      </c>
      <c r="CP599">
        <f t="shared" ref="CP599:CP604" si="500">(P599+Q599+S599)</f>
        <v>9074.869999999999</v>
      </c>
      <c r="CQ599">
        <f t="shared" ref="CQ599:CQ604" si="501">(AC599*BC599*AW599)</f>
        <v>3.76</v>
      </c>
      <c r="CR599">
        <f>(((((ET599*4))*BB599-((EU599*4))*BS599)+AE599*BS599)*AV599)</f>
        <v>3648.44</v>
      </c>
      <c r="CS599">
        <f t="shared" ref="CS599:CS604" si="502">(AE599*BS599*AV599)</f>
        <v>2313.36</v>
      </c>
      <c r="CT599">
        <f t="shared" ref="CT599:CT604" si="503">(AF599*BA599*AV599)</f>
        <v>12847.56</v>
      </c>
      <c r="CU599">
        <f t="shared" ref="CU599:CU604" si="504">AG599</f>
        <v>0</v>
      </c>
      <c r="CV599">
        <f t="shared" ref="CV599:CV604" si="505">(AH599*AV599)</f>
        <v>24</v>
      </c>
      <c r="CW599">
        <f t="shared" ref="CW599:CX604" si="506">AI599</f>
        <v>0</v>
      </c>
      <c r="CX599">
        <f t="shared" si="506"/>
        <v>0</v>
      </c>
      <c r="CY599">
        <f t="shared" ref="CY599:CY604" si="507">((S599*BZ599)/100)</f>
        <v>4946.3119999999999</v>
      </c>
      <c r="CZ599">
        <f t="shared" ref="CZ599:CZ604" si="508">((S599*CA599)/100)</f>
        <v>706.6160000000001</v>
      </c>
      <c r="DC599" t="s">
        <v>3</v>
      </c>
      <c r="DD599" t="s">
        <v>267</v>
      </c>
      <c r="DE599" t="s">
        <v>267</v>
      </c>
      <c r="DF599" t="s">
        <v>267</v>
      </c>
      <c r="DG599" t="s">
        <v>267</v>
      </c>
      <c r="DH599" t="s">
        <v>3</v>
      </c>
      <c r="DI599" t="s">
        <v>267</v>
      </c>
      <c r="DJ599" t="s">
        <v>267</v>
      </c>
      <c r="DK599" t="s">
        <v>3</v>
      </c>
      <c r="DL599" t="s">
        <v>3</v>
      </c>
      <c r="DM599" t="s">
        <v>3</v>
      </c>
      <c r="DN599">
        <v>0</v>
      </c>
      <c r="DO599">
        <v>0</v>
      </c>
      <c r="DP599">
        <v>1</v>
      </c>
      <c r="DQ599">
        <v>1</v>
      </c>
      <c r="DU599">
        <v>16987630</v>
      </c>
      <c r="DV599" t="s">
        <v>131</v>
      </c>
      <c r="DW599" t="s">
        <v>131</v>
      </c>
      <c r="DX599">
        <v>100</v>
      </c>
      <c r="DZ599" t="s">
        <v>3</v>
      </c>
      <c r="EA599" t="s">
        <v>3</v>
      </c>
      <c r="EB599" t="s">
        <v>3</v>
      </c>
      <c r="EC599" t="s">
        <v>3</v>
      </c>
      <c r="EE599">
        <v>1441815344</v>
      </c>
      <c r="EF599">
        <v>1</v>
      </c>
      <c r="EG599" t="s">
        <v>22</v>
      </c>
      <c r="EH599">
        <v>0</v>
      </c>
      <c r="EI599" t="s">
        <v>3</v>
      </c>
      <c r="EJ599">
        <v>4</v>
      </c>
      <c r="EK599">
        <v>0</v>
      </c>
      <c r="EL599" t="s">
        <v>23</v>
      </c>
      <c r="EM599" t="s">
        <v>24</v>
      </c>
      <c r="EO599" t="s">
        <v>3</v>
      </c>
      <c r="EQ599">
        <v>0</v>
      </c>
      <c r="ER599">
        <v>4124.9399999999996</v>
      </c>
      <c r="ES599">
        <v>0.94</v>
      </c>
      <c r="ET599">
        <v>912.11</v>
      </c>
      <c r="EU599">
        <v>578.34</v>
      </c>
      <c r="EV599">
        <v>3211.89</v>
      </c>
      <c r="EW599">
        <v>6</v>
      </c>
      <c r="EX599">
        <v>0</v>
      </c>
      <c r="EY599">
        <v>0</v>
      </c>
      <c r="FQ599">
        <v>0</v>
      </c>
      <c r="FR599">
        <f t="shared" ref="FR599:FR604" si="509">ROUND(IF(BI599=3,GM599,0),2)</f>
        <v>0</v>
      </c>
      <c r="FS599">
        <v>0</v>
      </c>
      <c r="FX599">
        <v>70</v>
      </c>
      <c r="FY599">
        <v>10</v>
      </c>
      <c r="GA599" t="s">
        <v>3</v>
      </c>
      <c r="GD599">
        <v>0</v>
      </c>
      <c r="GF599">
        <v>-121747724</v>
      </c>
      <c r="GG599">
        <v>2</v>
      </c>
      <c r="GH599">
        <v>1</v>
      </c>
      <c r="GI599">
        <v>-2</v>
      </c>
      <c r="GJ599">
        <v>0</v>
      </c>
      <c r="GK599">
        <f>ROUND(R599*(R12)/100,2)</f>
        <v>1374.14</v>
      </c>
      <c r="GL599">
        <f t="shared" ref="GL599:GL604" si="510">ROUND(IF(AND(BH599=3,BI599=3,FS599&lt;&gt;0),P599,0),2)</f>
        <v>0</v>
      </c>
      <c r="GM599">
        <f t="shared" ref="GM599:GM604" si="511">ROUND(O599+X599+Y599+GK599,2)+GX599</f>
        <v>16101.94</v>
      </c>
      <c r="GN599">
        <f t="shared" ref="GN599:GN604" si="512">IF(OR(BI599=0,BI599=1),GM599-GX599,0)</f>
        <v>0</v>
      </c>
      <c r="GO599">
        <f t="shared" ref="GO599:GO604" si="513">IF(BI599=2,GM599-GX599,0)</f>
        <v>0</v>
      </c>
      <c r="GP599">
        <f t="shared" ref="GP599:GP604" si="514">IF(BI599=4,GM599-GX599,0)</f>
        <v>16101.94</v>
      </c>
      <c r="GR599">
        <v>0</v>
      </c>
      <c r="GS599">
        <v>3</v>
      </c>
      <c r="GT599">
        <v>0</v>
      </c>
      <c r="GU599" t="s">
        <v>3</v>
      </c>
      <c r="GV599">
        <f t="shared" ref="GV599:GV604" si="515">ROUND((GT599),6)</f>
        <v>0</v>
      </c>
      <c r="GW599">
        <v>1</v>
      </c>
      <c r="GX599">
        <f t="shared" ref="GX599:GX604" si="516">ROUND(HC599*I599,2)</f>
        <v>0</v>
      </c>
      <c r="HA599">
        <v>0</v>
      </c>
      <c r="HB599">
        <v>0</v>
      </c>
      <c r="HC599">
        <f t="shared" ref="HC599:HC604" si="517">GV599*GW599</f>
        <v>0</v>
      </c>
      <c r="HE599" t="s">
        <v>3</v>
      </c>
      <c r="HF599" t="s">
        <v>3</v>
      </c>
      <c r="HM599" t="s">
        <v>3</v>
      </c>
      <c r="HN599" t="s">
        <v>3</v>
      </c>
      <c r="HO599" t="s">
        <v>3</v>
      </c>
      <c r="HP599" t="s">
        <v>3</v>
      </c>
      <c r="HQ599" t="s">
        <v>3</v>
      </c>
      <c r="IK599">
        <v>0</v>
      </c>
    </row>
    <row r="600" spans="1:245" x14ac:dyDescent="0.2">
      <c r="A600">
        <v>17</v>
      </c>
      <c r="B600">
        <v>1</v>
      </c>
      <c r="D600">
        <f>ROW(EtalonRes!A560)</f>
        <v>560</v>
      </c>
      <c r="E600" t="s">
        <v>3</v>
      </c>
      <c r="F600" t="s">
        <v>492</v>
      </c>
      <c r="G600" t="s">
        <v>493</v>
      </c>
      <c r="H600" t="s">
        <v>131</v>
      </c>
      <c r="I600">
        <f>ROUND((140+76)/100,9)</f>
        <v>2.16</v>
      </c>
      <c r="J600">
        <v>0</v>
      </c>
      <c r="K600">
        <f>ROUND((140+76)/100,9)</f>
        <v>2.16</v>
      </c>
      <c r="O600">
        <f t="shared" si="487"/>
        <v>788.23</v>
      </c>
      <c r="P600">
        <f t="shared" si="488"/>
        <v>0</v>
      </c>
      <c r="Q600">
        <f t="shared" si="489"/>
        <v>0</v>
      </c>
      <c r="R600">
        <f t="shared" si="490"/>
        <v>0</v>
      </c>
      <c r="S600">
        <f t="shared" si="491"/>
        <v>788.23</v>
      </c>
      <c r="T600">
        <f t="shared" si="492"/>
        <v>0</v>
      </c>
      <c r="U600">
        <f t="shared" si="493"/>
        <v>1.5552000000000001</v>
      </c>
      <c r="V600">
        <f t="shared" si="494"/>
        <v>0</v>
      </c>
      <c r="W600">
        <f t="shared" si="495"/>
        <v>0</v>
      </c>
      <c r="X600">
        <f t="shared" si="496"/>
        <v>551.76</v>
      </c>
      <c r="Y600">
        <f t="shared" si="496"/>
        <v>78.819999999999993</v>
      </c>
      <c r="AA600">
        <v>-1</v>
      </c>
      <c r="AB600">
        <f t="shared" si="497"/>
        <v>364.92</v>
      </c>
      <c r="AC600">
        <f>ROUND(((ES600*3)),6)</f>
        <v>0</v>
      </c>
      <c r="AD600">
        <f>ROUND(((((ET600*3))-((EU600*3)))+AE600),6)</f>
        <v>0</v>
      </c>
      <c r="AE600">
        <f>ROUND(((EU600*3)),6)</f>
        <v>0</v>
      </c>
      <c r="AF600">
        <f>ROUND(((EV600*3)),6)</f>
        <v>364.92</v>
      </c>
      <c r="AG600">
        <f t="shared" si="498"/>
        <v>0</v>
      </c>
      <c r="AH600">
        <f>((EW600*3))</f>
        <v>0.72</v>
      </c>
      <c r="AI600">
        <f>((EX600*3))</f>
        <v>0</v>
      </c>
      <c r="AJ600">
        <f t="shared" si="499"/>
        <v>0</v>
      </c>
      <c r="AK600">
        <v>121.64</v>
      </c>
      <c r="AL600">
        <v>0</v>
      </c>
      <c r="AM600">
        <v>0</v>
      </c>
      <c r="AN600">
        <v>0</v>
      </c>
      <c r="AO600">
        <v>121.64</v>
      </c>
      <c r="AP600">
        <v>0</v>
      </c>
      <c r="AQ600">
        <v>0.24</v>
      </c>
      <c r="AR600">
        <v>0</v>
      </c>
      <c r="AS600">
        <v>0</v>
      </c>
      <c r="AT600">
        <v>70</v>
      </c>
      <c r="AU600">
        <v>10</v>
      </c>
      <c r="AV600">
        <v>1</v>
      </c>
      <c r="AW600">
        <v>1</v>
      </c>
      <c r="AZ600">
        <v>1</v>
      </c>
      <c r="BA600">
        <v>1</v>
      </c>
      <c r="BB600">
        <v>1</v>
      </c>
      <c r="BC600">
        <v>1</v>
      </c>
      <c r="BD600" t="s">
        <v>3</v>
      </c>
      <c r="BE600" t="s">
        <v>3</v>
      </c>
      <c r="BF600" t="s">
        <v>3</v>
      </c>
      <c r="BG600" t="s">
        <v>3</v>
      </c>
      <c r="BH600">
        <v>0</v>
      </c>
      <c r="BI600">
        <v>4</v>
      </c>
      <c r="BJ600" t="s">
        <v>494</v>
      </c>
      <c r="BM600">
        <v>0</v>
      </c>
      <c r="BN600">
        <v>0</v>
      </c>
      <c r="BO600" t="s">
        <v>3</v>
      </c>
      <c r="BP600">
        <v>0</v>
      </c>
      <c r="BQ600">
        <v>1</v>
      </c>
      <c r="BR600">
        <v>0</v>
      </c>
      <c r="BS600">
        <v>1</v>
      </c>
      <c r="BT600">
        <v>1</v>
      </c>
      <c r="BU600">
        <v>1</v>
      </c>
      <c r="BV600">
        <v>1</v>
      </c>
      <c r="BW600">
        <v>1</v>
      </c>
      <c r="BX600">
        <v>1</v>
      </c>
      <c r="BY600" t="s">
        <v>3</v>
      </c>
      <c r="BZ600">
        <v>70</v>
      </c>
      <c r="CA600">
        <v>10</v>
      </c>
      <c r="CB600" t="s">
        <v>3</v>
      </c>
      <c r="CE600">
        <v>0</v>
      </c>
      <c r="CF600">
        <v>0</v>
      </c>
      <c r="CG600">
        <v>0</v>
      </c>
      <c r="CM600">
        <v>0</v>
      </c>
      <c r="CN600" t="s">
        <v>3</v>
      </c>
      <c r="CO600">
        <v>0</v>
      </c>
      <c r="CP600">
        <f t="shared" si="500"/>
        <v>788.23</v>
      </c>
      <c r="CQ600">
        <f t="shared" si="501"/>
        <v>0</v>
      </c>
      <c r="CR600">
        <f>(((((ET600*3))*BB600-((EU600*3))*BS600)+AE600*BS600)*AV600)</f>
        <v>0</v>
      </c>
      <c r="CS600">
        <f t="shared" si="502"/>
        <v>0</v>
      </c>
      <c r="CT600">
        <f t="shared" si="503"/>
        <v>364.92</v>
      </c>
      <c r="CU600">
        <f t="shared" si="504"/>
        <v>0</v>
      </c>
      <c r="CV600">
        <f t="shared" si="505"/>
        <v>0.72</v>
      </c>
      <c r="CW600">
        <f t="shared" si="506"/>
        <v>0</v>
      </c>
      <c r="CX600">
        <f t="shared" si="506"/>
        <v>0</v>
      </c>
      <c r="CY600">
        <f t="shared" si="507"/>
        <v>551.76099999999997</v>
      </c>
      <c r="CZ600">
        <f t="shared" si="508"/>
        <v>78.823000000000008</v>
      </c>
      <c r="DC600" t="s">
        <v>3</v>
      </c>
      <c r="DD600" t="s">
        <v>164</v>
      </c>
      <c r="DE600" t="s">
        <v>164</v>
      </c>
      <c r="DF600" t="s">
        <v>164</v>
      </c>
      <c r="DG600" t="s">
        <v>164</v>
      </c>
      <c r="DH600" t="s">
        <v>3</v>
      </c>
      <c r="DI600" t="s">
        <v>164</v>
      </c>
      <c r="DJ600" t="s">
        <v>164</v>
      </c>
      <c r="DK600" t="s">
        <v>3</v>
      </c>
      <c r="DL600" t="s">
        <v>3</v>
      </c>
      <c r="DM600" t="s">
        <v>3</v>
      </c>
      <c r="DN600">
        <v>0</v>
      </c>
      <c r="DO600">
        <v>0</v>
      </c>
      <c r="DP600">
        <v>1</v>
      </c>
      <c r="DQ600">
        <v>1</v>
      </c>
      <c r="DU600">
        <v>16987630</v>
      </c>
      <c r="DV600" t="s">
        <v>131</v>
      </c>
      <c r="DW600" t="s">
        <v>131</v>
      </c>
      <c r="DX600">
        <v>100</v>
      </c>
      <c r="DZ600" t="s">
        <v>3</v>
      </c>
      <c r="EA600" t="s">
        <v>3</v>
      </c>
      <c r="EB600" t="s">
        <v>3</v>
      </c>
      <c r="EC600" t="s">
        <v>3</v>
      </c>
      <c r="EE600">
        <v>1441815344</v>
      </c>
      <c r="EF600">
        <v>1</v>
      </c>
      <c r="EG600" t="s">
        <v>22</v>
      </c>
      <c r="EH600">
        <v>0</v>
      </c>
      <c r="EI600" t="s">
        <v>3</v>
      </c>
      <c r="EJ600">
        <v>4</v>
      </c>
      <c r="EK600">
        <v>0</v>
      </c>
      <c r="EL600" t="s">
        <v>23</v>
      </c>
      <c r="EM600" t="s">
        <v>24</v>
      </c>
      <c r="EO600" t="s">
        <v>3</v>
      </c>
      <c r="EQ600">
        <v>1024</v>
      </c>
      <c r="ER600">
        <v>121.64</v>
      </c>
      <c r="ES600">
        <v>0</v>
      </c>
      <c r="ET600">
        <v>0</v>
      </c>
      <c r="EU600">
        <v>0</v>
      </c>
      <c r="EV600">
        <v>121.64</v>
      </c>
      <c r="EW600">
        <v>0.24</v>
      </c>
      <c r="EX600">
        <v>0</v>
      </c>
      <c r="EY600">
        <v>0</v>
      </c>
      <c r="FQ600">
        <v>0</v>
      </c>
      <c r="FR600">
        <f t="shared" si="509"/>
        <v>0</v>
      </c>
      <c r="FS600">
        <v>0</v>
      </c>
      <c r="FX600">
        <v>70</v>
      </c>
      <c r="FY600">
        <v>10</v>
      </c>
      <c r="GA600" t="s">
        <v>3</v>
      </c>
      <c r="GD600">
        <v>0</v>
      </c>
      <c r="GF600">
        <v>1019270866</v>
      </c>
      <c r="GG600">
        <v>2</v>
      </c>
      <c r="GH600">
        <v>1</v>
      </c>
      <c r="GI600">
        <v>-2</v>
      </c>
      <c r="GJ600">
        <v>0</v>
      </c>
      <c r="GK600">
        <f>ROUND(R600*(R12)/100,2)</f>
        <v>0</v>
      </c>
      <c r="GL600">
        <f t="shared" si="510"/>
        <v>0</v>
      </c>
      <c r="GM600">
        <f t="shared" si="511"/>
        <v>1418.81</v>
      </c>
      <c r="GN600">
        <f t="shared" si="512"/>
        <v>0</v>
      </c>
      <c r="GO600">
        <f t="shared" si="513"/>
        <v>0</v>
      </c>
      <c r="GP600">
        <f t="shared" si="514"/>
        <v>1418.81</v>
      </c>
      <c r="GR600">
        <v>0</v>
      </c>
      <c r="GS600">
        <v>3</v>
      </c>
      <c r="GT600">
        <v>0</v>
      </c>
      <c r="GU600" t="s">
        <v>3</v>
      </c>
      <c r="GV600">
        <f t="shared" si="515"/>
        <v>0</v>
      </c>
      <c r="GW600">
        <v>1</v>
      </c>
      <c r="GX600">
        <f t="shared" si="516"/>
        <v>0</v>
      </c>
      <c r="HA600">
        <v>0</v>
      </c>
      <c r="HB600">
        <v>0</v>
      </c>
      <c r="HC600">
        <f t="shared" si="517"/>
        <v>0</v>
      </c>
      <c r="HE600" t="s">
        <v>3</v>
      </c>
      <c r="HF600" t="s">
        <v>3</v>
      </c>
      <c r="HM600" t="s">
        <v>3</v>
      </c>
      <c r="HN600" t="s">
        <v>3</v>
      </c>
      <c r="HO600" t="s">
        <v>3</v>
      </c>
      <c r="HP600" t="s">
        <v>3</v>
      </c>
      <c r="HQ600" t="s">
        <v>3</v>
      </c>
      <c r="IK600">
        <v>0</v>
      </c>
    </row>
    <row r="601" spans="1:245" x14ac:dyDescent="0.2">
      <c r="A601">
        <v>17</v>
      </c>
      <c r="B601">
        <v>1</v>
      </c>
      <c r="D601">
        <f>ROW(EtalonRes!A562)</f>
        <v>562</v>
      </c>
      <c r="E601" t="s">
        <v>3</v>
      </c>
      <c r="F601" t="s">
        <v>495</v>
      </c>
      <c r="G601" t="s">
        <v>496</v>
      </c>
      <c r="H601" t="s">
        <v>36</v>
      </c>
      <c r="I601">
        <f>ROUND((140+76)/10,9)</f>
        <v>21.6</v>
      </c>
      <c r="J601">
        <v>0</v>
      </c>
      <c r="K601">
        <f>ROUND((140+76)/10,9)</f>
        <v>21.6</v>
      </c>
      <c r="O601">
        <f t="shared" si="487"/>
        <v>5471.28</v>
      </c>
      <c r="P601">
        <f t="shared" si="488"/>
        <v>136.08000000000001</v>
      </c>
      <c r="Q601">
        <f t="shared" si="489"/>
        <v>0</v>
      </c>
      <c r="R601">
        <f t="shared" si="490"/>
        <v>0</v>
      </c>
      <c r="S601">
        <f t="shared" si="491"/>
        <v>5335.2</v>
      </c>
      <c r="T601">
        <f t="shared" si="492"/>
        <v>0</v>
      </c>
      <c r="U601">
        <f t="shared" si="493"/>
        <v>8.64</v>
      </c>
      <c r="V601">
        <f t="shared" si="494"/>
        <v>0</v>
      </c>
      <c r="W601">
        <f t="shared" si="495"/>
        <v>0</v>
      </c>
      <c r="X601">
        <f t="shared" si="496"/>
        <v>3734.64</v>
      </c>
      <c r="Y601">
        <f t="shared" si="496"/>
        <v>533.52</v>
      </c>
      <c r="AA601">
        <v>-1</v>
      </c>
      <c r="AB601">
        <f t="shared" si="497"/>
        <v>253.3</v>
      </c>
      <c r="AC601">
        <f>ROUND((ES601),6)</f>
        <v>6.3</v>
      </c>
      <c r="AD601">
        <f>ROUND((((ET601)-(EU601))+AE601),6)</f>
        <v>0</v>
      </c>
      <c r="AE601">
        <f t="shared" ref="AE601:AF604" si="518">ROUND((EU601),6)</f>
        <v>0</v>
      </c>
      <c r="AF601">
        <f t="shared" si="518"/>
        <v>247</v>
      </c>
      <c r="AG601">
        <f t="shared" si="498"/>
        <v>0</v>
      </c>
      <c r="AH601">
        <f t="shared" ref="AH601:AI604" si="519">(EW601)</f>
        <v>0.4</v>
      </c>
      <c r="AI601">
        <f t="shared" si="519"/>
        <v>0</v>
      </c>
      <c r="AJ601">
        <f t="shared" si="499"/>
        <v>0</v>
      </c>
      <c r="AK601">
        <v>253.3</v>
      </c>
      <c r="AL601">
        <v>6.3</v>
      </c>
      <c r="AM601">
        <v>0</v>
      </c>
      <c r="AN601">
        <v>0</v>
      </c>
      <c r="AO601">
        <v>247</v>
      </c>
      <c r="AP601">
        <v>0</v>
      </c>
      <c r="AQ601">
        <v>0.4</v>
      </c>
      <c r="AR601">
        <v>0</v>
      </c>
      <c r="AS601">
        <v>0</v>
      </c>
      <c r="AT601">
        <v>70</v>
      </c>
      <c r="AU601">
        <v>10</v>
      </c>
      <c r="AV601">
        <v>1</v>
      </c>
      <c r="AW601">
        <v>1</v>
      </c>
      <c r="AZ601">
        <v>1</v>
      </c>
      <c r="BA601">
        <v>1</v>
      </c>
      <c r="BB601">
        <v>1</v>
      </c>
      <c r="BC601">
        <v>1</v>
      </c>
      <c r="BD601" t="s">
        <v>3</v>
      </c>
      <c r="BE601" t="s">
        <v>3</v>
      </c>
      <c r="BF601" t="s">
        <v>3</v>
      </c>
      <c r="BG601" t="s">
        <v>3</v>
      </c>
      <c r="BH601">
        <v>0</v>
      </c>
      <c r="BI601">
        <v>4</v>
      </c>
      <c r="BJ601" t="s">
        <v>497</v>
      </c>
      <c r="BM601">
        <v>0</v>
      </c>
      <c r="BN601">
        <v>0</v>
      </c>
      <c r="BO601" t="s">
        <v>3</v>
      </c>
      <c r="BP601">
        <v>0</v>
      </c>
      <c r="BQ601">
        <v>1</v>
      </c>
      <c r="BR601">
        <v>0</v>
      </c>
      <c r="BS601">
        <v>1</v>
      </c>
      <c r="BT601">
        <v>1</v>
      </c>
      <c r="BU601">
        <v>1</v>
      </c>
      <c r="BV601">
        <v>1</v>
      </c>
      <c r="BW601">
        <v>1</v>
      </c>
      <c r="BX601">
        <v>1</v>
      </c>
      <c r="BY601" t="s">
        <v>3</v>
      </c>
      <c r="BZ601">
        <v>70</v>
      </c>
      <c r="CA601">
        <v>10</v>
      </c>
      <c r="CB601" t="s">
        <v>3</v>
      </c>
      <c r="CE601">
        <v>0</v>
      </c>
      <c r="CF601">
        <v>0</v>
      </c>
      <c r="CG601">
        <v>0</v>
      </c>
      <c r="CM601">
        <v>0</v>
      </c>
      <c r="CN601" t="s">
        <v>3</v>
      </c>
      <c r="CO601">
        <v>0</v>
      </c>
      <c r="CP601">
        <f t="shared" si="500"/>
        <v>5471.28</v>
      </c>
      <c r="CQ601">
        <f t="shared" si="501"/>
        <v>6.3</v>
      </c>
      <c r="CR601">
        <f>((((ET601)*BB601-(EU601)*BS601)+AE601*BS601)*AV601)</f>
        <v>0</v>
      </c>
      <c r="CS601">
        <f t="shared" si="502"/>
        <v>0</v>
      </c>
      <c r="CT601">
        <f t="shared" si="503"/>
        <v>247</v>
      </c>
      <c r="CU601">
        <f t="shared" si="504"/>
        <v>0</v>
      </c>
      <c r="CV601">
        <f t="shared" si="505"/>
        <v>0.4</v>
      </c>
      <c r="CW601">
        <f t="shared" si="506"/>
        <v>0</v>
      </c>
      <c r="CX601">
        <f t="shared" si="506"/>
        <v>0</v>
      </c>
      <c r="CY601">
        <f t="shared" si="507"/>
        <v>3734.64</v>
      </c>
      <c r="CZ601">
        <f t="shared" si="508"/>
        <v>533.52</v>
      </c>
      <c r="DC601" t="s">
        <v>3</v>
      </c>
      <c r="DD601" t="s">
        <v>3</v>
      </c>
      <c r="DE601" t="s">
        <v>3</v>
      </c>
      <c r="DF601" t="s">
        <v>3</v>
      </c>
      <c r="DG601" t="s">
        <v>3</v>
      </c>
      <c r="DH601" t="s">
        <v>3</v>
      </c>
      <c r="DI601" t="s">
        <v>3</v>
      </c>
      <c r="DJ601" t="s">
        <v>3</v>
      </c>
      <c r="DK601" t="s">
        <v>3</v>
      </c>
      <c r="DL601" t="s">
        <v>3</v>
      </c>
      <c r="DM601" t="s">
        <v>3</v>
      </c>
      <c r="DN601">
        <v>0</v>
      </c>
      <c r="DO601">
        <v>0</v>
      </c>
      <c r="DP601">
        <v>1</v>
      </c>
      <c r="DQ601">
        <v>1</v>
      </c>
      <c r="DU601">
        <v>16987630</v>
      </c>
      <c r="DV601" t="s">
        <v>36</v>
      </c>
      <c r="DW601" t="s">
        <v>36</v>
      </c>
      <c r="DX601">
        <v>10</v>
      </c>
      <c r="DZ601" t="s">
        <v>3</v>
      </c>
      <c r="EA601" t="s">
        <v>3</v>
      </c>
      <c r="EB601" t="s">
        <v>3</v>
      </c>
      <c r="EC601" t="s">
        <v>3</v>
      </c>
      <c r="EE601">
        <v>1441815344</v>
      </c>
      <c r="EF601">
        <v>1</v>
      </c>
      <c r="EG601" t="s">
        <v>22</v>
      </c>
      <c r="EH601">
        <v>0</v>
      </c>
      <c r="EI601" t="s">
        <v>3</v>
      </c>
      <c r="EJ601">
        <v>4</v>
      </c>
      <c r="EK601">
        <v>0</v>
      </c>
      <c r="EL601" t="s">
        <v>23</v>
      </c>
      <c r="EM601" t="s">
        <v>24</v>
      </c>
      <c r="EO601" t="s">
        <v>3</v>
      </c>
      <c r="EQ601">
        <v>1024</v>
      </c>
      <c r="ER601">
        <v>253.3</v>
      </c>
      <c r="ES601">
        <v>6.3</v>
      </c>
      <c r="ET601">
        <v>0</v>
      </c>
      <c r="EU601">
        <v>0</v>
      </c>
      <c r="EV601">
        <v>247</v>
      </c>
      <c r="EW601">
        <v>0.4</v>
      </c>
      <c r="EX601">
        <v>0</v>
      </c>
      <c r="EY601">
        <v>0</v>
      </c>
      <c r="FQ601">
        <v>0</v>
      </c>
      <c r="FR601">
        <f t="shared" si="509"/>
        <v>0</v>
      </c>
      <c r="FS601">
        <v>0</v>
      </c>
      <c r="FX601">
        <v>70</v>
      </c>
      <c r="FY601">
        <v>10</v>
      </c>
      <c r="GA601" t="s">
        <v>3</v>
      </c>
      <c r="GD601">
        <v>0</v>
      </c>
      <c r="GF601">
        <v>526043079</v>
      </c>
      <c r="GG601">
        <v>2</v>
      </c>
      <c r="GH601">
        <v>1</v>
      </c>
      <c r="GI601">
        <v>-2</v>
      </c>
      <c r="GJ601">
        <v>0</v>
      </c>
      <c r="GK601">
        <f>ROUND(R601*(R12)/100,2)</f>
        <v>0</v>
      </c>
      <c r="GL601">
        <f t="shared" si="510"/>
        <v>0</v>
      </c>
      <c r="GM601">
        <f t="shared" si="511"/>
        <v>9739.44</v>
      </c>
      <c r="GN601">
        <f t="shared" si="512"/>
        <v>0</v>
      </c>
      <c r="GO601">
        <f t="shared" si="513"/>
        <v>0</v>
      </c>
      <c r="GP601">
        <f t="shared" si="514"/>
        <v>9739.44</v>
      </c>
      <c r="GR601">
        <v>0</v>
      </c>
      <c r="GS601">
        <v>3</v>
      </c>
      <c r="GT601">
        <v>0</v>
      </c>
      <c r="GU601" t="s">
        <v>3</v>
      </c>
      <c r="GV601">
        <f t="shared" si="515"/>
        <v>0</v>
      </c>
      <c r="GW601">
        <v>1</v>
      </c>
      <c r="GX601">
        <f t="shared" si="516"/>
        <v>0</v>
      </c>
      <c r="HA601">
        <v>0</v>
      </c>
      <c r="HB601">
        <v>0</v>
      </c>
      <c r="HC601">
        <f t="shared" si="517"/>
        <v>0</v>
      </c>
      <c r="HE601" t="s">
        <v>3</v>
      </c>
      <c r="HF601" t="s">
        <v>3</v>
      </c>
      <c r="HM601" t="s">
        <v>3</v>
      </c>
      <c r="HN601" t="s">
        <v>3</v>
      </c>
      <c r="HO601" t="s">
        <v>3</v>
      </c>
      <c r="HP601" t="s">
        <v>3</v>
      </c>
      <c r="HQ601" t="s">
        <v>3</v>
      </c>
      <c r="IK601">
        <v>0</v>
      </c>
    </row>
    <row r="602" spans="1:245" x14ac:dyDescent="0.2">
      <c r="A602">
        <v>17</v>
      </c>
      <c r="B602">
        <v>1</v>
      </c>
      <c r="D602">
        <f>ROW(EtalonRes!A564)</f>
        <v>564</v>
      </c>
      <c r="E602" t="s">
        <v>498</v>
      </c>
      <c r="F602" t="s">
        <v>499</v>
      </c>
      <c r="G602" t="s">
        <v>500</v>
      </c>
      <c r="H602" t="s">
        <v>36</v>
      </c>
      <c r="I602">
        <f>ROUND((140+76)/10,9)</f>
        <v>21.6</v>
      </c>
      <c r="J602">
        <v>0</v>
      </c>
      <c r="K602">
        <f>ROUND((140+76)/10,9)</f>
        <v>21.6</v>
      </c>
      <c r="O602">
        <f t="shared" si="487"/>
        <v>2536.92</v>
      </c>
      <c r="P602">
        <f t="shared" si="488"/>
        <v>136.08000000000001</v>
      </c>
      <c r="Q602">
        <f t="shared" si="489"/>
        <v>0</v>
      </c>
      <c r="R602">
        <f t="shared" si="490"/>
        <v>0</v>
      </c>
      <c r="S602">
        <f t="shared" si="491"/>
        <v>2400.84</v>
      </c>
      <c r="T602">
        <f t="shared" si="492"/>
        <v>0</v>
      </c>
      <c r="U602">
        <f t="shared" si="493"/>
        <v>3.8879999999999999</v>
      </c>
      <c r="V602">
        <f t="shared" si="494"/>
        <v>0</v>
      </c>
      <c r="W602">
        <f t="shared" si="495"/>
        <v>0</v>
      </c>
      <c r="X602">
        <f t="shared" si="496"/>
        <v>1680.59</v>
      </c>
      <c r="Y602">
        <f t="shared" si="496"/>
        <v>240.08</v>
      </c>
      <c r="AA602">
        <v>1472751627</v>
      </c>
      <c r="AB602">
        <f t="shared" si="497"/>
        <v>117.45</v>
      </c>
      <c r="AC602">
        <f>ROUND((ES602),6)</f>
        <v>6.3</v>
      </c>
      <c r="AD602">
        <f>ROUND((((ET602)-(EU602))+AE602),6)</f>
        <v>0</v>
      </c>
      <c r="AE602">
        <f t="shared" si="518"/>
        <v>0</v>
      </c>
      <c r="AF602">
        <f t="shared" si="518"/>
        <v>111.15</v>
      </c>
      <c r="AG602">
        <f t="shared" si="498"/>
        <v>0</v>
      </c>
      <c r="AH602">
        <f t="shared" si="519"/>
        <v>0.18</v>
      </c>
      <c r="AI602">
        <f t="shared" si="519"/>
        <v>0</v>
      </c>
      <c r="AJ602">
        <f t="shared" si="499"/>
        <v>0</v>
      </c>
      <c r="AK602">
        <v>117.45</v>
      </c>
      <c r="AL602">
        <v>6.3</v>
      </c>
      <c r="AM602">
        <v>0</v>
      </c>
      <c r="AN602">
        <v>0</v>
      </c>
      <c r="AO602">
        <v>111.15</v>
      </c>
      <c r="AP602">
        <v>0</v>
      </c>
      <c r="AQ602">
        <v>0.18</v>
      </c>
      <c r="AR602">
        <v>0</v>
      </c>
      <c r="AS602">
        <v>0</v>
      </c>
      <c r="AT602">
        <v>70</v>
      </c>
      <c r="AU602">
        <v>10</v>
      </c>
      <c r="AV602">
        <v>1</v>
      </c>
      <c r="AW602">
        <v>1</v>
      </c>
      <c r="AZ602">
        <v>1</v>
      </c>
      <c r="BA602">
        <v>1</v>
      </c>
      <c r="BB602">
        <v>1</v>
      </c>
      <c r="BC602">
        <v>1</v>
      </c>
      <c r="BD602" t="s">
        <v>3</v>
      </c>
      <c r="BE602" t="s">
        <v>3</v>
      </c>
      <c r="BF602" t="s">
        <v>3</v>
      </c>
      <c r="BG602" t="s">
        <v>3</v>
      </c>
      <c r="BH602">
        <v>0</v>
      </c>
      <c r="BI602">
        <v>4</v>
      </c>
      <c r="BJ602" t="s">
        <v>501</v>
      </c>
      <c r="BM602">
        <v>0</v>
      </c>
      <c r="BN602">
        <v>0</v>
      </c>
      <c r="BO602" t="s">
        <v>3</v>
      </c>
      <c r="BP602">
        <v>0</v>
      </c>
      <c r="BQ602">
        <v>1</v>
      </c>
      <c r="BR602">
        <v>0</v>
      </c>
      <c r="BS602">
        <v>1</v>
      </c>
      <c r="BT602">
        <v>1</v>
      </c>
      <c r="BU602">
        <v>1</v>
      </c>
      <c r="BV602">
        <v>1</v>
      </c>
      <c r="BW602">
        <v>1</v>
      </c>
      <c r="BX602">
        <v>1</v>
      </c>
      <c r="BY602" t="s">
        <v>3</v>
      </c>
      <c r="BZ602">
        <v>70</v>
      </c>
      <c r="CA602">
        <v>10</v>
      </c>
      <c r="CB602" t="s">
        <v>3</v>
      </c>
      <c r="CE602">
        <v>0</v>
      </c>
      <c r="CF602">
        <v>0</v>
      </c>
      <c r="CG602">
        <v>0</v>
      </c>
      <c r="CM602">
        <v>0</v>
      </c>
      <c r="CN602" t="s">
        <v>3</v>
      </c>
      <c r="CO602">
        <v>0</v>
      </c>
      <c r="CP602">
        <f t="shared" si="500"/>
        <v>2536.92</v>
      </c>
      <c r="CQ602">
        <f t="shared" si="501"/>
        <v>6.3</v>
      </c>
      <c r="CR602">
        <f>((((ET602)*BB602-(EU602)*BS602)+AE602*BS602)*AV602)</f>
        <v>0</v>
      </c>
      <c r="CS602">
        <f t="shared" si="502"/>
        <v>0</v>
      </c>
      <c r="CT602">
        <f t="shared" si="503"/>
        <v>111.15</v>
      </c>
      <c r="CU602">
        <f t="shared" si="504"/>
        <v>0</v>
      </c>
      <c r="CV602">
        <f t="shared" si="505"/>
        <v>0.18</v>
      </c>
      <c r="CW602">
        <f t="shared" si="506"/>
        <v>0</v>
      </c>
      <c r="CX602">
        <f t="shared" si="506"/>
        <v>0</v>
      </c>
      <c r="CY602">
        <f t="shared" si="507"/>
        <v>1680.5880000000002</v>
      </c>
      <c r="CZ602">
        <f t="shared" si="508"/>
        <v>240.084</v>
      </c>
      <c r="DC602" t="s">
        <v>3</v>
      </c>
      <c r="DD602" t="s">
        <v>3</v>
      </c>
      <c r="DE602" t="s">
        <v>3</v>
      </c>
      <c r="DF602" t="s">
        <v>3</v>
      </c>
      <c r="DG602" t="s">
        <v>3</v>
      </c>
      <c r="DH602" t="s">
        <v>3</v>
      </c>
      <c r="DI602" t="s">
        <v>3</v>
      </c>
      <c r="DJ602" t="s">
        <v>3</v>
      </c>
      <c r="DK602" t="s">
        <v>3</v>
      </c>
      <c r="DL602" t="s">
        <v>3</v>
      </c>
      <c r="DM602" t="s">
        <v>3</v>
      </c>
      <c r="DN602">
        <v>0</v>
      </c>
      <c r="DO602">
        <v>0</v>
      </c>
      <c r="DP602">
        <v>1</v>
      </c>
      <c r="DQ602">
        <v>1</v>
      </c>
      <c r="DU602">
        <v>16987630</v>
      </c>
      <c r="DV602" t="s">
        <v>36</v>
      </c>
      <c r="DW602" t="s">
        <v>36</v>
      </c>
      <c r="DX602">
        <v>10</v>
      </c>
      <c r="DZ602" t="s">
        <v>3</v>
      </c>
      <c r="EA602" t="s">
        <v>3</v>
      </c>
      <c r="EB602" t="s">
        <v>3</v>
      </c>
      <c r="EC602" t="s">
        <v>3</v>
      </c>
      <c r="EE602">
        <v>1441815344</v>
      </c>
      <c r="EF602">
        <v>1</v>
      </c>
      <c r="EG602" t="s">
        <v>22</v>
      </c>
      <c r="EH602">
        <v>0</v>
      </c>
      <c r="EI602" t="s">
        <v>3</v>
      </c>
      <c r="EJ602">
        <v>4</v>
      </c>
      <c r="EK602">
        <v>0</v>
      </c>
      <c r="EL602" t="s">
        <v>23</v>
      </c>
      <c r="EM602" t="s">
        <v>24</v>
      </c>
      <c r="EO602" t="s">
        <v>3</v>
      </c>
      <c r="EQ602">
        <v>0</v>
      </c>
      <c r="ER602">
        <v>117.45</v>
      </c>
      <c r="ES602">
        <v>6.3</v>
      </c>
      <c r="ET602">
        <v>0</v>
      </c>
      <c r="EU602">
        <v>0</v>
      </c>
      <c r="EV602">
        <v>111.15</v>
      </c>
      <c r="EW602">
        <v>0.18</v>
      </c>
      <c r="EX602">
        <v>0</v>
      </c>
      <c r="EY602">
        <v>0</v>
      </c>
      <c r="FQ602">
        <v>0</v>
      </c>
      <c r="FR602">
        <f t="shared" si="509"/>
        <v>0</v>
      </c>
      <c r="FS602">
        <v>0</v>
      </c>
      <c r="FX602">
        <v>70</v>
      </c>
      <c r="FY602">
        <v>10</v>
      </c>
      <c r="GA602" t="s">
        <v>3</v>
      </c>
      <c r="GD602">
        <v>0</v>
      </c>
      <c r="GF602">
        <v>1310870617</v>
      </c>
      <c r="GG602">
        <v>2</v>
      </c>
      <c r="GH602">
        <v>1</v>
      </c>
      <c r="GI602">
        <v>-2</v>
      </c>
      <c r="GJ602">
        <v>0</v>
      </c>
      <c r="GK602">
        <f>ROUND(R602*(R12)/100,2)</f>
        <v>0</v>
      </c>
      <c r="GL602">
        <f t="shared" si="510"/>
        <v>0</v>
      </c>
      <c r="GM602">
        <f t="shared" si="511"/>
        <v>4457.59</v>
      </c>
      <c r="GN602">
        <f t="shared" si="512"/>
        <v>0</v>
      </c>
      <c r="GO602">
        <f t="shared" si="513"/>
        <v>0</v>
      </c>
      <c r="GP602">
        <f t="shared" si="514"/>
        <v>4457.59</v>
      </c>
      <c r="GR602">
        <v>0</v>
      </c>
      <c r="GS602">
        <v>3</v>
      </c>
      <c r="GT602">
        <v>0</v>
      </c>
      <c r="GU602" t="s">
        <v>3</v>
      </c>
      <c r="GV602">
        <f t="shared" si="515"/>
        <v>0</v>
      </c>
      <c r="GW602">
        <v>1</v>
      </c>
      <c r="GX602">
        <f t="shared" si="516"/>
        <v>0</v>
      </c>
      <c r="HA602">
        <v>0</v>
      </c>
      <c r="HB602">
        <v>0</v>
      </c>
      <c r="HC602">
        <f t="shared" si="517"/>
        <v>0</v>
      </c>
      <c r="HE602" t="s">
        <v>3</v>
      </c>
      <c r="HF602" t="s">
        <v>3</v>
      </c>
      <c r="HM602" t="s">
        <v>3</v>
      </c>
      <c r="HN602" t="s">
        <v>3</v>
      </c>
      <c r="HO602" t="s">
        <v>3</v>
      </c>
      <c r="HP602" t="s">
        <v>3</v>
      </c>
      <c r="HQ602" t="s">
        <v>3</v>
      </c>
      <c r="IK602">
        <v>0</v>
      </c>
    </row>
    <row r="603" spans="1:245" x14ac:dyDescent="0.2">
      <c r="A603">
        <v>17</v>
      </c>
      <c r="B603">
        <v>1</v>
      </c>
      <c r="C603">
        <f>ROW(SmtRes!A247)</f>
        <v>247</v>
      </c>
      <c r="D603">
        <f>ROW(EtalonRes!A568)</f>
        <v>568</v>
      </c>
      <c r="E603" t="s">
        <v>3</v>
      </c>
      <c r="F603" t="s">
        <v>502</v>
      </c>
      <c r="G603" t="s">
        <v>503</v>
      </c>
      <c r="H603" t="s">
        <v>19</v>
      </c>
      <c r="I603">
        <v>12</v>
      </c>
      <c r="J603">
        <v>0</v>
      </c>
      <c r="K603">
        <v>12</v>
      </c>
      <c r="O603">
        <f t="shared" si="487"/>
        <v>7185.72</v>
      </c>
      <c r="P603">
        <f t="shared" si="488"/>
        <v>72.239999999999995</v>
      </c>
      <c r="Q603">
        <f t="shared" si="489"/>
        <v>0</v>
      </c>
      <c r="R603">
        <f t="shared" si="490"/>
        <v>0</v>
      </c>
      <c r="S603">
        <f t="shared" si="491"/>
        <v>7113.48</v>
      </c>
      <c r="T603">
        <f t="shared" si="492"/>
        <v>0</v>
      </c>
      <c r="U603">
        <f t="shared" si="493"/>
        <v>11.52</v>
      </c>
      <c r="V603">
        <f t="shared" si="494"/>
        <v>0</v>
      </c>
      <c r="W603">
        <f t="shared" si="495"/>
        <v>0</v>
      </c>
      <c r="X603">
        <f t="shared" si="496"/>
        <v>4979.4399999999996</v>
      </c>
      <c r="Y603">
        <f t="shared" si="496"/>
        <v>711.35</v>
      </c>
      <c r="AA603">
        <v>-1</v>
      </c>
      <c r="AB603">
        <f t="shared" si="497"/>
        <v>598.80999999999995</v>
      </c>
      <c r="AC603">
        <f>ROUND((ES603),6)</f>
        <v>6.02</v>
      </c>
      <c r="AD603">
        <f>ROUND((((ET603)-(EU603))+AE603),6)</f>
        <v>0</v>
      </c>
      <c r="AE603">
        <f t="shared" si="518"/>
        <v>0</v>
      </c>
      <c r="AF603">
        <f t="shared" si="518"/>
        <v>592.79</v>
      </c>
      <c r="AG603">
        <f t="shared" si="498"/>
        <v>0</v>
      </c>
      <c r="AH603">
        <f t="shared" si="519"/>
        <v>0.96</v>
      </c>
      <c r="AI603">
        <f t="shared" si="519"/>
        <v>0</v>
      </c>
      <c r="AJ603">
        <f t="shared" si="499"/>
        <v>0</v>
      </c>
      <c r="AK603">
        <v>598.80999999999995</v>
      </c>
      <c r="AL603">
        <v>6.02</v>
      </c>
      <c r="AM603">
        <v>0</v>
      </c>
      <c r="AN603">
        <v>0</v>
      </c>
      <c r="AO603">
        <v>592.79</v>
      </c>
      <c r="AP603">
        <v>0</v>
      </c>
      <c r="AQ603">
        <v>0.96</v>
      </c>
      <c r="AR603">
        <v>0</v>
      </c>
      <c r="AS603">
        <v>0</v>
      </c>
      <c r="AT603">
        <v>70</v>
      </c>
      <c r="AU603">
        <v>10</v>
      </c>
      <c r="AV603">
        <v>1</v>
      </c>
      <c r="AW603">
        <v>1</v>
      </c>
      <c r="AZ603">
        <v>1</v>
      </c>
      <c r="BA603">
        <v>1</v>
      </c>
      <c r="BB603">
        <v>1</v>
      </c>
      <c r="BC603">
        <v>1</v>
      </c>
      <c r="BD603" t="s">
        <v>3</v>
      </c>
      <c r="BE603" t="s">
        <v>3</v>
      </c>
      <c r="BF603" t="s">
        <v>3</v>
      </c>
      <c r="BG603" t="s">
        <v>3</v>
      </c>
      <c r="BH603">
        <v>0</v>
      </c>
      <c r="BI603">
        <v>4</v>
      </c>
      <c r="BJ603" t="s">
        <v>504</v>
      </c>
      <c r="BM603">
        <v>0</v>
      </c>
      <c r="BN603">
        <v>0</v>
      </c>
      <c r="BO603" t="s">
        <v>3</v>
      </c>
      <c r="BP603">
        <v>0</v>
      </c>
      <c r="BQ603">
        <v>1</v>
      </c>
      <c r="BR603">
        <v>0</v>
      </c>
      <c r="BS603">
        <v>1</v>
      </c>
      <c r="BT603">
        <v>1</v>
      </c>
      <c r="BU603">
        <v>1</v>
      </c>
      <c r="BV603">
        <v>1</v>
      </c>
      <c r="BW603">
        <v>1</v>
      </c>
      <c r="BX603">
        <v>1</v>
      </c>
      <c r="BY603" t="s">
        <v>3</v>
      </c>
      <c r="BZ603">
        <v>70</v>
      </c>
      <c r="CA603">
        <v>10</v>
      </c>
      <c r="CB603" t="s">
        <v>3</v>
      </c>
      <c r="CE603">
        <v>0</v>
      </c>
      <c r="CF603">
        <v>0</v>
      </c>
      <c r="CG603">
        <v>0</v>
      </c>
      <c r="CM603">
        <v>0</v>
      </c>
      <c r="CN603" t="s">
        <v>3</v>
      </c>
      <c r="CO603">
        <v>0</v>
      </c>
      <c r="CP603">
        <f t="shared" si="500"/>
        <v>7185.7199999999993</v>
      </c>
      <c r="CQ603">
        <f t="shared" si="501"/>
        <v>6.02</v>
      </c>
      <c r="CR603">
        <f>((((ET603)*BB603-(EU603)*BS603)+AE603*BS603)*AV603)</f>
        <v>0</v>
      </c>
      <c r="CS603">
        <f t="shared" si="502"/>
        <v>0</v>
      </c>
      <c r="CT603">
        <f t="shared" si="503"/>
        <v>592.79</v>
      </c>
      <c r="CU603">
        <f t="shared" si="504"/>
        <v>0</v>
      </c>
      <c r="CV603">
        <f t="shared" si="505"/>
        <v>0.96</v>
      </c>
      <c r="CW603">
        <f t="shared" si="506"/>
        <v>0</v>
      </c>
      <c r="CX603">
        <f t="shared" si="506"/>
        <v>0</v>
      </c>
      <c r="CY603">
        <f t="shared" si="507"/>
        <v>4979.4359999999997</v>
      </c>
      <c r="CZ603">
        <f t="shared" si="508"/>
        <v>711.34799999999984</v>
      </c>
      <c r="DC603" t="s">
        <v>3</v>
      </c>
      <c r="DD603" t="s">
        <v>3</v>
      </c>
      <c r="DE603" t="s">
        <v>3</v>
      </c>
      <c r="DF603" t="s">
        <v>3</v>
      </c>
      <c r="DG603" t="s">
        <v>3</v>
      </c>
      <c r="DH603" t="s">
        <v>3</v>
      </c>
      <c r="DI603" t="s">
        <v>3</v>
      </c>
      <c r="DJ603" t="s">
        <v>3</v>
      </c>
      <c r="DK603" t="s">
        <v>3</v>
      </c>
      <c r="DL603" t="s">
        <v>3</v>
      </c>
      <c r="DM603" t="s">
        <v>3</v>
      </c>
      <c r="DN603">
        <v>0</v>
      </c>
      <c r="DO603">
        <v>0</v>
      </c>
      <c r="DP603">
        <v>1</v>
      </c>
      <c r="DQ603">
        <v>1</v>
      </c>
      <c r="DU603">
        <v>16987630</v>
      </c>
      <c r="DV603" t="s">
        <v>19</v>
      </c>
      <c r="DW603" t="s">
        <v>19</v>
      </c>
      <c r="DX603">
        <v>1</v>
      </c>
      <c r="DZ603" t="s">
        <v>3</v>
      </c>
      <c r="EA603" t="s">
        <v>3</v>
      </c>
      <c r="EB603" t="s">
        <v>3</v>
      </c>
      <c r="EC603" t="s">
        <v>3</v>
      </c>
      <c r="EE603">
        <v>1441815344</v>
      </c>
      <c r="EF603">
        <v>1</v>
      </c>
      <c r="EG603" t="s">
        <v>22</v>
      </c>
      <c r="EH603">
        <v>0</v>
      </c>
      <c r="EI603" t="s">
        <v>3</v>
      </c>
      <c r="EJ603">
        <v>4</v>
      </c>
      <c r="EK603">
        <v>0</v>
      </c>
      <c r="EL603" t="s">
        <v>23</v>
      </c>
      <c r="EM603" t="s">
        <v>24</v>
      </c>
      <c r="EO603" t="s">
        <v>3</v>
      </c>
      <c r="EQ603">
        <v>1311744</v>
      </c>
      <c r="ER603">
        <v>598.80999999999995</v>
      </c>
      <c r="ES603">
        <v>6.02</v>
      </c>
      <c r="ET603">
        <v>0</v>
      </c>
      <c r="EU603">
        <v>0</v>
      </c>
      <c r="EV603">
        <v>592.79</v>
      </c>
      <c r="EW603">
        <v>0.96</v>
      </c>
      <c r="EX603">
        <v>0</v>
      </c>
      <c r="EY603">
        <v>0</v>
      </c>
      <c r="FQ603">
        <v>0</v>
      </c>
      <c r="FR603">
        <f t="shared" si="509"/>
        <v>0</v>
      </c>
      <c r="FS603">
        <v>0</v>
      </c>
      <c r="FX603">
        <v>70</v>
      </c>
      <c r="FY603">
        <v>10</v>
      </c>
      <c r="GA603" t="s">
        <v>3</v>
      </c>
      <c r="GD603">
        <v>0</v>
      </c>
      <c r="GF603">
        <v>304332293</v>
      </c>
      <c r="GG603">
        <v>2</v>
      </c>
      <c r="GH603">
        <v>1</v>
      </c>
      <c r="GI603">
        <v>-2</v>
      </c>
      <c r="GJ603">
        <v>0</v>
      </c>
      <c r="GK603">
        <f>ROUND(R603*(R12)/100,2)</f>
        <v>0</v>
      </c>
      <c r="GL603">
        <f t="shared" si="510"/>
        <v>0</v>
      </c>
      <c r="GM603">
        <f t="shared" si="511"/>
        <v>12876.51</v>
      </c>
      <c r="GN603">
        <f t="shared" si="512"/>
        <v>0</v>
      </c>
      <c r="GO603">
        <f t="shared" si="513"/>
        <v>0</v>
      </c>
      <c r="GP603">
        <f t="shared" si="514"/>
        <v>12876.51</v>
      </c>
      <c r="GR603">
        <v>0</v>
      </c>
      <c r="GS603">
        <v>3</v>
      </c>
      <c r="GT603">
        <v>0</v>
      </c>
      <c r="GU603" t="s">
        <v>3</v>
      </c>
      <c r="GV603">
        <f t="shared" si="515"/>
        <v>0</v>
      </c>
      <c r="GW603">
        <v>1</v>
      </c>
      <c r="GX603">
        <f t="shared" si="516"/>
        <v>0</v>
      </c>
      <c r="HA603">
        <v>0</v>
      </c>
      <c r="HB603">
        <v>0</v>
      </c>
      <c r="HC603">
        <f t="shared" si="517"/>
        <v>0</v>
      </c>
      <c r="HE603" t="s">
        <v>3</v>
      </c>
      <c r="HF603" t="s">
        <v>3</v>
      </c>
      <c r="HM603" t="s">
        <v>3</v>
      </c>
      <c r="HN603" t="s">
        <v>3</v>
      </c>
      <c r="HO603" t="s">
        <v>3</v>
      </c>
      <c r="HP603" t="s">
        <v>3</v>
      </c>
      <c r="HQ603" t="s">
        <v>3</v>
      </c>
      <c r="IK603">
        <v>0</v>
      </c>
    </row>
    <row r="604" spans="1:245" x14ac:dyDescent="0.2">
      <c r="A604">
        <v>17</v>
      </c>
      <c r="B604">
        <v>1</v>
      </c>
      <c r="C604">
        <f>ROW(SmtRes!A251)</f>
        <v>251</v>
      </c>
      <c r="D604">
        <f>ROW(EtalonRes!A572)</f>
        <v>572</v>
      </c>
      <c r="E604" t="s">
        <v>3</v>
      </c>
      <c r="F604" t="s">
        <v>502</v>
      </c>
      <c r="G604" t="s">
        <v>505</v>
      </c>
      <c r="H604" t="s">
        <v>19</v>
      </c>
      <c r="I604">
        <v>100</v>
      </c>
      <c r="J604">
        <v>0</v>
      </c>
      <c r="K604">
        <v>100</v>
      </c>
      <c r="O604">
        <f t="shared" si="487"/>
        <v>59881</v>
      </c>
      <c r="P604">
        <f t="shared" si="488"/>
        <v>602</v>
      </c>
      <c r="Q604">
        <f t="shared" si="489"/>
        <v>0</v>
      </c>
      <c r="R604">
        <f t="shared" si="490"/>
        <v>0</v>
      </c>
      <c r="S604">
        <f t="shared" si="491"/>
        <v>59279</v>
      </c>
      <c r="T604">
        <f t="shared" si="492"/>
        <v>0</v>
      </c>
      <c r="U604">
        <f t="shared" si="493"/>
        <v>96</v>
      </c>
      <c r="V604">
        <f t="shared" si="494"/>
        <v>0</v>
      </c>
      <c r="W604">
        <f t="shared" si="495"/>
        <v>0</v>
      </c>
      <c r="X604">
        <f t="shared" si="496"/>
        <v>41495.300000000003</v>
      </c>
      <c r="Y604">
        <f t="shared" si="496"/>
        <v>5927.9</v>
      </c>
      <c r="AA604">
        <v>-1</v>
      </c>
      <c r="AB604">
        <f t="shared" si="497"/>
        <v>598.80999999999995</v>
      </c>
      <c r="AC604">
        <f>ROUND((ES604),6)</f>
        <v>6.02</v>
      </c>
      <c r="AD604">
        <f>ROUND((((ET604)-(EU604))+AE604),6)</f>
        <v>0</v>
      </c>
      <c r="AE604">
        <f t="shared" si="518"/>
        <v>0</v>
      </c>
      <c r="AF604">
        <f t="shared" si="518"/>
        <v>592.79</v>
      </c>
      <c r="AG604">
        <f t="shared" si="498"/>
        <v>0</v>
      </c>
      <c r="AH604">
        <f t="shared" si="519"/>
        <v>0.96</v>
      </c>
      <c r="AI604">
        <f t="shared" si="519"/>
        <v>0</v>
      </c>
      <c r="AJ604">
        <f t="shared" si="499"/>
        <v>0</v>
      </c>
      <c r="AK604">
        <v>598.80999999999995</v>
      </c>
      <c r="AL604">
        <v>6.02</v>
      </c>
      <c r="AM604">
        <v>0</v>
      </c>
      <c r="AN604">
        <v>0</v>
      </c>
      <c r="AO604">
        <v>592.79</v>
      </c>
      <c r="AP604">
        <v>0</v>
      </c>
      <c r="AQ604">
        <v>0.96</v>
      </c>
      <c r="AR604">
        <v>0</v>
      </c>
      <c r="AS604">
        <v>0</v>
      </c>
      <c r="AT604">
        <v>70</v>
      </c>
      <c r="AU604">
        <v>10</v>
      </c>
      <c r="AV604">
        <v>1</v>
      </c>
      <c r="AW604">
        <v>1</v>
      </c>
      <c r="AZ604">
        <v>1</v>
      </c>
      <c r="BA604">
        <v>1</v>
      </c>
      <c r="BB604">
        <v>1</v>
      </c>
      <c r="BC604">
        <v>1</v>
      </c>
      <c r="BD604" t="s">
        <v>3</v>
      </c>
      <c r="BE604" t="s">
        <v>3</v>
      </c>
      <c r="BF604" t="s">
        <v>3</v>
      </c>
      <c r="BG604" t="s">
        <v>3</v>
      </c>
      <c r="BH604">
        <v>0</v>
      </c>
      <c r="BI604">
        <v>4</v>
      </c>
      <c r="BJ604" t="s">
        <v>504</v>
      </c>
      <c r="BM604">
        <v>0</v>
      </c>
      <c r="BN604">
        <v>0</v>
      </c>
      <c r="BO604" t="s">
        <v>3</v>
      </c>
      <c r="BP604">
        <v>0</v>
      </c>
      <c r="BQ604">
        <v>1</v>
      </c>
      <c r="BR604">
        <v>0</v>
      </c>
      <c r="BS604">
        <v>1</v>
      </c>
      <c r="BT604">
        <v>1</v>
      </c>
      <c r="BU604">
        <v>1</v>
      </c>
      <c r="BV604">
        <v>1</v>
      </c>
      <c r="BW604">
        <v>1</v>
      </c>
      <c r="BX604">
        <v>1</v>
      </c>
      <c r="BY604" t="s">
        <v>3</v>
      </c>
      <c r="BZ604">
        <v>70</v>
      </c>
      <c r="CA604">
        <v>10</v>
      </c>
      <c r="CB604" t="s">
        <v>3</v>
      </c>
      <c r="CE604">
        <v>0</v>
      </c>
      <c r="CF604">
        <v>0</v>
      </c>
      <c r="CG604">
        <v>0</v>
      </c>
      <c r="CM604">
        <v>0</v>
      </c>
      <c r="CN604" t="s">
        <v>3</v>
      </c>
      <c r="CO604">
        <v>0</v>
      </c>
      <c r="CP604">
        <f t="shared" si="500"/>
        <v>59881</v>
      </c>
      <c r="CQ604">
        <f t="shared" si="501"/>
        <v>6.02</v>
      </c>
      <c r="CR604">
        <f>((((ET604)*BB604-(EU604)*BS604)+AE604*BS604)*AV604)</f>
        <v>0</v>
      </c>
      <c r="CS604">
        <f t="shared" si="502"/>
        <v>0</v>
      </c>
      <c r="CT604">
        <f t="shared" si="503"/>
        <v>592.79</v>
      </c>
      <c r="CU604">
        <f t="shared" si="504"/>
        <v>0</v>
      </c>
      <c r="CV604">
        <f t="shared" si="505"/>
        <v>0.96</v>
      </c>
      <c r="CW604">
        <f t="shared" si="506"/>
        <v>0</v>
      </c>
      <c r="CX604">
        <f t="shared" si="506"/>
        <v>0</v>
      </c>
      <c r="CY604">
        <f t="shared" si="507"/>
        <v>41495.300000000003</v>
      </c>
      <c r="CZ604">
        <f t="shared" si="508"/>
        <v>5927.9</v>
      </c>
      <c r="DC604" t="s">
        <v>3</v>
      </c>
      <c r="DD604" t="s">
        <v>3</v>
      </c>
      <c r="DE604" t="s">
        <v>3</v>
      </c>
      <c r="DF604" t="s">
        <v>3</v>
      </c>
      <c r="DG604" t="s">
        <v>3</v>
      </c>
      <c r="DH604" t="s">
        <v>3</v>
      </c>
      <c r="DI604" t="s">
        <v>3</v>
      </c>
      <c r="DJ604" t="s">
        <v>3</v>
      </c>
      <c r="DK604" t="s">
        <v>3</v>
      </c>
      <c r="DL604" t="s">
        <v>3</v>
      </c>
      <c r="DM604" t="s">
        <v>3</v>
      </c>
      <c r="DN604">
        <v>0</v>
      </c>
      <c r="DO604">
        <v>0</v>
      </c>
      <c r="DP604">
        <v>1</v>
      </c>
      <c r="DQ604">
        <v>1</v>
      </c>
      <c r="DU604">
        <v>16987630</v>
      </c>
      <c r="DV604" t="s">
        <v>19</v>
      </c>
      <c r="DW604" t="s">
        <v>19</v>
      </c>
      <c r="DX604">
        <v>1</v>
      </c>
      <c r="DZ604" t="s">
        <v>3</v>
      </c>
      <c r="EA604" t="s">
        <v>3</v>
      </c>
      <c r="EB604" t="s">
        <v>3</v>
      </c>
      <c r="EC604" t="s">
        <v>3</v>
      </c>
      <c r="EE604">
        <v>1441815344</v>
      </c>
      <c r="EF604">
        <v>1</v>
      </c>
      <c r="EG604" t="s">
        <v>22</v>
      </c>
      <c r="EH604">
        <v>0</v>
      </c>
      <c r="EI604" t="s">
        <v>3</v>
      </c>
      <c r="EJ604">
        <v>4</v>
      </c>
      <c r="EK604">
        <v>0</v>
      </c>
      <c r="EL604" t="s">
        <v>23</v>
      </c>
      <c r="EM604" t="s">
        <v>24</v>
      </c>
      <c r="EO604" t="s">
        <v>3</v>
      </c>
      <c r="EQ604">
        <v>1311744</v>
      </c>
      <c r="ER604">
        <v>598.80999999999995</v>
      </c>
      <c r="ES604">
        <v>6.02</v>
      </c>
      <c r="ET604">
        <v>0</v>
      </c>
      <c r="EU604">
        <v>0</v>
      </c>
      <c r="EV604">
        <v>592.79</v>
      </c>
      <c r="EW604">
        <v>0.96</v>
      </c>
      <c r="EX604">
        <v>0</v>
      </c>
      <c r="EY604">
        <v>0</v>
      </c>
      <c r="FQ604">
        <v>0</v>
      </c>
      <c r="FR604">
        <f t="shared" si="509"/>
        <v>0</v>
      </c>
      <c r="FS604">
        <v>0</v>
      </c>
      <c r="FX604">
        <v>70</v>
      </c>
      <c r="FY604">
        <v>10</v>
      </c>
      <c r="GA604" t="s">
        <v>3</v>
      </c>
      <c r="GD604">
        <v>0</v>
      </c>
      <c r="GF604">
        <v>580075554</v>
      </c>
      <c r="GG604">
        <v>2</v>
      </c>
      <c r="GH604">
        <v>1</v>
      </c>
      <c r="GI604">
        <v>-2</v>
      </c>
      <c r="GJ604">
        <v>0</v>
      </c>
      <c r="GK604">
        <f>ROUND(R604*(R12)/100,2)</f>
        <v>0</v>
      </c>
      <c r="GL604">
        <f t="shared" si="510"/>
        <v>0</v>
      </c>
      <c r="GM604">
        <f t="shared" si="511"/>
        <v>107304.2</v>
      </c>
      <c r="GN604">
        <f t="shared" si="512"/>
        <v>0</v>
      </c>
      <c r="GO604">
        <f t="shared" si="513"/>
        <v>0</v>
      </c>
      <c r="GP604">
        <f t="shared" si="514"/>
        <v>107304.2</v>
      </c>
      <c r="GR604">
        <v>0</v>
      </c>
      <c r="GS604">
        <v>3</v>
      </c>
      <c r="GT604">
        <v>0</v>
      </c>
      <c r="GU604" t="s">
        <v>3</v>
      </c>
      <c r="GV604">
        <f t="shared" si="515"/>
        <v>0</v>
      </c>
      <c r="GW604">
        <v>1</v>
      </c>
      <c r="GX604">
        <f t="shared" si="516"/>
        <v>0</v>
      </c>
      <c r="HA604">
        <v>0</v>
      </c>
      <c r="HB604">
        <v>0</v>
      </c>
      <c r="HC604">
        <f t="shared" si="517"/>
        <v>0</v>
      </c>
      <c r="HE604" t="s">
        <v>3</v>
      </c>
      <c r="HF604" t="s">
        <v>3</v>
      </c>
      <c r="HM604" t="s">
        <v>3</v>
      </c>
      <c r="HN604" t="s">
        <v>3</v>
      </c>
      <c r="HO604" t="s">
        <v>3</v>
      </c>
      <c r="HP604" t="s">
        <v>3</v>
      </c>
      <c r="HQ604" t="s">
        <v>3</v>
      </c>
      <c r="IK604">
        <v>0</v>
      </c>
    </row>
    <row r="606" spans="1:245" x14ac:dyDescent="0.2">
      <c r="A606" s="2">
        <v>51</v>
      </c>
      <c r="B606" s="2">
        <f>B595</f>
        <v>1</v>
      </c>
      <c r="C606" s="2">
        <f>A595</f>
        <v>5</v>
      </c>
      <c r="D606" s="2">
        <f>ROW(A595)</f>
        <v>595</v>
      </c>
      <c r="E606" s="2"/>
      <c r="F606" s="2" t="str">
        <f>IF(F595&lt;&gt;"",F595,"")</f>
        <v>Новый подраздел</v>
      </c>
      <c r="G606" s="2" t="str">
        <f>IF(G595&lt;&gt;"",G595,"")</f>
        <v>4.4 Электроустановочные изделия</v>
      </c>
      <c r="H606" s="2">
        <v>0</v>
      </c>
      <c r="I606" s="2"/>
      <c r="J606" s="2"/>
      <c r="K606" s="2"/>
      <c r="L606" s="2"/>
      <c r="M606" s="2"/>
      <c r="N606" s="2"/>
      <c r="O606" s="2">
        <f t="shared" ref="O606:T606" si="520">ROUND(AB606,2)</f>
        <v>11611.79</v>
      </c>
      <c r="P606" s="2">
        <f t="shared" si="520"/>
        <v>138.15</v>
      </c>
      <c r="Q606" s="2">
        <f t="shared" si="520"/>
        <v>2006.64</v>
      </c>
      <c r="R606" s="2">
        <f t="shared" si="520"/>
        <v>1272.3499999999999</v>
      </c>
      <c r="S606" s="2">
        <f t="shared" si="520"/>
        <v>9467</v>
      </c>
      <c r="T606" s="2">
        <f t="shared" si="520"/>
        <v>0</v>
      </c>
      <c r="U606" s="2">
        <f>AH606</f>
        <v>17.088000000000001</v>
      </c>
      <c r="V606" s="2">
        <f>AI606</f>
        <v>0</v>
      </c>
      <c r="W606" s="2">
        <f>ROUND(AJ606,2)</f>
        <v>0</v>
      </c>
      <c r="X606" s="2">
        <f>ROUND(AK606,2)</f>
        <v>6626.9</v>
      </c>
      <c r="Y606" s="2">
        <f>ROUND(AL606,2)</f>
        <v>946.7</v>
      </c>
      <c r="Z606" s="2"/>
      <c r="AA606" s="2"/>
      <c r="AB606" s="2">
        <f>ROUND(SUMIF(AA599:AA604,"=1472751627",O599:O604),2)</f>
        <v>11611.79</v>
      </c>
      <c r="AC606" s="2">
        <f>ROUND(SUMIF(AA599:AA604,"=1472751627",P599:P604),2)</f>
        <v>138.15</v>
      </c>
      <c r="AD606" s="2">
        <f>ROUND(SUMIF(AA599:AA604,"=1472751627",Q599:Q604),2)</f>
        <v>2006.64</v>
      </c>
      <c r="AE606" s="2">
        <f>ROUND(SUMIF(AA599:AA604,"=1472751627",R599:R604),2)</f>
        <v>1272.3499999999999</v>
      </c>
      <c r="AF606" s="2">
        <f>ROUND(SUMIF(AA599:AA604,"=1472751627",S599:S604),2)</f>
        <v>9467</v>
      </c>
      <c r="AG606" s="2">
        <f>ROUND(SUMIF(AA599:AA604,"=1472751627",T599:T604),2)</f>
        <v>0</v>
      </c>
      <c r="AH606" s="2">
        <f>SUMIF(AA599:AA604,"=1472751627",U599:U604)</f>
        <v>17.088000000000001</v>
      </c>
      <c r="AI606" s="2">
        <f>SUMIF(AA599:AA604,"=1472751627",V599:V604)</f>
        <v>0</v>
      </c>
      <c r="AJ606" s="2">
        <f>ROUND(SUMIF(AA599:AA604,"=1472751627",W599:W604),2)</f>
        <v>0</v>
      </c>
      <c r="AK606" s="2">
        <f>ROUND(SUMIF(AA599:AA604,"=1472751627",X599:X604),2)</f>
        <v>6626.9</v>
      </c>
      <c r="AL606" s="2">
        <f>ROUND(SUMIF(AA599:AA604,"=1472751627",Y599:Y604),2)</f>
        <v>946.7</v>
      </c>
      <c r="AM606" s="2"/>
      <c r="AN606" s="2"/>
      <c r="AO606" s="2">
        <f t="shared" ref="AO606:BD606" si="521">ROUND(BX606,2)</f>
        <v>0</v>
      </c>
      <c r="AP606" s="2">
        <f t="shared" si="521"/>
        <v>0</v>
      </c>
      <c r="AQ606" s="2">
        <f t="shared" si="521"/>
        <v>0</v>
      </c>
      <c r="AR606" s="2">
        <f t="shared" si="521"/>
        <v>20559.53</v>
      </c>
      <c r="AS606" s="2">
        <f t="shared" si="521"/>
        <v>0</v>
      </c>
      <c r="AT606" s="2">
        <f t="shared" si="521"/>
        <v>0</v>
      </c>
      <c r="AU606" s="2">
        <f t="shared" si="521"/>
        <v>20559.53</v>
      </c>
      <c r="AV606" s="2">
        <f t="shared" si="521"/>
        <v>138.15</v>
      </c>
      <c r="AW606" s="2">
        <f t="shared" si="521"/>
        <v>138.15</v>
      </c>
      <c r="AX606" s="2">
        <f t="shared" si="521"/>
        <v>0</v>
      </c>
      <c r="AY606" s="2">
        <f t="shared" si="521"/>
        <v>138.15</v>
      </c>
      <c r="AZ606" s="2">
        <f t="shared" si="521"/>
        <v>0</v>
      </c>
      <c r="BA606" s="2">
        <f t="shared" si="521"/>
        <v>0</v>
      </c>
      <c r="BB606" s="2">
        <f t="shared" si="521"/>
        <v>0</v>
      </c>
      <c r="BC606" s="2">
        <f t="shared" si="521"/>
        <v>0</v>
      </c>
      <c r="BD606" s="2">
        <f t="shared" si="521"/>
        <v>0</v>
      </c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>
        <f>ROUND(SUMIF(AA599:AA604,"=1472751627",FQ599:FQ604),2)</f>
        <v>0</v>
      </c>
      <c r="BY606" s="2">
        <f>ROUND(SUMIF(AA599:AA604,"=1472751627",FR599:FR604),2)</f>
        <v>0</v>
      </c>
      <c r="BZ606" s="2">
        <f>ROUND(SUMIF(AA599:AA604,"=1472751627",GL599:GL604),2)</f>
        <v>0</v>
      </c>
      <c r="CA606" s="2">
        <f>ROUND(SUMIF(AA599:AA604,"=1472751627",GM599:GM604),2)</f>
        <v>20559.53</v>
      </c>
      <c r="CB606" s="2">
        <f>ROUND(SUMIF(AA599:AA604,"=1472751627",GN599:GN604),2)</f>
        <v>0</v>
      </c>
      <c r="CC606" s="2">
        <f>ROUND(SUMIF(AA599:AA604,"=1472751627",GO599:GO604),2)</f>
        <v>0</v>
      </c>
      <c r="CD606" s="2">
        <f>ROUND(SUMIF(AA599:AA604,"=1472751627",GP599:GP604),2)</f>
        <v>20559.53</v>
      </c>
      <c r="CE606" s="2">
        <f>AC606-BX606</f>
        <v>138.15</v>
      </c>
      <c r="CF606" s="2">
        <f>AC606-BY606</f>
        <v>138.15</v>
      </c>
      <c r="CG606" s="2">
        <f>BX606-BZ606</f>
        <v>0</v>
      </c>
      <c r="CH606" s="2">
        <f>AC606-BX606-BY606+BZ606</f>
        <v>138.15</v>
      </c>
      <c r="CI606" s="2">
        <f>BY606-BZ606</f>
        <v>0</v>
      </c>
      <c r="CJ606" s="2">
        <f>ROUND(SUMIF(AA599:AA604,"=1472751627",GX599:GX604),2)</f>
        <v>0</v>
      </c>
      <c r="CK606" s="2">
        <f>ROUND(SUMIF(AA599:AA604,"=1472751627",GY599:GY604),2)</f>
        <v>0</v>
      </c>
      <c r="CL606" s="2">
        <f>ROUND(SUMIF(AA599:AA604,"=1472751627",GZ599:GZ604),2)</f>
        <v>0</v>
      </c>
      <c r="CM606" s="2">
        <f>ROUND(SUMIF(AA599:AA604,"=1472751627",HD599:HD604),2)</f>
        <v>0</v>
      </c>
      <c r="CN606" s="2"/>
      <c r="CO606" s="2"/>
      <c r="CP606" s="2"/>
      <c r="CQ606" s="2"/>
      <c r="CR606" s="2"/>
      <c r="CS606" s="2"/>
      <c r="CT606" s="2"/>
      <c r="CU606" s="2"/>
      <c r="CV606" s="2"/>
      <c r="CW606" s="2"/>
      <c r="CX606" s="2"/>
      <c r="CY606" s="2"/>
      <c r="CZ606" s="2"/>
      <c r="DA606" s="2"/>
      <c r="DB606" s="2"/>
      <c r="DC606" s="2"/>
      <c r="DD606" s="2"/>
      <c r="DE606" s="2"/>
      <c r="DF606" s="2"/>
      <c r="DG606" s="3"/>
      <c r="DH606" s="3"/>
      <c r="DI606" s="3"/>
      <c r="DJ606" s="3"/>
      <c r="DK606" s="3"/>
      <c r="DL606" s="3"/>
      <c r="DM606" s="3"/>
      <c r="DN606" s="3"/>
      <c r="DO606" s="3"/>
      <c r="DP606" s="3"/>
      <c r="DQ606" s="3"/>
      <c r="DR606" s="3"/>
      <c r="DS606" s="3"/>
      <c r="DT606" s="3"/>
      <c r="DU606" s="3"/>
      <c r="DV606" s="3"/>
      <c r="DW606" s="3"/>
      <c r="DX606" s="3"/>
      <c r="DY606" s="3"/>
      <c r="DZ606" s="3"/>
      <c r="EA606" s="3"/>
      <c r="EB606" s="3"/>
      <c r="EC606" s="3"/>
      <c r="ED606" s="3"/>
      <c r="EE606" s="3"/>
      <c r="EF606" s="3"/>
      <c r="EG606" s="3"/>
      <c r="EH606" s="3"/>
      <c r="EI606" s="3"/>
      <c r="EJ606" s="3"/>
      <c r="EK606" s="3"/>
      <c r="EL606" s="3"/>
      <c r="EM606" s="3"/>
      <c r="EN606" s="3"/>
      <c r="EO606" s="3"/>
      <c r="EP606" s="3"/>
      <c r="EQ606" s="3"/>
      <c r="ER606" s="3"/>
      <c r="ES606" s="3"/>
      <c r="ET606" s="3"/>
      <c r="EU606" s="3"/>
      <c r="EV606" s="3"/>
      <c r="EW606" s="3"/>
      <c r="EX606" s="3"/>
      <c r="EY606" s="3"/>
      <c r="EZ606" s="3"/>
      <c r="FA606" s="3"/>
      <c r="FB606" s="3"/>
      <c r="FC606" s="3"/>
      <c r="FD606" s="3"/>
      <c r="FE606" s="3"/>
      <c r="FF606" s="3"/>
      <c r="FG606" s="3"/>
      <c r="FH606" s="3"/>
      <c r="FI606" s="3"/>
      <c r="FJ606" s="3"/>
      <c r="FK606" s="3"/>
      <c r="FL606" s="3"/>
      <c r="FM606" s="3"/>
      <c r="FN606" s="3"/>
      <c r="FO606" s="3"/>
      <c r="FP606" s="3"/>
      <c r="FQ606" s="3"/>
      <c r="FR606" s="3"/>
      <c r="FS606" s="3"/>
      <c r="FT606" s="3"/>
      <c r="FU606" s="3"/>
      <c r="FV606" s="3"/>
      <c r="FW606" s="3"/>
      <c r="FX606" s="3"/>
      <c r="FY606" s="3"/>
      <c r="FZ606" s="3"/>
      <c r="GA606" s="3"/>
      <c r="GB606" s="3"/>
      <c r="GC606" s="3"/>
      <c r="GD606" s="3"/>
      <c r="GE606" s="3"/>
      <c r="GF606" s="3"/>
      <c r="GG606" s="3"/>
      <c r="GH606" s="3"/>
      <c r="GI606" s="3"/>
      <c r="GJ606" s="3"/>
      <c r="GK606" s="3"/>
      <c r="GL606" s="3"/>
      <c r="GM606" s="3"/>
      <c r="GN606" s="3"/>
      <c r="GO606" s="3"/>
      <c r="GP606" s="3"/>
      <c r="GQ606" s="3"/>
      <c r="GR606" s="3"/>
      <c r="GS606" s="3"/>
      <c r="GT606" s="3"/>
      <c r="GU606" s="3"/>
      <c r="GV606" s="3"/>
      <c r="GW606" s="3"/>
      <c r="GX606" s="3">
        <v>0</v>
      </c>
    </row>
    <row r="608" spans="1:245" x14ac:dyDescent="0.2">
      <c r="A608" s="4">
        <v>50</v>
      </c>
      <c r="B608" s="4">
        <v>0</v>
      </c>
      <c r="C608" s="4">
        <v>0</v>
      </c>
      <c r="D608" s="4">
        <v>1</v>
      </c>
      <c r="E608" s="4">
        <v>201</v>
      </c>
      <c r="F608" s="4">
        <f>ROUND(Source!O606,O608)</f>
        <v>11611.79</v>
      </c>
      <c r="G608" s="4" t="s">
        <v>62</v>
      </c>
      <c r="H608" s="4" t="s">
        <v>63</v>
      </c>
      <c r="I608" s="4"/>
      <c r="J608" s="4"/>
      <c r="K608" s="4">
        <v>201</v>
      </c>
      <c r="L608" s="4">
        <v>1</v>
      </c>
      <c r="M608" s="4">
        <v>3</v>
      </c>
      <c r="N608" s="4" t="s">
        <v>3</v>
      </c>
      <c r="O608" s="4">
        <v>2</v>
      </c>
      <c r="P608" s="4"/>
      <c r="Q608" s="4"/>
      <c r="R608" s="4"/>
      <c r="S608" s="4"/>
      <c r="T608" s="4"/>
      <c r="U608" s="4"/>
      <c r="V608" s="4"/>
      <c r="W608" s="4">
        <v>0</v>
      </c>
      <c r="X608" s="4">
        <v>1</v>
      </c>
      <c r="Y608" s="4">
        <v>0</v>
      </c>
      <c r="Z608" s="4"/>
      <c r="AA608" s="4"/>
      <c r="AB608" s="4"/>
    </row>
    <row r="609" spans="1:28" x14ac:dyDescent="0.2">
      <c r="A609" s="4">
        <v>50</v>
      </c>
      <c r="B609" s="4">
        <v>0</v>
      </c>
      <c r="C609" s="4">
        <v>0</v>
      </c>
      <c r="D609" s="4">
        <v>1</v>
      </c>
      <c r="E609" s="4">
        <v>202</v>
      </c>
      <c r="F609" s="4">
        <f>ROUND(Source!P606,O609)</f>
        <v>138.15</v>
      </c>
      <c r="G609" s="4" t="s">
        <v>64</v>
      </c>
      <c r="H609" s="4" t="s">
        <v>65</v>
      </c>
      <c r="I609" s="4"/>
      <c r="J609" s="4"/>
      <c r="K609" s="4">
        <v>202</v>
      </c>
      <c r="L609" s="4">
        <v>2</v>
      </c>
      <c r="M609" s="4">
        <v>3</v>
      </c>
      <c r="N609" s="4" t="s">
        <v>3</v>
      </c>
      <c r="O609" s="4">
        <v>2</v>
      </c>
      <c r="P609" s="4"/>
      <c r="Q609" s="4"/>
      <c r="R609" s="4"/>
      <c r="S609" s="4"/>
      <c r="T609" s="4"/>
      <c r="U609" s="4"/>
      <c r="V609" s="4"/>
      <c r="W609" s="4">
        <v>0</v>
      </c>
      <c r="X609" s="4">
        <v>1</v>
      </c>
      <c r="Y609" s="4">
        <v>0</v>
      </c>
      <c r="Z609" s="4"/>
      <c r="AA609" s="4"/>
      <c r="AB609" s="4"/>
    </row>
    <row r="610" spans="1:28" x14ac:dyDescent="0.2">
      <c r="A610" s="4">
        <v>50</v>
      </c>
      <c r="B610" s="4">
        <v>0</v>
      </c>
      <c r="C610" s="4">
        <v>0</v>
      </c>
      <c r="D610" s="4">
        <v>1</v>
      </c>
      <c r="E610" s="4">
        <v>222</v>
      </c>
      <c r="F610" s="4">
        <f>ROUND(Source!AO606,O610)</f>
        <v>0</v>
      </c>
      <c r="G610" s="4" t="s">
        <v>66</v>
      </c>
      <c r="H610" s="4" t="s">
        <v>67</v>
      </c>
      <c r="I610" s="4"/>
      <c r="J610" s="4"/>
      <c r="K610" s="4">
        <v>222</v>
      </c>
      <c r="L610" s="4">
        <v>3</v>
      </c>
      <c r="M610" s="4">
        <v>3</v>
      </c>
      <c r="N610" s="4" t="s">
        <v>3</v>
      </c>
      <c r="O610" s="4">
        <v>2</v>
      </c>
      <c r="P610" s="4"/>
      <c r="Q610" s="4"/>
      <c r="R610" s="4"/>
      <c r="S610" s="4"/>
      <c r="T610" s="4"/>
      <c r="U610" s="4"/>
      <c r="V610" s="4"/>
      <c r="W610" s="4">
        <v>0</v>
      </c>
      <c r="X610" s="4">
        <v>1</v>
      </c>
      <c r="Y610" s="4">
        <v>0</v>
      </c>
      <c r="Z610" s="4"/>
      <c r="AA610" s="4"/>
      <c r="AB610" s="4"/>
    </row>
    <row r="611" spans="1:28" x14ac:dyDescent="0.2">
      <c r="A611" s="4">
        <v>50</v>
      </c>
      <c r="B611" s="4">
        <v>0</v>
      </c>
      <c r="C611" s="4">
        <v>0</v>
      </c>
      <c r="D611" s="4">
        <v>1</v>
      </c>
      <c r="E611" s="4">
        <v>225</v>
      </c>
      <c r="F611" s="4">
        <f>ROUND(Source!AV606,O611)</f>
        <v>138.15</v>
      </c>
      <c r="G611" s="4" t="s">
        <v>68</v>
      </c>
      <c r="H611" s="4" t="s">
        <v>69</v>
      </c>
      <c r="I611" s="4"/>
      <c r="J611" s="4"/>
      <c r="K611" s="4">
        <v>225</v>
      </c>
      <c r="L611" s="4">
        <v>4</v>
      </c>
      <c r="M611" s="4">
        <v>3</v>
      </c>
      <c r="N611" s="4" t="s">
        <v>3</v>
      </c>
      <c r="O611" s="4">
        <v>2</v>
      </c>
      <c r="P611" s="4"/>
      <c r="Q611" s="4"/>
      <c r="R611" s="4"/>
      <c r="S611" s="4"/>
      <c r="T611" s="4"/>
      <c r="U611" s="4"/>
      <c r="V611" s="4"/>
      <c r="W611" s="4">
        <v>0</v>
      </c>
      <c r="X611" s="4">
        <v>1</v>
      </c>
      <c r="Y611" s="4">
        <v>0</v>
      </c>
      <c r="Z611" s="4"/>
      <c r="AA611" s="4"/>
      <c r="AB611" s="4"/>
    </row>
    <row r="612" spans="1:28" x14ac:dyDescent="0.2">
      <c r="A612" s="4">
        <v>50</v>
      </c>
      <c r="B612" s="4">
        <v>0</v>
      </c>
      <c r="C612" s="4">
        <v>0</v>
      </c>
      <c r="D612" s="4">
        <v>1</v>
      </c>
      <c r="E612" s="4">
        <v>226</v>
      </c>
      <c r="F612" s="4">
        <f>ROUND(Source!AW606,O612)</f>
        <v>138.15</v>
      </c>
      <c r="G612" s="4" t="s">
        <v>70</v>
      </c>
      <c r="H612" s="4" t="s">
        <v>71</v>
      </c>
      <c r="I612" s="4"/>
      <c r="J612" s="4"/>
      <c r="K612" s="4">
        <v>226</v>
      </c>
      <c r="L612" s="4">
        <v>5</v>
      </c>
      <c r="M612" s="4">
        <v>3</v>
      </c>
      <c r="N612" s="4" t="s">
        <v>3</v>
      </c>
      <c r="O612" s="4">
        <v>2</v>
      </c>
      <c r="P612" s="4"/>
      <c r="Q612" s="4"/>
      <c r="R612" s="4"/>
      <c r="S612" s="4"/>
      <c r="T612" s="4"/>
      <c r="U612" s="4"/>
      <c r="V612" s="4"/>
      <c r="W612" s="4">
        <v>0</v>
      </c>
      <c r="X612" s="4">
        <v>1</v>
      </c>
      <c r="Y612" s="4">
        <v>0</v>
      </c>
      <c r="Z612" s="4"/>
      <c r="AA612" s="4"/>
      <c r="AB612" s="4"/>
    </row>
    <row r="613" spans="1:28" x14ac:dyDescent="0.2">
      <c r="A613" s="4">
        <v>50</v>
      </c>
      <c r="B613" s="4">
        <v>0</v>
      </c>
      <c r="C613" s="4">
        <v>0</v>
      </c>
      <c r="D613" s="4">
        <v>1</v>
      </c>
      <c r="E613" s="4">
        <v>227</v>
      </c>
      <c r="F613" s="4">
        <f>ROUND(Source!AX606,O613)</f>
        <v>0</v>
      </c>
      <c r="G613" s="4" t="s">
        <v>72</v>
      </c>
      <c r="H613" s="4" t="s">
        <v>73</v>
      </c>
      <c r="I613" s="4"/>
      <c r="J613" s="4"/>
      <c r="K613" s="4">
        <v>227</v>
      </c>
      <c r="L613" s="4">
        <v>6</v>
      </c>
      <c r="M613" s="4">
        <v>3</v>
      </c>
      <c r="N613" s="4" t="s">
        <v>3</v>
      </c>
      <c r="O613" s="4">
        <v>2</v>
      </c>
      <c r="P613" s="4"/>
      <c r="Q613" s="4"/>
      <c r="R613" s="4"/>
      <c r="S613" s="4"/>
      <c r="T613" s="4"/>
      <c r="U613" s="4"/>
      <c r="V613" s="4"/>
      <c r="W613" s="4">
        <v>0</v>
      </c>
      <c r="X613" s="4">
        <v>1</v>
      </c>
      <c r="Y613" s="4">
        <v>0</v>
      </c>
      <c r="Z613" s="4"/>
      <c r="AA613" s="4"/>
      <c r="AB613" s="4"/>
    </row>
    <row r="614" spans="1:28" x14ac:dyDescent="0.2">
      <c r="A614" s="4">
        <v>50</v>
      </c>
      <c r="B614" s="4">
        <v>0</v>
      </c>
      <c r="C614" s="4">
        <v>0</v>
      </c>
      <c r="D614" s="4">
        <v>1</v>
      </c>
      <c r="E614" s="4">
        <v>228</v>
      </c>
      <c r="F614" s="4">
        <f>ROUND(Source!AY606,O614)</f>
        <v>138.15</v>
      </c>
      <c r="G614" s="4" t="s">
        <v>74</v>
      </c>
      <c r="H614" s="4" t="s">
        <v>75</v>
      </c>
      <c r="I614" s="4"/>
      <c r="J614" s="4"/>
      <c r="K614" s="4">
        <v>228</v>
      </c>
      <c r="L614" s="4">
        <v>7</v>
      </c>
      <c r="M614" s="4">
        <v>3</v>
      </c>
      <c r="N614" s="4" t="s">
        <v>3</v>
      </c>
      <c r="O614" s="4">
        <v>2</v>
      </c>
      <c r="P614" s="4"/>
      <c r="Q614" s="4"/>
      <c r="R614" s="4"/>
      <c r="S614" s="4"/>
      <c r="T614" s="4"/>
      <c r="U614" s="4"/>
      <c r="V614" s="4"/>
      <c r="W614" s="4">
        <v>0</v>
      </c>
      <c r="X614" s="4">
        <v>1</v>
      </c>
      <c r="Y614" s="4">
        <v>0</v>
      </c>
      <c r="Z614" s="4"/>
      <c r="AA614" s="4"/>
      <c r="AB614" s="4"/>
    </row>
    <row r="615" spans="1:28" x14ac:dyDescent="0.2">
      <c r="A615" s="4">
        <v>50</v>
      </c>
      <c r="B615" s="4">
        <v>0</v>
      </c>
      <c r="C615" s="4">
        <v>0</v>
      </c>
      <c r="D615" s="4">
        <v>1</v>
      </c>
      <c r="E615" s="4">
        <v>216</v>
      </c>
      <c r="F615" s="4">
        <f>ROUND(Source!AP606,O615)</f>
        <v>0</v>
      </c>
      <c r="G615" s="4" t="s">
        <v>76</v>
      </c>
      <c r="H615" s="4" t="s">
        <v>77</v>
      </c>
      <c r="I615" s="4"/>
      <c r="J615" s="4"/>
      <c r="K615" s="4">
        <v>216</v>
      </c>
      <c r="L615" s="4">
        <v>8</v>
      </c>
      <c r="M615" s="4">
        <v>3</v>
      </c>
      <c r="N615" s="4" t="s">
        <v>3</v>
      </c>
      <c r="O615" s="4">
        <v>2</v>
      </c>
      <c r="P615" s="4"/>
      <c r="Q615" s="4"/>
      <c r="R615" s="4"/>
      <c r="S615" s="4"/>
      <c r="T615" s="4"/>
      <c r="U615" s="4"/>
      <c r="V615" s="4"/>
      <c r="W615" s="4">
        <v>0</v>
      </c>
      <c r="X615" s="4">
        <v>1</v>
      </c>
      <c r="Y615" s="4">
        <v>0</v>
      </c>
      <c r="Z615" s="4"/>
      <c r="AA615" s="4"/>
      <c r="AB615" s="4"/>
    </row>
    <row r="616" spans="1:28" x14ac:dyDescent="0.2">
      <c r="A616" s="4">
        <v>50</v>
      </c>
      <c r="B616" s="4">
        <v>0</v>
      </c>
      <c r="C616" s="4">
        <v>0</v>
      </c>
      <c r="D616" s="4">
        <v>1</v>
      </c>
      <c r="E616" s="4">
        <v>223</v>
      </c>
      <c r="F616" s="4">
        <f>ROUND(Source!AQ606,O616)</f>
        <v>0</v>
      </c>
      <c r="G616" s="4" t="s">
        <v>78</v>
      </c>
      <c r="H616" s="4" t="s">
        <v>79</v>
      </c>
      <c r="I616" s="4"/>
      <c r="J616" s="4"/>
      <c r="K616" s="4">
        <v>223</v>
      </c>
      <c r="L616" s="4">
        <v>9</v>
      </c>
      <c r="M616" s="4">
        <v>3</v>
      </c>
      <c r="N616" s="4" t="s">
        <v>3</v>
      </c>
      <c r="O616" s="4">
        <v>2</v>
      </c>
      <c r="P616" s="4"/>
      <c r="Q616" s="4"/>
      <c r="R616" s="4"/>
      <c r="S616" s="4"/>
      <c r="T616" s="4"/>
      <c r="U616" s="4"/>
      <c r="V616" s="4"/>
      <c r="W616" s="4">
        <v>0</v>
      </c>
      <c r="X616" s="4">
        <v>1</v>
      </c>
      <c r="Y616" s="4">
        <v>0</v>
      </c>
      <c r="Z616" s="4"/>
      <c r="AA616" s="4"/>
      <c r="AB616" s="4"/>
    </row>
    <row r="617" spans="1:28" x14ac:dyDescent="0.2">
      <c r="A617" s="4">
        <v>50</v>
      </c>
      <c r="B617" s="4">
        <v>0</v>
      </c>
      <c r="C617" s="4">
        <v>0</v>
      </c>
      <c r="D617" s="4">
        <v>1</v>
      </c>
      <c r="E617" s="4">
        <v>229</v>
      </c>
      <c r="F617" s="4">
        <f>ROUND(Source!AZ606,O617)</f>
        <v>0</v>
      </c>
      <c r="G617" s="4" t="s">
        <v>80</v>
      </c>
      <c r="H617" s="4" t="s">
        <v>81</v>
      </c>
      <c r="I617" s="4"/>
      <c r="J617" s="4"/>
      <c r="K617" s="4">
        <v>229</v>
      </c>
      <c r="L617" s="4">
        <v>10</v>
      </c>
      <c r="M617" s="4">
        <v>3</v>
      </c>
      <c r="N617" s="4" t="s">
        <v>3</v>
      </c>
      <c r="O617" s="4">
        <v>2</v>
      </c>
      <c r="P617" s="4"/>
      <c r="Q617" s="4"/>
      <c r="R617" s="4"/>
      <c r="S617" s="4"/>
      <c r="T617" s="4"/>
      <c r="U617" s="4"/>
      <c r="V617" s="4"/>
      <c r="W617" s="4">
        <v>0</v>
      </c>
      <c r="X617" s="4">
        <v>1</v>
      </c>
      <c r="Y617" s="4">
        <v>0</v>
      </c>
      <c r="Z617" s="4"/>
      <c r="AA617" s="4"/>
      <c r="AB617" s="4"/>
    </row>
    <row r="618" spans="1:28" x14ac:dyDescent="0.2">
      <c r="A618" s="4">
        <v>50</v>
      </c>
      <c r="B618" s="4">
        <v>0</v>
      </c>
      <c r="C618" s="4">
        <v>0</v>
      </c>
      <c r="D618" s="4">
        <v>1</v>
      </c>
      <c r="E618" s="4">
        <v>203</v>
      </c>
      <c r="F618" s="4">
        <f>ROUND(Source!Q606,O618)</f>
        <v>2006.64</v>
      </c>
      <c r="G618" s="4" t="s">
        <v>82</v>
      </c>
      <c r="H618" s="4" t="s">
        <v>83</v>
      </c>
      <c r="I618" s="4"/>
      <c r="J618" s="4"/>
      <c r="K618" s="4">
        <v>203</v>
      </c>
      <c r="L618" s="4">
        <v>11</v>
      </c>
      <c r="M618" s="4">
        <v>3</v>
      </c>
      <c r="N618" s="4" t="s">
        <v>3</v>
      </c>
      <c r="O618" s="4">
        <v>2</v>
      </c>
      <c r="P618" s="4"/>
      <c r="Q618" s="4"/>
      <c r="R618" s="4"/>
      <c r="S618" s="4"/>
      <c r="T618" s="4"/>
      <c r="U618" s="4"/>
      <c r="V618" s="4"/>
      <c r="W618" s="4">
        <v>0</v>
      </c>
      <c r="X618" s="4">
        <v>1</v>
      </c>
      <c r="Y618" s="4">
        <v>0</v>
      </c>
      <c r="Z618" s="4"/>
      <c r="AA618" s="4"/>
      <c r="AB618" s="4"/>
    </row>
    <row r="619" spans="1:28" x14ac:dyDescent="0.2">
      <c r="A619" s="4">
        <v>50</v>
      </c>
      <c r="B619" s="4">
        <v>0</v>
      </c>
      <c r="C619" s="4">
        <v>0</v>
      </c>
      <c r="D619" s="4">
        <v>1</v>
      </c>
      <c r="E619" s="4">
        <v>231</v>
      </c>
      <c r="F619" s="4">
        <f>ROUND(Source!BB606,O619)</f>
        <v>0</v>
      </c>
      <c r="G619" s="4" t="s">
        <v>84</v>
      </c>
      <c r="H619" s="4" t="s">
        <v>85</v>
      </c>
      <c r="I619" s="4"/>
      <c r="J619" s="4"/>
      <c r="K619" s="4">
        <v>231</v>
      </c>
      <c r="L619" s="4">
        <v>12</v>
      </c>
      <c r="M619" s="4">
        <v>3</v>
      </c>
      <c r="N619" s="4" t="s">
        <v>3</v>
      </c>
      <c r="O619" s="4">
        <v>2</v>
      </c>
      <c r="P619" s="4"/>
      <c r="Q619" s="4"/>
      <c r="R619" s="4"/>
      <c r="S619" s="4"/>
      <c r="T619" s="4"/>
      <c r="U619" s="4"/>
      <c r="V619" s="4"/>
      <c r="W619" s="4">
        <v>0</v>
      </c>
      <c r="X619" s="4">
        <v>1</v>
      </c>
      <c r="Y619" s="4">
        <v>0</v>
      </c>
      <c r="Z619" s="4"/>
      <c r="AA619" s="4"/>
      <c r="AB619" s="4"/>
    </row>
    <row r="620" spans="1:28" x14ac:dyDescent="0.2">
      <c r="A620" s="4">
        <v>50</v>
      </c>
      <c r="B620" s="4">
        <v>0</v>
      </c>
      <c r="C620" s="4">
        <v>0</v>
      </c>
      <c r="D620" s="4">
        <v>1</v>
      </c>
      <c r="E620" s="4">
        <v>204</v>
      </c>
      <c r="F620" s="4">
        <f>ROUND(Source!R606,O620)</f>
        <v>1272.3499999999999</v>
      </c>
      <c r="G620" s="4" t="s">
        <v>86</v>
      </c>
      <c r="H620" s="4" t="s">
        <v>87</v>
      </c>
      <c r="I620" s="4"/>
      <c r="J620" s="4"/>
      <c r="K620" s="4">
        <v>204</v>
      </c>
      <c r="L620" s="4">
        <v>13</v>
      </c>
      <c r="M620" s="4">
        <v>3</v>
      </c>
      <c r="N620" s="4" t="s">
        <v>3</v>
      </c>
      <c r="O620" s="4">
        <v>2</v>
      </c>
      <c r="P620" s="4"/>
      <c r="Q620" s="4"/>
      <c r="R620" s="4"/>
      <c r="S620" s="4"/>
      <c r="T620" s="4"/>
      <c r="U620" s="4"/>
      <c r="V620" s="4"/>
      <c r="W620" s="4">
        <v>0</v>
      </c>
      <c r="X620" s="4">
        <v>1</v>
      </c>
      <c r="Y620" s="4">
        <v>0</v>
      </c>
      <c r="Z620" s="4"/>
      <c r="AA620" s="4"/>
      <c r="AB620" s="4"/>
    </row>
    <row r="621" spans="1:28" x14ac:dyDescent="0.2">
      <c r="A621" s="4">
        <v>50</v>
      </c>
      <c r="B621" s="4">
        <v>0</v>
      </c>
      <c r="C621" s="4">
        <v>0</v>
      </c>
      <c r="D621" s="4">
        <v>1</v>
      </c>
      <c r="E621" s="4">
        <v>205</v>
      </c>
      <c r="F621" s="4">
        <f>ROUND(Source!S606,O621)</f>
        <v>9467</v>
      </c>
      <c r="G621" s="4" t="s">
        <v>88</v>
      </c>
      <c r="H621" s="4" t="s">
        <v>89</v>
      </c>
      <c r="I621" s="4"/>
      <c r="J621" s="4"/>
      <c r="K621" s="4">
        <v>205</v>
      </c>
      <c r="L621" s="4">
        <v>14</v>
      </c>
      <c r="M621" s="4">
        <v>3</v>
      </c>
      <c r="N621" s="4" t="s">
        <v>3</v>
      </c>
      <c r="O621" s="4">
        <v>2</v>
      </c>
      <c r="P621" s="4"/>
      <c r="Q621" s="4"/>
      <c r="R621" s="4"/>
      <c r="S621" s="4"/>
      <c r="T621" s="4"/>
      <c r="U621" s="4"/>
      <c r="V621" s="4"/>
      <c r="W621" s="4">
        <v>0</v>
      </c>
      <c r="X621" s="4">
        <v>1</v>
      </c>
      <c r="Y621" s="4">
        <v>0</v>
      </c>
      <c r="Z621" s="4"/>
      <c r="AA621" s="4"/>
      <c r="AB621" s="4"/>
    </row>
    <row r="622" spans="1:28" x14ac:dyDescent="0.2">
      <c r="A622" s="4">
        <v>50</v>
      </c>
      <c r="B622" s="4">
        <v>0</v>
      </c>
      <c r="C622" s="4">
        <v>0</v>
      </c>
      <c r="D622" s="4">
        <v>1</v>
      </c>
      <c r="E622" s="4">
        <v>232</v>
      </c>
      <c r="F622" s="4">
        <f>ROUND(Source!BC606,O622)</f>
        <v>0</v>
      </c>
      <c r="G622" s="4" t="s">
        <v>90</v>
      </c>
      <c r="H622" s="4" t="s">
        <v>91</v>
      </c>
      <c r="I622" s="4"/>
      <c r="J622" s="4"/>
      <c r="K622" s="4">
        <v>232</v>
      </c>
      <c r="L622" s="4">
        <v>15</v>
      </c>
      <c r="M622" s="4">
        <v>3</v>
      </c>
      <c r="N622" s="4" t="s">
        <v>3</v>
      </c>
      <c r="O622" s="4">
        <v>2</v>
      </c>
      <c r="P622" s="4"/>
      <c r="Q622" s="4"/>
      <c r="R622" s="4"/>
      <c r="S622" s="4"/>
      <c r="T622" s="4"/>
      <c r="U622" s="4"/>
      <c r="V622" s="4"/>
      <c r="W622" s="4">
        <v>0</v>
      </c>
      <c r="X622" s="4">
        <v>1</v>
      </c>
      <c r="Y622" s="4">
        <v>0</v>
      </c>
      <c r="Z622" s="4"/>
      <c r="AA622" s="4"/>
      <c r="AB622" s="4"/>
    </row>
    <row r="623" spans="1:28" x14ac:dyDescent="0.2">
      <c r="A623" s="4">
        <v>50</v>
      </c>
      <c r="B623" s="4">
        <v>0</v>
      </c>
      <c r="C623" s="4">
        <v>0</v>
      </c>
      <c r="D623" s="4">
        <v>1</v>
      </c>
      <c r="E623" s="4">
        <v>214</v>
      </c>
      <c r="F623" s="4">
        <f>ROUND(Source!AS606,O623)</f>
        <v>0</v>
      </c>
      <c r="G623" s="4" t="s">
        <v>92</v>
      </c>
      <c r="H623" s="4" t="s">
        <v>93</v>
      </c>
      <c r="I623" s="4"/>
      <c r="J623" s="4"/>
      <c r="K623" s="4">
        <v>214</v>
      </c>
      <c r="L623" s="4">
        <v>16</v>
      </c>
      <c r="M623" s="4">
        <v>3</v>
      </c>
      <c r="N623" s="4" t="s">
        <v>3</v>
      </c>
      <c r="O623" s="4">
        <v>2</v>
      </c>
      <c r="P623" s="4"/>
      <c r="Q623" s="4"/>
      <c r="R623" s="4"/>
      <c r="S623" s="4"/>
      <c r="T623" s="4"/>
      <c r="U623" s="4"/>
      <c r="V623" s="4"/>
      <c r="W623" s="4">
        <v>0</v>
      </c>
      <c r="X623" s="4">
        <v>1</v>
      </c>
      <c r="Y623" s="4">
        <v>0</v>
      </c>
      <c r="Z623" s="4"/>
      <c r="AA623" s="4"/>
      <c r="AB623" s="4"/>
    </row>
    <row r="624" spans="1:28" x14ac:dyDescent="0.2">
      <c r="A624" s="4">
        <v>50</v>
      </c>
      <c r="B624" s="4">
        <v>0</v>
      </c>
      <c r="C624" s="4">
        <v>0</v>
      </c>
      <c r="D624" s="4">
        <v>1</v>
      </c>
      <c r="E624" s="4">
        <v>215</v>
      </c>
      <c r="F624" s="4">
        <f>ROUND(Source!AT606,O624)</f>
        <v>0</v>
      </c>
      <c r="G624" s="4" t="s">
        <v>94</v>
      </c>
      <c r="H624" s="4" t="s">
        <v>95</v>
      </c>
      <c r="I624" s="4"/>
      <c r="J624" s="4"/>
      <c r="K624" s="4">
        <v>215</v>
      </c>
      <c r="L624" s="4">
        <v>17</v>
      </c>
      <c r="M624" s="4">
        <v>3</v>
      </c>
      <c r="N624" s="4" t="s">
        <v>3</v>
      </c>
      <c r="O624" s="4">
        <v>2</v>
      </c>
      <c r="P624" s="4"/>
      <c r="Q624" s="4"/>
      <c r="R624" s="4"/>
      <c r="S624" s="4"/>
      <c r="T624" s="4"/>
      <c r="U624" s="4"/>
      <c r="V624" s="4"/>
      <c r="W624" s="4">
        <v>0</v>
      </c>
      <c r="X624" s="4">
        <v>1</v>
      </c>
      <c r="Y624" s="4">
        <v>0</v>
      </c>
      <c r="Z624" s="4"/>
      <c r="AA624" s="4"/>
      <c r="AB624" s="4"/>
    </row>
    <row r="625" spans="1:245" x14ac:dyDescent="0.2">
      <c r="A625" s="4">
        <v>50</v>
      </c>
      <c r="B625" s="4">
        <v>0</v>
      </c>
      <c r="C625" s="4">
        <v>0</v>
      </c>
      <c r="D625" s="4">
        <v>1</v>
      </c>
      <c r="E625" s="4">
        <v>217</v>
      </c>
      <c r="F625" s="4">
        <f>ROUND(Source!AU606,O625)</f>
        <v>20559.53</v>
      </c>
      <c r="G625" s="4" t="s">
        <v>96</v>
      </c>
      <c r="H625" s="4" t="s">
        <v>97</v>
      </c>
      <c r="I625" s="4"/>
      <c r="J625" s="4"/>
      <c r="K625" s="4">
        <v>217</v>
      </c>
      <c r="L625" s="4">
        <v>18</v>
      </c>
      <c r="M625" s="4">
        <v>3</v>
      </c>
      <c r="N625" s="4" t="s">
        <v>3</v>
      </c>
      <c r="O625" s="4">
        <v>2</v>
      </c>
      <c r="P625" s="4"/>
      <c r="Q625" s="4"/>
      <c r="R625" s="4"/>
      <c r="S625" s="4"/>
      <c r="T625" s="4"/>
      <c r="U625" s="4"/>
      <c r="V625" s="4"/>
      <c r="W625" s="4">
        <v>0</v>
      </c>
      <c r="X625" s="4">
        <v>1</v>
      </c>
      <c r="Y625" s="4">
        <v>0</v>
      </c>
      <c r="Z625" s="4"/>
      <c r="AA625" s="4"/>
      <c r="AB625" s="4"/>
    </row>
    <row r="626" spans="1:245" x14ac:dyDescent="0.2">
      <c r="A626" s="4">
        <v>50</v>
      </c>
      <c r="B626" s="4">
        <v>0</v>
      </c>
      <c r="C626" s="4">
        <v>0</v>
      </c>
      <c r="D626" s="4">
        <v>1</v>
      </c>
      <c r="E626" s="4">
        <v>230</v>
      </c>
      <c r="F626" s="4">
        <f>ROUND(Source!BA606,O626)</f>
        <v>0</v>
      </c>
      <c r="G626" s="4" t="s">
        <v>98</v>
      </c>
      <c r="H626" s="4" t="s">
        <v>99</v>
      </c>
      <c r="I626" s="4"/>
      <c r="J626" s="4"/>
      <c r="K626" s="4">
        <v>230</v>
      </c>
      <c r="L626" s="4">
        <v>19</v>
      </c>
      <c r="M626" s="4">
        <v>3</v>
      </c>
      <c r="N626" s="4" t="s">
        <v>3</v>
      </c>
      <c r="O626" s="4">
        <v>2</v>
      </c>
      <c r="P626" s="4"/>
      <c r="Q626" s="4"/>
      <c r="R626" s="4"/>
      <c r="S626" s="4"/>
      <c r="T626" s="4"/>
      <c r="U626" s="4"/>
      <c r="V626" s="4"/>
      <c r="W626" s="4">
        <v>0</v>
      </c>
      <c r="X626" s="4">
        <v>1</v>
      </c>
      <c r="Y626" s="4">
        <v>0</v>
      </c>
      <c r="Z626" s="4"/>
      <c r="AA626" s="4"/>
      <c r="AB626" s="4"/>
    </row>
    <row r="627" spans="1:245" x14ac:dyDescent="0.2">
      <c r="A627" s="4">
        <v>50</v>
      </c>
      <c r="B627" s="4">
        <v>0</v>
      </c>
      <c r="C627" s="4">
        <v>0</v>
      </c>
      <c r="D627" s="4">
        <v>1</v>
      </c>
      <c r="E627" s="4">
        <v>206</v>
      </c>
      <c r="F627" s="4">
        <f>ROUND(Source!T606,O627)</f>
        <v>0</v>
      </c>
      <c r="G627" s="4" t="s">
        <v>100</v>
      </c>
      <c r="H627" s="4" t="s">
        <v>101</v>
      </c>
      <c r="I627" s="4"/>
      <c r="J627" s="4"/>
      <c r="K627" s="4">
        <v>206</v>
      </c>
      <c r="L627" s="4">
        <v>20</v>
      </c>
      <c r="M627" s="4">
        <v>3</v>
      </c>
      <c r="N627" s="4" t="s">
        <v>3</v>
      </c>
      <c r="O627" s="4">
        <v>2</v>
      </c>
      <c r="P627" s="4"/>
      <c r="Q627" s="4"/>
      <c r="R627" s="4"/>
      <c r="S627" s="4"/>
      <c r="T627" s="4"/>
      <c r="U627" s="4"/>
      <c r="V627" s="4"/>
      <c r="W627" s="4">
        <v>0</v>
      </c>
      <c r="X627" s="4">
        <v>1</v>
      </c>
      <c r="Y627" s="4">
        <v>0</v>
      </c>
      <c r="Z627" s="4"/>
      <c r="AA627" s="4"/>
      <c r="AB627" s="4"/>
    </row>
    <row r="628" spans="1:245" x14ac:dyDescent="0.2">
      <c r="A628" s="4">
        <v>50</v>
      </c>
      <c r="B628" s="4">
        <v>0</v>
      </c>
      <c r="C628" s="4">
        <v>0</v>
      </c>
      <c r="D628" s="4">
        <v>1</v>
      </c>
      <c r="E628" s="4">
        <v>207</v>
      </c>
      <c r="F628" s="4">
        <f>Source!U606</f>
        <v>17.088000000000001</v>
      </c>
      <c r="G628" s="4" t="s">
        <v>102</v>
      </c>
      <c r="H628" s="4" t="s">
        <v>103</v>
      </c>
      <c r="I628" s="4"/>
      <c r="J628" s="4"/>
      <c r="K628" s="4">
        <v>207</v>
      </c>
      <c r="L628" s="4">
        <v>21</v>
      </c>
      <c r="M628" s="4">
        <v>3</v>
      </c>
      <c r="N628" s="4" t="s">
        <v>3</v>
      </c>
      <c r="O628" s="4">
        <v>-1</v>
      </c>
      <c r="P628" s="4"/>
      <c r="Q628" s="4"/>
      <c r="R628" s="4"/>
      <c r="S628" s="4"/>
      <c r="T628" s="4"/>
      <c r="U628" s="4"/>
      <c r="V628" s="4"/>
      <c r="W628" s="4">
        <v>0</v>
      </c>
      <c r="X628" s="4">
        <v>1</v>
      </c>
      <c r="Y628" s="4">
        <v>0</v>
      </c>
      <c r="Z628" s="4"/>
      <c r="AA628" s="4"/>
      <c r="AB628" s="4"/>
    </row>
    <row r="629" spans="1:245" x14ac:dyDescent="0.2">
      <c r="A629" s="4">
        <v>50</v>
      </c>
      <c r="B629" s="4">
        <v>0</v>
      </c>
      <c r="C629" s="4">
        <v>0</v>
      </c>
      <c r="D629" s="4">
        <v>1</v>
      </c>
      <c r="E629" s="4">
        <v>208</v>
      </c>
      <c r="F629" s="4">
        <f>Source!V606</f>
        <v>0</v>
      </c>
      <c r="G629" s="4" t="s">
        <v>104</v>
      </c>
      <c r="H629" s="4" t="s">
        <v>105</v>
      </c>
      <c r="I629" s="4"/>
      <c r="J629" s="4"/>
      <c r="K629" s="4">
        <v>208</v>
      </c>
      <c r="L629" s="4">
        <v>22</v>
      </c>
      <c r="M629" s="4">
        <v>3</v>
      </c>
      <c r="N629" s="4" t="s">
        <v>3</v>
      </c>
      <c r="O629" s="4">
        <v>-1</v>
      </c>
      <c r="P629" s="4"/>
      <c r="Q629" s="4"/>
      <c r="R629" s="4"/>
      <c r="S629" s="4"/>
      <c r="T629" s="4"/>
      <c r="U629" s="4"/>
      <c r="V629" s="4"/>
      <c r="W629" s="4">
        <v>0</v>
      </c>
      <c r="X629" s="4">
        <v>1</v>
      </c>
      <c r="Y629" s="4">
        <v>0</v>
      </c>
      <c r="Z629" s="4"/>
      <c r="AA629" s="4"/>
      <c r="AB629" s="4"/>
    </row>
    <row r="630" spans="1:245" x14ac:dyDescent="0.2">
      <c r="A630" s="4">
        <v>50</v>
      </c>
      <c r="B630" s="4">
        <v>0</v>
      </c>
      <c r="C630" s="4">
        <v>0</v>
      </c>
      <c r="D630" s="4">
        <v>1</v>
      </c>
      <c r="E630" s="4">
        <v>209</v>
      </c>
      <c r="F630" s="4">
        <f>ROUND(Source!W606,O630)</f>
        <v>0</v>
      </c>
      <c r="G630" s="4" t="s">
        <v>106</v>
      </c>
      <c r="H630" s="4" t="s">
        <v>107</v>
      </c>
      <c r="I630" s="4"/>
      <c r="J630" s="4"/>
      <c r="K630" s="4">
        <v>209</v>
      </c>
      <c r="L630" s="4">
        <v>23</v>
      </c>
      <c r="M630" s="4">
        <v>3</v>
      </c>
      <c r="N630" s="4" t="s">
        <v>3</v>
      </c>
      <c r="O630" s="4">
        <v>2</v>
      </c>
      <c r="P630" s="4"/>
      <c r="Q630" s="4"/>
      <c r="R630" s="4"/>
      <c r="S630" s="4"/>
      <c r="T630" s="4"/>
      <c r="U630" s="4"/>
      <c r="V630" s="4"/>
      <c r="W630" s="4">
        <v>0</v>
      </c>
      <c r="X630" s="4">
        <v>1</v>
      </c>
      <c r="Y630" s="4">
        <v>0</v>
      </c>
      <c r="Z630" s="4"/>
      <c r="AA630" s="4"/>
      <c r="AB630" s="4"/>
    </row>
    <row r="631" spans="1:245" x14ac:dyDescent="0.2">
      <c r="A631" s="4">
        <v>50</v>
      </c>
      <c r="B631" s="4">
        <v>0</v>
      </c>
      <c r="C631" s="4">
        <v>0</v>
      </c>
      <c r="D631" s="4">
        <v>1</v>
      </c>
      <c r="E631" s="4">
        <v>233</v>
      </c>
      <c r="F631" s="4">
        <f>ROUND(Source!BD606,O631)</f>
        <v>0</v>
      </c>
      <c r="G631" s="4" t="s">
        <v>108</v>
      </c>
      <c r="H631" s="4" t="s">
        <v>109</v>
      </c>
      <c r="I631" s="4"/>
      <c r="J631" s="4"/>
      <c r="K631" s="4">
        <v>233</v>
      </c>
      <c r="L631" s="4">
        <v>24</v>
      </c>
      <c r="M631" s="4">
        <v>3</v>
      </c>
      <c r="N631" s="4" t="s">
        <v>3</v>
      </c>
      <c r="O631" s="4">
        <v>2</v>
      </c>
      <c r="P631" s="4"/>
      <c r="Q631" s="4"/>
      <c r="R631" s="4"/>
      <c r="S631" s="4"/>
      <c r="T631" s="4"/>
      <c r="U631" s="4"/>
      <c r="V631" s="4"/>
      <c r="W631" s="4">
        <v>0</v>
      </c>
      <c r="X631" s="4">
        <v>1</v>
      </c>
      <c r="Y631" s="4">
        <v>0</v>
      </c>
      <c r="Z631" s="4"/>
      <c r="AA631" s="4"/>
      <c r="AB631" s="4"/>
    </row>
    <row r="632" spans="1:245" x14ac:dyDescent="0.2">
      <c r="A632" s="4">
        <v>50</v>
      </c>
      <c r="B632" s="4">
        <v>0</v>
      </c>
      <c r="C632" s="4">
        <v>0</v>
      </c>
      <c r="D632" s="4">
        <v>1</v>
      </c>
      <c r="E632" s="4">
        <v>210</v>
      </c>
      <c r="F632" s="4">
        <f>ROUND(Source!X606,O632)</f>
        <v>6626.9</v>
      </c>
      <c r="G632" s="4" t="s">
        <v>110</v>
      </c>
      <c r="H632" s="4" t="s">
        <v>111</v>
      </c>
      <c r="I632" s="4"/>
      <c r="J632" s="4"/>
      <c r="K632" s="4">
        <v>210</v>
      </c>
      <c r="L632" s="4">
        <v>25</v>
      </c>
      <c r="M632" s="4">
        <v>3</v>
      </c>
      <c r="N632" s="4" t="s">
        <v>3</v>
      </c>
      <c r="O632" s="4">
        <v>2</v>
      </c>
      <c r="P632" s="4"/>
      <c r="Q632" s="4"/>
      <c r="R632" s="4"/>
      <c r="S632" s="4"/>
      <c r="T632" s="4"/>
      <c r="U632" s="4"/>
      <c r="V632" s="4"/>
      <c r="W632" s="4">
        <v>0</v>
      </c>
      <c r="X632" s="4">
        <v>1</v>
      </c>
      <c r="Y632" s="4">
        <v>0</v>
      </c>
      <c r="Z632" s="4"/>
      <c r="AA632" s="4"/>
      <c r="AB632" s="4"/>
    </row>
    <row r="633" spans="1:245" x14ac:dyDescent="0.2">
      <c r="A633" s="4">
        <v>50</v>
      </c>
      <c r="B633" s="4">
        <v>0</v>
      </c>
      <c r="C633" s="4">
        <v>0</v>
      </c>
      <c r="D633" s="4">
        <v>1</v>
      </c>
      <c r="E633" s="4">
        <v>211</v>
      </c>
      <c r="F633" s="4">
        <f>ROUND(Source!Y606,O633)</f>
        <v>946.7</v>
      </c>
      <c r="G633" s="4" t="s">
        <v>112</v>
      </c>
      <c r="H633" s="4" t="s">
        <v>113</v>
      </c>
      <c r="I633" s="4"/>
      <c r="J633" s="4"/>
      <c r="K633" s="4">
        <v>211</v>
      </c>
      <c r="L633" s="4">
        <v>26</v>
      </c>
      <c r="M633" s="4">
        <v>3</v>
      </c>
      <c r="N633" s="4" t="s">
        <v>3</v>
      </c>
      <c r="O633" s="4">
        <v>2</v>
      </c>
      <c r="P633" s="4"/>
      <c r="Q633" s="4"/>
      <c r="R633" s="4"/>
      <c r="S633" s="4"/>
      <c r="T633" s="4"/>
      <c r="U633" s="4"/>
      <c r="V633" s="4"/>
      <c r="W633" s="4">
        <v>0</v>
      </c>
      <c r="X633" s="4">
        <v>1</v>
      </c>
      <c r="Y633" s="4">
        <v>0</v>
      </c>
      <c r="Z633" s="4"/>
      <c r="AA633" s="4"/>
      <c r="AB633" s="4"/>
    </row>
    <row r="634" spans="1:245" x14ac:dyDescent="0.2">
      <c r="A634" s="4">
        <v>50</v>
      </c>
      <c r="B634" s="4">
        <v>0</v>
      </c>
      <c r="C634" s="4">
        <v>0</v>
      </c>
      <c r="D634" s="4">
        <v>1</v>
      </c>
      <c r="E634" s="4">
        <v>224</v>
      </c>
      <c r="F634" s="4">
        <f>ROUND(Source!AR606,O634)</f>
        <v>20559.53</v>
      </c>
      <c r="G634" s="4" t="s">
        <v>114</v>
      </c>
      <c r="H634" s="4" t="s">
        <v>115</v>
      </c>
      <c r="I634" s="4"/>
      <c r="J634" s="4"/>
      <c r="K634" s="4">
        <v>224</v>
      </c>
      <c r="L634" s="4">
        <v>27</v>
      </c>
      <c r="M634" s="4">
        <v>3</v>
      </c>
      <c r="N634" s="4" t="s">
        <v>3</v>
      </c>
      <c r="O634" s="4">
        <v>2</v>
      </c>
      <c r="P634" s="4"/>
      <c r="Q634" s="4"/>
      <c r="R634" s="4"/>
      <c r="S634" s="4"/>
      <c r="T634" s="4"/>
      <c r="U634" s="4"/>
      <c r="V634" s="4"/>
      <c r="W634" s="4">
        <v>0</v>
      </c>
      <c r="X634" s="4">
        <v>1</v>
      </c>
      <c r="Y634" s="4">
        <v>0</v>
      </c>
      <c r="Z634" s="4"/>
      <c r="AA634" s="4"/>
      <c r="AB634" s="4"/>
    </row>
    <row r="636" spans="1:245" x14ac:dyDescent="0.2">
      <c r="A636" s="1">
        <v>5</v>
      </c>
      <c r="B636" s="1">
        <v>1</v>
      </c>
      <c r="C636" s="1"/>
      <c r="D636" s="1">
        <f>ROW(A656)</f>
        <v>656</v>
      </c>
      <c r="E636" s="1"/>
      <c r="F636" s="1" t="s">
        <v>15</v>
      </c>
      <c r="G636" s="1" t="s">
        <v>506</v>
      </c>
      <c r="H636" s="1" t="s">
        <v>3</v>
      </c>
      <c r="I636" s="1">
        <v>0</v>
      </c>
      <c r="J636" s="1"/>
      <c r="K636" s="1">
        <v>-1</v>
      </c>
      <c r="L636" s="1"/>
      <c r="M636" s="1" t="s">
        <v>3</v>
      </c>
      <c r="N636" s="1"/>
      <c r="O636" s="1"/>
      <c r="P636" s="1"/>
      <c r="Q636" s="1"/>
      <c r="R636" s="1"/>
      <c r="S636" s="1">
        <v>0</v>
      </c>
      <c r="T636" s="1"/>
      <c r="U636" s="1" t="s">
        <v>3</v>
      </c>
      <c r="V636" s="1">
        <v>0</v>
      </c>
      <c r="W636" s="1"/>
      <c r="X636" s="1"/>
      <c r="Y636" s="1"/>
      <c r="Z636" s="1"/>
      <c r="AA636" s="1"/>
      <c r="AB636" s="1" t="s">
        <v>3</v>
      </c>
      <c r="AC636" s="1" t="s">
        <v>3</v>
      </c>
      <c r="AD636" s="1" t="s">
        <v>3</v>
      </c>
      <c r="AE636" s="1" t="s">
        <v>3</v>
      </c>
      <c r="AF636" s="1" t="s">
        <v>3</v>
      </c>
      <c r="AG636" s="1" t="s">
        <v>3</v>
      </c>
      <c r="AH636" s="1"/>
      <c r="AI636" s="1"/>
      <c r="AJ636" s="1"/>
      <c r="AK636" s="1"/>
      <c r="AL636" s="1"/>
      <c r="AM636" s="1"/>
      <c r="AN636" s="1"/>
      <c r="AO636" s="1"/>
      <c r="AP636" s="1" t="s">
        <v>3</v>
      </c>
      <c r="AQ636" s="1" t="s">
        <v>3</v>
      </c>
      <c r="AR636" s="1" t="s">
        <v>3</v>
      </c>
      <c r="AS636" s="1"/>
      <c r="AT636" s="1"/>
      <c r="AU636" s="1"/>
      <c r="AV636" s="1"/>
      <c r="AW636" s="1"/>
      <c r="AX636" s="1"/>
      <c r="AY636" s="1"/>
      <c r="AZ636" s="1" t="s">
        <v>3</v>
      </c>
      <c r="BA636" s="1"/>
      <c r="BB636" s="1" t="s">
        <v>3</v>
      </c>
      <c r="BC636" s="1" t="s">
        <v>3</v>
      </c>
      <c r="BD636" s="1" t="s">
        <v>3</v>
      </c>
      <c r="BE636" s="1" t="s">
        <v>3</v>
      </c>
      <c r="BF636" s="1" t="s">
        <v>3</v>
      </c>
      <c r="BG636" s="1" t="s">
        <v>3</v>
      </c>
      <c r="BH636" s="1" t="s">
        <v>3</v>
      </c>
      <c r="BI636" s="1" t="s">
        <v>3</v>
      </c>
      <c r="BJ636" s="1" t="s">
        <v>3</v>
      </c>
      <c r="BK636" s="1" t="s">
        <v>3</v>
      </c>
      <c r="BL636" s="1" t="s">
        <v>3</v>
      </c>
      <c r="BM636" s="1" t="s">
        <v>3</v>
      </c>
      <c r="BN636" s="1" t="s">
        <v>3</v>
      </c>
      <c r="BO636" s="1" t="s">
        <v>3</v>
      </c>
      <c r="BP636" s="1" t="s">
        <v>3</v>
      </c>
      <c r="BQ636" s="1"/>
      <c r="BR636" s="1"/>
      <c r="BS636" s="1"/>
      <c r="BT636" s="1"/>
      <c r="BU636" s="1"/>
      <c r="BV636" s="1"/>
      <c r="BW636" s="1"/>
      <c r="BX636" s="1">
        <v>0</v>
      </c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>
        <v>0</v>
      </c>
    </row>
    <row r="638" spans="1:245" x14ac:dyDescent="0.2">
      <c r="A638" s="2">
        <v>52</v>
      </c>
      <c r="B638" s="2">
        <f t="shared" ref="B638:G638" si="522">B656</f>
        <v>1</v>
      </c>
      <c r="C638" s="2">
        <f t="shared" si="522"/>
        <v>5</v>
      </c>
      <c r="D638" s="2">
        <f t="shared" si="522"/>
        <v>636</v>
      </c>
      <c r="E638" s="2">
        <f t="shared" si="522"/>
        <v>0</v>
      </c>
      <c r="F638" s="2" t="str">
        <f t="shared" si="522"/>
        <v>Новый подраздел</v>
      </c>
      <c r="G638" s="2" t="str">
        <f t="shared" si="522"/>
        <v>4.5 Кабели и провода</v>
      </c>
      <c r="H638" s="2"/>
      <c r="I638" s="2"/>
      <c r="J638" s="2"/>
      <c r="K638" s="2"/>
      <c r="L638" s="2"/>
      <c r="M638" s="2"/>
      <c r="N638" s="2"/>
      <c r="O638" s="2">
        <f t="shared" ref="O638:AT638" si="523">O656</f>
        <v>16366.64</v>
      </c>
      <c r="P638" s="2">
        <f t="shared" si="523"/>
        <v>50.85</v>
      </c>
      <c r="Q638" s="2">
        <f t="shared" si="523"/>
        <v>0</v>
      </c>
      <c r="R638" s="2">
        <f t="shared" si="523"/>
        <v>0</v>
      </c>
      <c r="S638" s="2">
        <f t="shared" si="523"/>
        <v>16315.79</v>
      </c>
      <c r="T638" s="2">
        <f t="shared" si="523"/>
        <v>0</v>
      </c>
      <c r="U638" s="2">
        <f t="shared" si="523"/>
        <v>29.532772000000001</v>
      </c>
      <c r="V638" s="2">
        <f t="shared" si="523"/>
        <v>0</v>
      </c>
      <c r="W638" s="2">
        <f t="shared" si="523"/>
        <v>0</v>
      </c>
      <c r="X638" s="2">
        <f t="shared" si="523"/>
        <v>11421.07</v>
      </c>
      <c r="Y638" s="2">
        <f t="shared" si="523"/>
        <v>1631.58</v>
      </c>
      <c r="Z638" s="2">
        <f t="shared" si="523"/>
        <v>0</v>
      </c>
      <c r="AA638" s="2">
        <f t="shared" si="523"/>
        <v>0</v>
      </c>
      <c r="AB638" s="2">
        <f t="shared" si="523"/>
        <v>16366.64</v>
      </c>
      <c r="AC638" s="2">
        <f t="shared" si="523"/>
        <v>50.85</v>
      </c>
      <c r="AD638" s="2">
        <f t="shared" si="523"/>
        <v>0</v>
      </c>
      <c r="AE638" s="2">
        <f t="shared" si="523"/>
        <v>0</v>
      </c>
      <c r="AF638" s="2">
        <f t="shared" si="523"/>
        <v>16315.79</v>
      </c>
      <c r="AG638" s="2">
        <f t="shared" si="523"/>
        <v>0</v>
      </c>
      <c r="AH638" s="2">
        <f t="shared" si="523"/>
        <v>29.532772000000001</v>
      </c>
      <c r="AI638" s="2">
        <f t="shared" si="523"/>
        <v>0</v>
      </c>
      <c r="AJ638" s="2">
        <f t="shared" si="523"/>
        <v>0</v>
      </c>
      <c r="AK638" s="2">
        <f t="shared" si="523"/>
        <v>11421.07</v>
      </c>
      <c r="AL638" s="2">
        <f t="shared" si="523"/>
        <v>1631.58</v>
      </c>
      <c r="AM638" s="2">
        <f t="shared" si="523"/>
        <v>0</v>
      </c>
      <c r="AN638" s="2">
        <f t="shared" si="523"/>
        <v>0</v>
      </c>
      <c r="AO638" s="2">
        <f t="shared" si="523"/>
        <v>0</v>
      </c>
      <c r="AP638" s="2">
        <f t="shared" si="523"/>
        <v>0</v>
      </c>
      <c r="AQ638" s="2">
        <f t="shared" si="523"/>
        <v>0</v>
      </c>
      <c r="AR638" s="2">
        <f t="shared" si="523"/>
        <v>29419.29</v>
      </c>
      <c r="AS638" s="2">
        <f t="shared" si="523"/>
        <v>0</v>
      </c>
      <c r="AT638" s="2">
        <f t="shared" si="523"/>
        <v>0</v>
      </c>
      <c r="AU638" s="2">
        <f t="shared" ref="AU638:BZ638" si="524">AU656</f>
        <v>29419.29</v>
      </c>
      <c r="AV638" s="2">
        <f t="shared" si="524"/>
        <v>50.85</v>
      </c>
      <c r="AW638" s="2">
        <f t="shared" si="524"/>
        <v>50.85</v>
      </c>
      <c r="AX638" s="2">
        <f t="shared" si="524"/>
        <v>0</v>
      </c>
      <c r="AY638" s="2">
        <f t="shared" si="524"/>
        <v>50.85</v>
      </c>
      <c r="AZ638" s="2">
        <f t="shared" si="524"/>
        <v>0</v>
      </c>
      <c r="BA638" s="2">
        <f t="shared" si="524"/>
        <v>0</v>
      </c>
      <c r="BB638" s="2">
        <f t="shared" si="524"/>
        <v>0</v>
      </c>
      <c r="BC638" s="2">
        <f t="shared" si="524"/>
        <v>0</v>
      </c>
      <c r="BD638" s="2">
        <f t="shared" si="524"/>
        <v>0</v>
      </c>
      <c r="BE638" s="2">
        <f t="shared" si="524"/>
        <v>0</v>
      </c>
      <c r="BF638" s="2">
        <f t="shared" si="524"/>
        <v>0</v>
      </c>
      <c r="BG638" s="2">
        <f t="shared" si="524"/>
        <v>0</v>
      </c>
      <c r="BH638" s="2">
        <f t="shared" si="524"/>
        <v>0</v>
      </c>
      <c r="BI638" s="2">
        <f t="shared" si="524"/>
        <v>0</v>
      </c>
      <c r="BJ638" s="2">
        <f t="shared" si="524"/>
        <v>0</v>
      </c>
      <c r="BK638" s="2">
        <f t="shared" si="524"/>
        <v>0</v>
      </c>
      <c r="BL638" s="2">
        <f t="shared" si="524"/>
        <v>0</v>
      </c>
      <c r="BM638" s="2">
        <f t="shared" si="524"/>
        <v>0</v>
      </c>
      <c r="BN638" s="2">
        <f t="shared" si="524"/>
        <v>0</v>
      </c>
      <c r="BO638" s="2">
        <f t="shared" si="524"/>
        <v>0</v>
      </c>
      <c r="BP638" s="2">
        <f t="shared" si="524"/>
        <v>0</v>
      </c>
      <c r="BQ638" s="2">
        <f t="shared" si="524"/>
        <v>0</v>
      </c>
      <c r="BR638" s="2">
        <f t="shared" si="524"/>
        <v>0</v>
      </c>
      <c r="BS638" s="2">
        <f t="shared" si="524"/>
        <v>0</v>
      </c>
      <c r="BT638" s="2">
        <f t="shared" si="524"/>
        <v>0</v>
      </c>
      <c r="BU638" s="2">
        <f t="shared" si="524"/>
        <v>0</v>
      </c>
      <c r="BV638" s="2">
        <f t="shared" si="524"/>
        <v>0</v>
      </c>
      <c r="BW638" s="2">
        <f t="shared" si="524"/>
        <v>0</v>
      </c>
      <c r="BX638" s="2">
        <f t="shared" si="524"/>
        <v>0</v>
      </c>
      <c r="BY638" s="2">
        <f t="shared" si="524"/>
        <v>0</v>
      </c>
      <c r="BZ638" s="2">
        <f t="shared" si="524"/>
        <v>0</v>
      </c>
      <c r="CA638" s="2">
        <f t="shared" ref="CA638:DF638" si="525">CA656</f>
        <v>29419.29</v>
      </c>
      <c r="CB638" s="2">
        <f t="shared" si="525"/>
        <v>0</v>
      </c>
      <c r="CC638" s="2">
        <f t="shared" si="525"/>
        <v>0</v>
      </c>
      <c r="CD638" s="2">
        <f t="shared" si="525"/>
        <v>29419.29</v>
      </c>
      <c r="CE638" s="2">
        <f t="shared" si="525"/>
        <v>50.85</v>
      </c>
      <c r="CF638" s="2">
        <f t="shared" si="525"/>
        <v>50.85</v>
      </c>
      <c r="CG638" s="2">
        <f t="shared" si="525"/>
        <v>0</v>
      </c>
      <c r="CH638" s="2">
        <f t="shared" si="525"/>
        <v>50.85</v>
      </c>
      <c r="CI638" s="2">
        <f t="shared" si="525"/>
        <v>0</v>
      </c>
      <c r="CJ638" s="2">
        <f t="shared" si="525"/>
        <v>0</v>
      </c>
      <c r="CK638" s="2">
        <f t="shared" si="525"/>
        <v>0</v>
      </c>
      <c r="CL638" s="2">
        <f t="shared" si="525"/>
        <v>0</v>
      </c>
      <c r="CM638" s="2">
        <f t="shared" si="525"/>
        <v>0</v>
      </c>
      <c r="CN638" s="2">
        <f t="shared" si="525"/>
        <v>0</v>
      </c>
      <c r="CO638" s="2">
        <f t="shared" si="525"/>
        <v>0</v>
      </c>
      <c r="CP638" s="2">
        <f t="shared" si="525"/>
        <v>0</v>
      </c>
      <c r="CQ638" s="2">
        <f t="shared" si="525"/>
        <v>0</v>
      </c>
      <c r="CR638" s="2">
        <f t="shared" si="525"/>
        <v>0</v>
      </c>
      <c r="CS638" s="2">
        <f t="shared" si="525"/>
        <v>0</v>
      </c>
      <c r="CT638" s="2">
        <f t="shared" si="525"/>
        <v>0</v>
      </c>
      <c r="CU638" s="2">
        <f t="shared" si="525"/>
        <v>0</v>
      </c>
      <c r="CV638" s="2">
        <f t="shared" si="525"/>
        <v>0</v>
      </c>
      <c r="CW638" s="2">
        <f t="shared" si="525"/>
        <v>0</v>
      </c>
      <c r="CX638" s="2">
        <f t="shared" si="525"/>
        <v>0</v>
      </c>
      <c r="CY638" s="2">
        <f t="shared" si="525"/>
        <v>0</v>
      </c>
      <c r="CZ638" s="2">
        <f t="shared" si="525"/>
        <v>0</v>
      </c>
      <c r="DA638" s="2">
        <f t="shared" si="525"/>
        <v>0</v>
      </c>
      <c r="DB638" s="2">
        <f t="shared" si="525"/>
        <v>0</v>
      </c>
      <c r="DC638" s="2">
        <f t="shared" si="525"/>
        <v>0</v>
      </c>
      <c r="DD638" s="2">
        <f t="shared" si="525"/>
        <v>0</v>
      </c>
      <c r="DE638" s="2">
        <f t="shared" si="525"/>
        <v>0</v>
      </c>
      <c r="DF638" s="2">
        <f t="shared" si="525"/>
        <v>0</v>
      </c>
      <c r="DG638" s="3">
        <f t="shared" ref="DG638:EL638" si="526">DG656</f>
        <v>0</v>
      </c>
      <c r="DH638" s="3">
        <f t="shared" si="526"/>
        <v>0</v>
      </c>
      <c r="DI638" s="3">
        <f t="shared" si="526"/>
        <v>0</v>
      </c>
      <c r="DJ638" s="3">
        <f t="shared" si="526"/>
        <v>0</v>
      </c>
      <c r="DK638" s="3">
        <f t="shared" si="526"/>
        <v>0</v>
      </c>
      <c r="DL638" s="3">
        <f t="shared" si="526"/>
        <v>0</v>
      </c>
      <c r="DM638" s="3">
        <f t="shared" si="526"/>
        <v>0</v>
      </c>
      <c r="DN638" s="3">
        <f t="shared" si="526"/>
        <v>0</v>
      </c>
      <c r="DO638" s="3">
        <f t="shared" si="526"/>
        <v>0</v>
      </c>
      <c r="DP638" s="3">
        <f t="shared" si="526"/>
        <v>0</v>
      </c>
      <c r="DQ638" s="3">
        <f t="shared" si="526"/>
        <v>0</v>
      </c>
      <c r="DR638" s="3">
        <f t="shared" si="526"/>
        <v>0</v>
      </c>
      <c r="DS638" s="3">
        <f t="shared" si="526"/>
        <v>0</v>
      </c>
      <c r="DT638" s="3">
        <f t="shared" si="526"/>
        <v>0</v>
      </c>
      <c r="DU638" s="3">
        <f t="shared" si="526"/>
        <v>0</v>
      </c>
      <c r="DV638" s="3">
        <f t="shared" si="526"/>
        <v>0</v>
      </c>
      <c r="DW638" s="3">
        <f t="shared" si="526"/>
        <v>0</v>
      </c>
      <c r="DX638" s="3">
        <f t="shared" si="526"/>
        <v>0</v>
      </c>
      <c r="DY638" s="3">
        <f t="shared" si="526"/>
        <v>0</v>
      </c>
      <c r="DZ638" s="3">
        <f t="shared" si="526"/>
        <v>0</v>
      </c>
      <c r="EA638" s="3">
        <f t="shared" si="526"/>
        <v>0</v>
      </c>
      <c r="EB638" s="3">
        <f t="shared" si="526"/>
        <v>0</v>
      </c>
      <c r="EC638" s="3">
        <f t="shared" si="526"/>
        <v>0</v>
      </c>
      <c r="ED638" s="3">
        <f t="shared" si="526"/>
        <v>0</v>
      </c>
      <c r="EE638" s="3">
        <f t="shared" si="526"/>
        <v>0</v>
      </c>
      <c r="EF638" s="3">
        <f t="shared" si="526"/>
        <v>0</v>
      </c>
      <c r="EG638" s="3">
        <f t="shared" si="526"/>
        <v>0</v>
      </c>
      <c r="EH638" s="3">
        <f t="shared" si="526"/>
        <v>0</v>
      </c>
      <c r="EI638" s="3">
        <f t="shared" si="526"/>
        <v>0</v>
      </c>
      <c r="EJ638" s="3">
        <f t="shared" si="526"/>
        <v>0</v>
      </c>
      <c r="EK638" s="3">
        <f t="shared" si="526"/>
        <v>0</v>
      </c>
      <c r="EL638" s="3">
        <f t="shared" si="526"/>
        <v>0</v>
      </c>
      <c r="EM638" s="3">
        <f t="shared" ref="EM638:FR638" si="527">EM656</f>
        <v>0</v>
      </c>
      <c r="EN638" s="3">
        <f t="shared" si="527"/>
        <v>0</v>
      </c>
      <c r="EO638" s="3">
        <f t="shared" si="527"/>
        <v>0</v>
      </c>
      <c r="EP638" s="3">
        <f t="shared" si="527"/>
        <v>0</v>
      </c>
      <c r="EQ638" s="3">
        <f t="shared" si="527"/>
        <v>0</v>
      </c>
      <c r="ER638" s="3">
        <f t="shared" si="527"/>
        <v>0</v>
      </c>
      <c r="ES638" s="3">
        <f t="shared" si="527"/>
        <v>0</v>
      </c>
      <c r="ET638" s="3">
        <f t="shared" si="527"/>
        <v>0</v>
      </c>
      <c r="EU638" s="3">
        <f t="shared" si="527"/>
        <v>0</v>
      </c>
      <c r="EV638" s="3">
        <f t="shared" si="527"/>
        <v>0</v>
      </c>
      <c r="EW638" s="3">
        <f t="shared" si="527"/>
        <v>0</v>
      </c>
      <c r="EX638" s="3">
        <f t="shared" si="527"/>
        <v>0</v>
      </c>
      <c r="EY638" s="3">
        <f t="shared" si="527"/>
        <v>0</v>
      </c>
      <c r="EZ638" s="3">
        <f t="shared" si="527"/>
        <v>0</v>
      </c>
      <c r="FA638" s="3">
        <f t="shared" si="527"/>
        <v>0</v>
      </c>
      <c r="FB638" s="3">
        <f t="shared" si="527"/>
        <v>0</v>
      </c>
      <c r="FC638" s="3">
        <f t="shared" si="527"/>
        <v>0</v>
      </c>
      <c r="FD638" s="3">
        <f t="shared" si="527"/>
        <v>0</v>
      </c>
      <c r="FE638" s="3">
        <f t="shared" si="527"/>
        <v>0</v>
      </c>
      <c r="FF638" s="3">
        <f t="shared" si="527"/>
        <v>0</v>
      </c>
      <c r="FG638" s="3">
        <f t="shared" si="527"/>
        <v>0</v>
      </c>
      <c r="FH638" s="3">
        <f t="shared" si="527"/>
        <v>0</v>
      </c>
      <c r="FI638" s="3">
        <f t="shared" si="527"/>
        <v>0</v>
      </c>
      <c r="FJ638" s="3">
        <f t="shared" si="527"/>
        <v>0</v>
      </c>
      <c r="FK638" s="3">
        <f t="shared" si="527"/>
        <v>0</v>
      </c>
      <c r="FL638" s="3">
        <f t="shared" si="527"/>
        <v>0</v>
      </c>
      <c r="FM638" s="3">
        <f t="shared" si="527"/>
        <v>0</v>
      </c>
      <c r="FN638" s="3">
        <f t="shared" si="527"/>
        <v>0</v>
      </c>
      <c r="FO638" s="3">
        <f t="shared" si="527"/>
        <v>0</v>
      </c>
      <c r="FP638" s="3">
        <f t="shared" si="527"/>
        <v>0</v>
      </c>
      <c r="FQ638" s="3">
        <f t="shared" si="527"/>
        <v>0</v>
      </c>
      <c r="FR638" s="3">
        <f t="shared" si="527"/>
        <v>0</v>
      </c>
      <c r="FS638" s="3">
        <f t="shared" ref="FS638:GX638" si="528">FS656</f>
        <v>0</v>
      </c>
      <c r="FT638" s="3">
        <f t="shared" si="528"/>
        <v>0</v>
      </c>
      <c r="FU638" s="3">
        <f t="shared" si="528"/>
        <v>0</v>
      </c>
      <c r="FV638" s="3">
        <f t="shared" si="528"/>
        <v>0</v>
      </c>
      <c r="FW638" s="3">
        <f t="shared" si="528"/>
        <v>0</v>
      </c>
      <c r="FX638" s="3">
        <f t="shared" si="528"/>
        <v>0</v>
      </c>
      <c r="FY638" s="3">
        <f t="shared" si="528"/>
        <v>0</v>
      </c>
      <c r="FZ638" s="3">
        <f t="shared" si="528"/>
        <v>0</v>
      </c>
      <c r="GA638" s="3">
        <f t="shared" si="528"/>
        <v>0</v>
      </c>
      <c r="GB638" s="3">
        <f t="shared" si="528"/>
        <v>0</v>
      </c>
      <c r="GC638" s="3">
        <f t="shared" si="528"/>
        <v>0</v>
      </c>
      <c r="GD638" s="3">
        <f t="shared" si="528"/>
        <v>0</v>
      </c>
      <c r="GE638" s="3">
        <f t="shared" si="528"/>
        <v>0</v>
      </c>
      <c r="GF638" s="3">
        <f t="shared" si="528"/>
        <v>0</v>
      </c>
      <c r="GG638" s="3">
        <f t="shared" si="528"/>
        <v>0</v>
      </c>
      <c r="GH638" s="3">
        <f t="shared" si="528"/>
        <v>0</v>
      </c>
      <c r="GI638" s="3">
        <f t="shared" si="528"/>
        <v>0</v>
      </c>
      <c r="GJ638" s="3">
        <f t="shared" si="528"/>
        <v>0</v>
      </c>
      <c r="GK638" s="3">
        <f t="shared" si="528"/>
        <v>0</v>
      </c>
      <c r="GL638" s="3">
        <f t="shared" si="528"/>
        <v>0</v>
      </c>
      <c r="GM638" s="3">
        <f t="shared" si="528"/>
        <v>0</v>
      </c>
      <c r="GN638" s="3">
        <f t="shared" si="528"/>
        <v>0</v>
      </c>
      <c r="GO638" s="3">
        <f t="shared" si="528"/>
        <v>0</v>
      </c>
      <c r="GP638" s="3">
        <f t="shared" si="528"/>
        <v>0</v>
      </c>
      <c r="GQ638" s="3">
        <f t="shared" si="528"/>
        <v>0</v>
      </c>
      <c r="GR638" s="3">
        <f t="shared" si="528"/>
        <v>0</v>
      </c>
      <c r="GS638" s="3">
        <f t="shared" si="528"/>
        <v>0</v>
      </c>
      <c r="GT638" s="3">
        <f t="shared" si="528"/>
        <v>0</v>
      </c>
      <c r="GU638" s="3">
        <f t="shared" si="528"/>
        <v>0</v>
      </c>
      <c r="GV638" s="3">
        <f t="shared" si="528"/>
        <v>0</v>
      </c>
      <c r="GW638" s="3">
        <f t="shared" si="528"/>
        <v>0</v>
      </c>
      <c r="GX638" s="3">
        <f t="shared" si="528"/>
        <v>0</v>
      </c>
    </row>
    <row r="640" spans="1:245" x14ac:dyDescent="0.2">
      <c r="A640">
        <v>17</v>
      </c>
      <c r="B640">
        <v>1</v>
      </c>
      <c r="D640">
        <f>ROW(EtalonRes!A574)</f>
        <v>574</v>
      </c>
      <c r="E640" t="s">
        <v>507</v>
      </c>
      <c r="F640" t="s">
        <v>508</v>
      </c>
      <c r="G640" t="s">
        <v>509</v>
      </c>
      <c r="H640" t="s">
        <v>27</v>
      </c>
      <c r="I640">
        <f>ROUND(ROUND((3000+1250+3550+850+20)*0.2*0.1/100,9),9)</f>
        <v>1.734</v>
      </c>
      <c r="J640">
        <v>0</v>
      </c>
      <c r="K640">
        <f>ROUND(ROUND((3000+1250+3550+850+20)*0.2*0.1/100,9),9)</f>
        <v>1.734</v>
      </c>
      <c r="O640">
        <f t="shared" ref="O640:O654" si="529">ROUND(CP640,2)</f>
        <v>9321.39</v>
      </c>
      <c r="P640">
        <f t="shared" ref="P640:P654" si="530">ROUND(CQ640*I640,2)</f>
        <v>39.03</v>
      </c>
      <c r="Q640">
        <f t="shared" ref="Q640:Q654" si="531">ROUND(CR640*I640,2)</f>
        <v>0</v>
      </c>
      <c r="R640">
        <f t="shared" ref="R640:R654" si="532">ROUND(CS640*I640,2)</f>
        <v>0</v>
      </c>
      <c r="S640">
        <f t="shared" ref="S640:S654" si="533">ROUND(CT640*I640,2)</f>
        <v>9282.36</v>
      </c>
      <c r="T640">
        <f t="shared" ref="T640:T654" si="534">ROUND(CU640*I640,2)</f>
        <v>0</v>
      </c>
      <c r="U640">
        <f t="shared" ref="U640:U654" si="535">CV640*I640</f>
        <v>17.34</v>
      </c>
      <c r="V640">
        <f t="shared" ref="V640:V654" si="536">CW640*I640</f>
        <v>0</v>
      </c>
      <c r="W640">
        <f t="shared" ref="W640:W654" si="537">ROUND(CX640*I640,2)</f>
        <v>0</v>
      </c>
      <c r="X640">
        <f t="shared" ref="X640:X654" si="538">ROUND(CY640,2)</f>
        <v>6497.65</v>
      </c>
      <c r="Y640">
        <f t="shared" ref="Y640:Y654" si="539">ROUND(CZ640,2)</f>
        <v>928.24</v>
      </c>
      <c r="AA640">
        <v>1472751627</v>
      </c>
      <c r="AB640">
        <f t="shared" ref="AB640:AB654" si="540">ROUND((AC640+AD640+AF640),6)</f>
        <v>5375.66</v>
      </c>
      <c r="AC640">
        <f t="shared" ref="AC640:AC654" si="541">ROUND((ES640),6)</f>
        <v>22.51</v>
      </c>
      <c r="AD640">
        <f t="shared" ref="AD640:AD654" si="542">ROUND((((ET640)-(EU640))+AE640),6)</f>
        <v>0</v>
      </c>
      <c r="AE640">
        <f t="shared" ref="AE640:AE654" si="543">ROUND((EU640),6)</f>
        <v>0</v>
      </c>
      <c r="AF640">
        <f t="shared" ref="AF640:AF654" si="544">ROUND((EV640),6)</f>
        <v>5353.15</v>
      </c>
      <c r="AG640">
        <f t="shared" ref="AG640:AG654" si="545">ROUND((AP640),6)</f>
        <v>0</v>
      </c>
      <c r="AH640">
        <f t="shared" ref="AH640:AH654" si="546">(EW640)</f>
        <v>10</v>
      </c>
      <c r="AI640">
        <f t="shared" ref="AI640:AI654" si="547">(EX640)</f>
        <v>0</v>
      </c>
      <c r="AJ640">
        <f t="shared" ref="AJ640:AJ654" si="548">(AS640)</f>
        <v>0</v>
      </c>
      <c r="AK640">
        <v>5375.66</v>
      </c>
      <c r="AL640">
        <v>22.51</v>
      </c>
      <c r="AM640">
        <v>0</v>
      </c>
      <c r="AN640">
        <v>0</v>
      </c>
      <c r="AO640">
        <v>5353.15</v>
      </c>
      <c r="AP640">
        <v>0</v>
      </c>
      <c r="AQ640">
        <v>10</v>
      </c>
      <c r="AR640">
        <v>0</v>
      </c>
      <c r="AS640">
        <v>0</v>
      </c>
      <c r="AT640">
        <v>70</v>
      </c>
      <c r="AU640">
        <v>10</v>
      </c>
      <c r="AV640">
        <v>1</v>
      </c>
      <c r="AW640">
        <v>1</v>
      </c>
      <c r="AZ640">
        <v>1</v>
      </c>
      <c r="BA640">
        <v>1</v>
      </c>
      <c r="BB640">
        <v>1</v>
      </c>
      <c r="BC640">
        <v>1</v>
      </c>
      <c r="BD640" t="s">
        <v>3</v>
      </c>
      <c r="BE640" t="s">
        <v>3</v>
      </c>
      <c r="BF640" t="s">
        <v>3</v>
      </c>
      <c r="BG640" t="s">
        <v>3</v>
      </c>
      <c r="BH640">
        <v>0</v>
      </c>
      <c r="BI640">
        <v>4</v>
      </c>
      <c r="BJ640" t="s">
        <v>510</v>
      </c>
      <c r="BM640">
        <v>0</v>
      </c>
      <c r="BN640">
        <v>0</v>
      </c>
      <c r="BO640" t="s">
        <v>3</v>
      </c>
      <c r="BP640">
        <v>0</v>
      </c>
      <c r="BQ640">
        <v>1</v>
      </c>
      <c r="BR640">
        <v>0</v>
      </c>
      <c r="BS640">
        <v>1</v>
      </c>
      <c r="BT640">
        <v>1</v>
      </c>
      <c r="BU640">
        <v>1</v>
      </c>
      <c r="BV640">
        <v>1</v>
      </c>
      <c r="BW640">
        <v>1</v>
      </c>
      <c r="BX640">
        <v>1</v>
      </c>
      <c r="BY640" t="s">
        <v>3</v>
      </c>
      <c r="BZ640">
        <v>70</v>
      </c>
      <c r="CA640">
        <v>10</v>
      </c>
      <c r="CB640" t="s">
        <v>3</v>
      </c>
      <c r="CE640">
        <v>0</v>
      </c>
      <c r="CF640">
        <v>0</v>
      </c>
      <c r="CG640">
        <v>0</v>
      </c>
      <c r="CM640">
        <v>0</v>
      </c>
      <c r="CN640" t="s">
        <v>3</v>
      </c>
      <c r="CO640">
        <v>0</v>
      </c>
      <c r="CP640">
        <f t="shared" ref="CP640:CP654" si="549">(P640+Q640+S640)</f>
        <v>9321.3900000000012</v>
      </c>
      <c r="CQ640">
        <f t="shared" ref="CQ640:CQ654" si="550">(AC640*BC640*AW640)</f>
        <v>22.51</v>
      </c>
      <c r="CR640">
        <f t="shared" ref="CR640:CR654" si="551">((((ET640)*BB640-(EU640)*BS640)+AE640*BS640)*AV640)</f>
        <v>0</v>
      </c>
      <c r="CS640">
        <f t="shared" ref="CS640:CS654" si="552">(AE640*BS640*AV640)</f>
        <v>0</v>
      </c>
      <c r="CT640">
        <f t="shared" ref="CT640:CT654" si="553">(AF640*BA640*AV640)</f>
        <v>5353.15</v>
      </c>
      <c r="CU640">
        <f t="shared" ref="CU640:CU654" si="554">AG640</f>
        <v>0</v>
      </c>
      <c r="CV640">
        <f t="shared" ref="CV640:CV654" si="555">(AH640*AV640)</f>
        <v>10</v>
      </c>
      <c r="CW640">
        <f t="shared" ref="CW640:CW654" si="556">AI640</f>
        <v>0</v>
      </c>
      <c r="CX640">
        <f t="shared" ref="CX640:CX654" si="557">AJ640</f>
        <v>0</v>
      </c>
      <c r="CY640">
        <f t="shared" ref="CY640:CY654" si="558">((S640*BZ640)/100)</f>
        <v>6497.652000000001</v>
      </c>
      <c r="CZ640">
        <f t="shared" ref="CZ640:CZ654" si="559">((S640*CA640)/100)</f>
        <v>928.2360000000001</v>
      </c>
      <c r="DC640" t="s">
        <v>3</v>
      </c>
      <c r="DD640" t="s">
        <v>3</v>
      </c>
      <c r="DE640" t="s">
        <v>3</v>
      </c>
      <c r="DF640" t="s">
        <v>3</v>
      </c>
      <c r="DG640" t="s">
        <v>3</v>
      </c>
      <c r="DH640" t="s">
        <v>3</v>
      </c>
      <c r="DI640" t="s">
        <v>3</v>
      </c>
      <c r="DJ640" t="s">
        <v>3</v>
      </c>
      <c r="DK640" t="s">
        <v>3</v>
      </c>
      <c r="DL640" t="s">
        <v>3</v>
      </c>
      <c r="DM640" t="s">
        <v>3</v>
      </c>
      <c r="DN640">
        <v>0</v>
      </c>
      <c r="DO640">
        <v>0</v>
      </c>
      <c r="DP640">
        <v>1</v>
      </c>
      <c r="DQ640">
        <v>1</v>
      </c>
      <c r="DU640">
        <v>1003</v>
      </c>
      <c r="DV640" t="s">
        <v>27</v>
      </c>
      <c r="DW640" t="s">
        <v>27</v>
      </c>
      <c r="DX640">
        <v>100</v>
      </c>
      <c r="DZ640" t="s">
        <v>3</v>
      </c>
      <c r="EA640" t="s">
        <v>3</v>
      </c>
      <c r="EB640" t="s">
        <v>3</v>
      </c>
      <c r="EC640" t="s">
        <v>3</v>
      </c>
      <c r="EE640">
        <v>1441815344</v>
      </c>
      <c r="EF640">
        <v>1</v>
      </c>
      <c r="EG640" t="s">
        <v>22</v>
      </c>
      <c r="EH640">
        <v>0</v>
      </c>
      <c r="EI640" t="s">
        <v>3</v>
      </c>
      <c r="EJ640">
        <v>4</v>
      </c>
      <c r="EK640">
        <v>0</v>
      </c>
      <c r="EL640" t="s">
        <v>23</v>
      </c>
      <c r="EM640" t="s">
        <v>24</v>
      </c>
      <c r="EO640" t="s">
        <v>3</v>
      </c>
      <c r="EQ640">
        <v>0</v>
      </c>
      <c r="ER640">
        <v>5375.66</v>
      </c>
      <c r="ES640">
        <v>22.51</v>
      </c>
      <c r="ET640">
        <v>0</v>
      </c>
      <c r="EU640">
        <v>0</v>
      </c>
      <c r="EV640">
        <v>5353.15</v>
      </c>
      <c r="EW640">
        <v>10</v>
      </c>
      <c r="EX640">
        <v>0</v>
      </c>
      <c r="EY640">
        <v>0</v>
      </c>
      <c r="FQ640">
        <v>0</v>
      </c>
      <c r="FR640">
        <f t="shared" ref="FR640:FR654" si="560">ROUND(IF(BI640=3,GM640,0),2)</f>
        <v>0</v>
      </c>
      <c r="FS640">
        <v>0</v>
      </c>
      <c r="FX640">
        <v>70</v>
      </c>
      <c r="FY640">
        <v>10</v>
      </c>
      <c r="GA640" t="s">
        <v>3</v>
      </c>
      <c r="GD640">
        <v>0</v>
      </c>
      <c r="GF640">
        <v>715833966</v>
      </c>
      <c r="GG640">
        <v>2</v>
      </c>
      <c r="GH640">
        <v>1</v>
      </c>
      <c r="GI640">
        <v>-2</v>
      </c>
      <c r="GJ640">
        <v>0</v>
      </c>
      <c r="GK640">
        <f>ROUND(R640*(R12)/100,2)</f>
        <v>0</v>
      </c>
      <c r="GL640">
        <f t="shared" ref="GL640:GL654" si="561">ROUND(IF(AND(BH640=3,BI640=3,FS640&lt;&gt;0),P640,0),2)</f>
        <v>0</v>
      </c>
      <c r="GM640">
        <f t="shared" ref="GM640:GM654" si="562">ROUND(O640+X640+Y640+GK640,2)+GX640</f>
        <v>16747.28</v>
      </c>
      <c r="GN640">
        <f t="shared" ref="GN640:GN654" si="563">IF(OR(BI640=0,BI640=1),GM640-GX640,0)</f>
        <v>0</v>
      </c>
      <c r="GO640">
        <f t="shared" ref="GO640:GO654" si="564">IF(BI640=2,GM640-GX640,0)</f>
        <v>0</v>
      </c>
      <c r="GP640">
        <f t="shared" ref="GP640:GP654" si="565">IF(BI640=4,GM640-GX640,0)</f>
        <v>16747.28</v>
      </c>
      <c r="GR640">
        <v>0</v>
      </c>
      <c r="GS640">
        <v>3</v>
      </c>
      <c r="GT640">
        <v>0</v>
      </c>
      <c r="GU640" t="s">
        <v>3</v>
      </c>
      <c r="GV640">
        <f t="shared" ref="GV640:GV654" si="566">ROUND((GT640),6)</f>
        <v>0</v>
      </c>
      <c r="GW640">
        <v>1</v>
      </c>
      <c r="GX640">
        <f t="shared" ref="GX640:GX654" si="567">ROUND(HC640*I640,2)</f>
        <v>0</v>
      </c>
      <c r="HA640">
        <v>0</v>
      </c>
      <c r="HB640">
        <v>0</v>
      </c>
      <c r="HC640">
        <f t="shared" ref="HC640:HC654" si="568">GV640*GW640</f>
        <v>0</v>
      </c>
      <c r="HE640" t="s">
        <v>3</v>
      </c>
      <c r="HF640" t="s">
        <v>3</v>
      </c>
      <c r="HM640" t="s">
        <v>3</v>
      </c>
      <c r="HN640" t="s">
        <v>3</v>
      </c>
      <c r="HO640" t="s">
        <v>3</v>
      </c>
      <c r="HP640" t="s">
        <v>3</v>
      </c>
      <c r="HQ640" t="s">
        <v>3</v>
      </c>
      <c r="IK640">
        <v>0</v>
      </c>
    </row>
    <row r="641" spans="1:245" x14ac:dyDescent="0.2">
      <c r="A641">
        <v>17</v>
      </c>
      <c r="B641">
        <v>1</v>
      </c>
      <c r="D641">
        <f>ROW(EtalonRes!A575)</f>
        <v>575</v>
      </c>
      <c r="E641" t="s">
        <v>3</v>
      </c>
      <c r="F641" t="s">
        <v>511</v>
      </c>
      <c r="G641" t="s">
        <v>512</v>
      </c>
      <c r="H641" t="s">
        <v>27</v>
      </c>
      <c r="I641">
        <f>ROUND(ROUND((3000+1250+3550+850+20)*0.1/100,9),9)</f>
        <v>8.67</v>
      </c>
      <c r="J641">
        <v>0</v>
      </c>
      <c r="K641">
        <f>ROUND(ROUND((3000+1250+3550+850+20)*0.1/100,9),9)</f>
        <v>8.67</v>
      </c>
      <c r="O641">
        <f t="shared" si="529"/>
        <v>1531.64</v>
      </c>
      <c r="P641">
        <f t="shared" si="530"/>
        <v>0</v>
      </c>
      <c r="Q641">
        <f t="shared" si="531"/>
        <v>0</v>
      </c>
      <c r="R641">
        <f t="shared" si="532"/>
        <v>0</v>
      </c>
      <c r="S641">
        <f t="shared" si="533"/>
        <v>1531.64</v>
      </c>
      <c r="T641">
        <f t="shared" si="534"/>
        <v>0</v>
      </c>
      <c r="U641">
        <f t="shared" si="535"/>
        <v>2.8611</v>
      </c>
      <c r="V641">
        <f t="shared" si="536"/>
        <v>0</v>
      </c>
      <c r="W641">
        <f t="shared" si="537"/>
        <v>0</v>
      </c>
      <c r="X641">
        <f t="shared" si="538"/>
        <v>1072.1500000000001</v>
      </c>
      <c r="Y641">
        <f t="shared" si="539"/>
        <v>153.16</v>
      </c>
      <c r="AA641">
        <v>-1</v>
      </c>
      <c r="AB641">
        <f t="shared" si="540"/>
        <v>176.66</v>
      </c>
      <c r="AC641">
        <f t="shared" si="541"/>
        <v>0</v>
      </c>
      <c r="AD641">
        <f t="shared" si="542"/>
        <v>0</v>
      </c>
      <c r="AE641">
        <f t="shared" si="543"/>
        <v>0</v>
      </c>
      <c r="AF641">
        <f t="shared" si="544"/>
        <v>176.66</v>
      </c>
      <c r="AG641">
        <f t="shared" si="545"/>
        <v>0</v>
      </c>
      <c r="AH641">
        <f t="shared" si="546"/>
        <v>0.33</v>
      </c>
      <c r="AI641">
        <f t="shared" si="547"/>
        <v>0</v>
      </c>
      <c r="AJ641">
        <f t="shared" si="548"/>
        <v>0</v>
      </c>
      <c r="AK641">
        <v>176.66</v>
      </c>
      <c r="AL641">
        <v>0</v>
      </c>
      <c r="AM641">
        <v>0</v>
      </c>
      <c r="AN641">
        <v>0</v>
      </c>
      <c r="AO641">
        <v>176.66</v>
      </c>
      <c r="AP641">
        <v>0</v>
      </c>
      <c r="AQ641">
        <v>0.33</v>
      </c>
      <c r="AR641">
        <v>0</v>
      </c>
      <c r="AS641">
        <v>0</v>
      </c>
      <c r="AT641">
        <v>70</v>
      </c>
      <c r="AU641">
        <v>10</v>
      </c>
      <c r="AV641">
        <v>1</v>
      </c>
      <c r="AW641">
        <v>1</v>
      </c>
      <c r="AZ641">
        <v>1</v>
      </c>
      <c r="BA641">
        <v>1</v>
      </c>
      <c r="BB641">
        <v>1</v>
      </c>
      <c r="BC641">
        <v>1</v>
      </c>
      <c r="BD641" t="s">
        <v>3</v>
      </c>
      <c r="BE641" t="s">
        <v>3</v>
      </c>
      <c r="BF641" t="s">
        <v>3</v>
      </c>
      <c r="BG641" t="s">
        <v>3</v>
      </c>
      <c r="BH641">
        <v>0</v>
      </c>
      <c r="BI641">
        <v>4</v>
      </c>
      <c r="BJ641" t="s">
        <v>513</v>
      </c>
      <c r="BM641">
        <v>0</v>
      </c>
      <c r="BN641">
        <v>0</v>
      </c>
      <c r="BO641" t="s">
        <v>3</v>
      </c>
      <c r="BP641">
        <v>0</v>
      </c>
      <c r="BQ641">
        <v>1</v>
      </c>
      <c r="BR641">
        <v>0</v>
      </c>
      <c r="BS641">
        <v>1</v>
      </c>
      <c r="BT641">
        <v>1</v>
      </c>
      <c r="BU641">
        <v>1</v>
      </c>
      <c r="BV641">
        <v>1</v>
      </c>
      <c r="BW641">
        <v>1</v>
      </c>
      <c r="BX641">
        <v>1</v>
      </c>
      <c r="BY641" t="s">
        <v>3</v>
      </c>
      <c r="BZ641">
        <v>70</v>
      </c>
      <c r="CA641">
        <v>10</v>
      </c>
      <c r="CB641" t="s">
        <v>3</v>
      </c>
      <c r="CE641">
        <v>0</v>
      </c>
      <c r="CF641">
        <v>0</v>
      </c>
      <c r="CG641">
        <v>0</v>
      </c>
      <c r="CM641">
        <v>0</v>
      </c>
      <c r="CN641" t="s">
        <v>3</v>
      </c>
      <c r="CO641">
        <v>0</v>
      </c>
      <c r="CP641">
        <f t="shared" si="549"/>
        <v>1531.64</v>
      </c>
      <c r="CQ641">
        <f t="shared" si="550"/>
        <v>0</v>
      </c>
      <c r="CR641">
        <f t="shared" si="551"/>
        <v>0</v>
      </c>
      <c r="CS641">
        <f t="shared" si="552"/>
        <v>0</v>
      </c>
      <c r="CT641">
        <f t="shared" si="553"/>
        <v>176.66</v>
      </c>
      <c r="CU641">
        <f t="shared" si="554"/>
        <v>0</v>
      </c>
      <c r="CV641">
        <f t="shared" si="555"/>
        <v>0.33</v>
      </c>
      <c r="CW641">
        <f t="shared" si="556"/>
        <v>0</v>
      </c>
      <c r="CX641">
        <f t="shared" si="557"/>
        <v>0</v>
      </c>
      <c r="CY641">
        <f t="shared" si="558"/>
        <v>1072.1480000000001</v>
      </c>
      <c r="CZ641">
        <f t="shared" si="559"/>
        <v>153.16400000000002</v>
      </c>
      <c r="DC641" t="s">
        <v>3</v>
      </c>
      <c r="DD641" t="s">
        <v>3</v>
      </c>
      <c r="DE641" t="s">
        <v>3</v>
      </c>
      <c r="DF641" t="s">
        <v>3</v>
      </c>
      <c r="DG641" t="s">
        <v>3</v>
      </c>
      <c r="DH641" t="s">
        <v>3</v>
      </c>
      <c r="DI641" t="s">
        <v>3</v>
      </c>
      <c r="DJ641" t="s">
        <v>3</v>
      </c>
      <c r="DK641" t="s">
        <v>3</v>
      </c>
      <c r="DL641" t="s">
        <v>3</v>
      </c>
      <c r="DM641" t="s">
        <v>3</v>
      </c>
      <c r="DN641">
        <v>0</v>
      </c>
      <c r="DO641">
        <v>0</v>
      </c>
      <c r="DP641">
        <v>1</v>
      </c>
      <c r="DQ641">
        <v>1</v>
      </c>
      <c r="DU641">
        <v>1003</v>
      </c>
      <c r="DV641" t="s">
        <v>27</v>
      </c>
      <c r="DW641" t="s">
        <v>27</v>
      </c>
      <c r="DX641">
        <v>100</v>
      </c>
      <c r="DZ641" t="s">
        <v>3</v>
      </c>
      <c r="EA641" t="s">
        <v>3</v>
      </c>
      <c r="EB641" t="s">
        <v>3</v>
      </c>
      <c r="EC641" t="s">
        <v>3</v>
      </c>
      <c r="EE641">
        <v>1441815344</v>
      </c>
      <c r="EF641">
        <v>1</v>
      </c>
      <c r="EG641" t="s">
        <v>22</v>
      </c>
      <c r="EH641">
        <v>0</v>
      </c>
      <c r="EI641" t="s">
        <v>3</v>
      </c>
      <c r="EJ641">
        <v>4</v>
      </c>
      <c r="EK641">
        <v>0</v>
      </c>
      <c r="EL641" t="s">
        <v>23</v>
      </c>
      <c r="EM641" t="s">
        <v>24</v>
      </c>
      <c r="EO641" t="s">
        <v>3</v>
      </c>
      <c r="EQ641">
        <v>1024</v>
      </c>
      <c r="ER641">
        <v>176.66</v>
      </c>
      <c r="ES641">
        <v>0</v>
      </c>
      <c r="ET641">
        <v>0</v>
      </c>
      <c r="EU641">
        <v>0</v>
      </c>
      <c r="EV641">
        <v>176.66</v>
      </c>
      <c r="EW641">
        <v>0.33</v>
      </c>
      <c r="EX641">
        <v>0</v>
      </c>
      <c r="EY641">
        <v>0</v>
      </c>
      <c r="FQ641">
        <v>0</v>
      </c>
      <c r="FR641">
        <f t="shared" si="560"/>
        <v>0</v>
      </c>
      <c r="FS641">
        <v>0</v>
      </c>
      <c r="FX641">
        <v>70</v>
      </c>
      <c r="FY641">
        <v>10</v>
      </c>
      <c r="GA641" t="s">
        <v>3</v>
      </c>
      <c r="GD641">
        <v>0</v>
      </c>
      <c r="GF641">
        <v>1132519575</v>
      </c>
      <c r="GG641">
        <v>2</v>
      </c>
      <c r="GH641">
        <v>1</v>
      </c>
      <c r="GI641">
        <v>-2</v>
      </c>
      <c r="GJ641">
        <v>0</v>
      </c>
      <c r="GK641">
        <f>ROUND(R641*(R12)/100,2)</f>
        <v>0</v>
      </c>
      <c r="GL641">
        <f t="shared" si="561"/>
        <v>0</v>
      </c>
      <c r="GM641">
        <f t="shared" si="562"/>
        <v>2756.95</v>
      </c>
      <c r="GN641">
        <f t="shared" si="563"/>
        <v>0</v>
      </c>
      <c r="GO641">
        <f t="shared" si="564"/>
        <v>0</v>
      </c>
      <c r="GP641">
        <f t="shared" si="565"/>
        <v>2756.95</v>
      </c>
      <c r="GR641">
        <v>0</v>
      </c>
      <c r="GS641">
        <v>3</v>
      </c>
      <c r="GT641">
        <v>0</v>
      </c>
      <c r="GU641" t="s">
        <v>3</v>
      </c>
      <c r="GV641">
        <f t="shared" si="566"/>
        <v>0</v>
      </c>
      <c r="GW641">
        <v>1</v>
      </c>
      <c r="GX641">
        <f t="shared" si="567"/>
        <v>0</v>
      </c>
      <c r="HA641">
        <v>0</v>
      </c>
      <c r="HB641">
        <v>0</v>
      </c>
      <c r="HC641">
        <f t="shared" si="568"/>
        <v>0</v>
      </c>
      <c r="HE641" t="s">
        <v>3</v>
      </c>
      <c r="HF641" t="s">
        <v>3</v>
      </c>
      <c r="HM641" t="s">
        <v>3</v>
      </c>
      <c r="HN641" t="s">
        <v>3</v>
      </c>
      <c r="HO641" t="s">
        <v>3</v>
      </c>
      <c r="HP641" t="s">
        <v>3</v>
      </c>
      <c r="HQ641" t="s">
        <v>3</v>
      </c>
      <c r="IK641">
        <v>0</v>
      </c>
    </row>
    <row r="642" spans="1:245" x14ac:dyDescent="0.2">
      <c r="A642">
        <v>17</v>
      </c>
      <c r="B642">
        <v>1</v>
      </c>
      <c r="D642">
        <f>ROW(EtalonRes!A577)</f>
        <v>577</v>
      </c>
      <c r="E642" t="s">
        <v>514</v>
      </c>
      <c r="F642" t="s">
        <v>515</v>
      </c>
      <c r="G642" t="s">
        <v>516</v>
      </c>
      <c r="H642" t="s">
        <v>27</v>
      </c>
      <c r="I642">
        <f>ROUND(ROUND((173+1105+915+165+210)*0.2*0.1/100,9),9)</f>
        <v>0.51359999999999995</v>
      </c>
      <c r="J642">
        <v>0</v>
      </c>
      <c r="K642">
        <f>ROUND(ROUND((173+1105+915+165+210)*0.2*0.1/100,9),9)</f>
        <v>0.51359999999999995</v>
      </c>
      <c r="O642">
        <f t="shared" si="529"/>
        <v>3092.31</v>
      </c>
      <c r="P642">
        <f t="shared" si="530"/>
        <v>7.51</v>
      </c>
      <c r="Q642">
        <f t="shared" si="531"/>
        <v>0</v>
      </c>
      <c r="R642">
        <f t="shared" si="532"/>
        <v>0</v>
      </c>
      <c r="S642">
        <f t="shared" si="533"/>
        <v>3084.8</v>
      </c>
      <c r="T642">
        <f t="shared" si="534"/>
        <v>0</v>
      </c>
      <c r="U642">
        <f t="shared" si="535"/>
        <v>5.7625919999999997</v>
      </c>
      <c r="V642">
        <f t="shared" si="536"/>
        <v>0</v>
      </c>
      <c r="W642">
        <f t="shared" si="537"/>
        <v>0</v>
      </c>
      <c r="X642">
        <f t="shared" si="538"/>
        <v>2159.36</v>
      </c>
      <c r="Y642">
        <f t="shared" si="539"/>
        <v>308.48</v>
      </c>
      <c r="AA642">
        <v>1472751627</v>
      </c>
      <c r="AB642">
        <f t="shared" si="540"/>
        <v>6020.87</v>
      </c>
      <c r="AC642">
        <f t="shared" si="541"/>
        <v>14.63</v>
      </c>
      <c r="AD642">
        <f t="shared" si="542"/>
        <v>0</v>
      </c>
      <c r="AE642">
        <f t="shared" si="543"/>
        <v>0</v>
      </c>
      <c r="AF642">
        <f t="shared" si="544"/>
        <v>6006.24</v>
      </c>
      <c r="AG642">
        <f t="shared" si="545"/>
        <v>0</v>
      </c>
      <c r="AH642">
        <f t="shared" si="546"/>
        <v>11.22</v>
      </c>
      <c r="AI642">
        <f t="shared" si="547"/>
        <v>0</v>
      </c>
      <c r="AJ642">
        <f t="shared" si="548"/>
        <v>0</v>
      </c>
      <c r="AK642">
        <v>6020.87</v>
      </c>
      <c r="AL642">
        <v>14.63</v>
      </c>
      <c r="AM642">
        <v>0</v>
      </c>
      <c r="AN642">
        <v>0</v>
      </c>
      <c r="AO642">
        <v>6006.24</v>
      </c>
      <c r="AP642">
        <v>0</v>
      </c>
      <c r="AQ642">
        <v>11.22</v>
      </c>
      <c r="AR642">
        <v>0</v>
      </c>
      <c r="AS642">
        <v>0</v>
      </c>
      <c r="AT642">
        <v>70</v>
      </c>
      <c r="AU642">
        <v>10</v>
      </c>
      <c r="AV642">
        <v>1</v>
      </c>
      <c r="AW642">
        <v>1</v>
      </c>
      <c r="AZ642">
        <v>1</v>
      </c>
      <c r="BA642">
        <v>1</v>
      </c>
      <c r="BB642">
        <v>1</v>
      </c>
      <c r="BC642">
        <v>1</v>
      </c>
      <c r="BD642" t="s">
        <v>3</v>
      </c>
      <c r="BE642" t="s">
        <v>3</v>
      </c>
      <c r="BF642" t="s">
        <v>3</v>
      </c>
      <c r="BG642" t="s">
        <v>3</v>
      </c>
      <c r="BH642">
        <v>0</v>
      </c>
      <c r="BI642">
        <v>4</v>
      </c>
      <c r="BJ642" t="s">
        <v>517</v>
      </c>
      <c r="BM642">
        <v>0</v>
      </c>
      <c r="BN642">
        <v>0</v>
      </c>
      <c r="BO642" t="s">
        <v>3</v>
      </c>
      <c r="BP642">
        <v>0</v>
      </c>
      <c r="BQ642">
        <v>1</v>
      </c>
      <c r="BR642">
        <v>0</v>
      </c>
      <c r="BS642">
        <v>1</v>
      </c>
      <c r="BT642">
        <v>1</v>
      </c>
      <c r="BU642">
        <v>1</v>
      </c>
      <c r="BV642">
        <v>1</v>
      </c>
      <c r="BW642">
        <v>1</v>
      </c>
      <c r="BX642">
        <v>1</v>
      </c>
      <c r="BY642" t="s">
        <v>3</v>
      </c>
      <c r="BZ642">
        <v>70</v>
      </c>
      <c r="CA642">
        <v>10</v>
      </c>
      <c r="CB642" t="s">
        <v>3</v>
      </c>
      <c r="CE642">
        <v>0</v>
      </c>
      <c r="CF642">
        <v>0</v>
      </c>
      <c r="CG642">
        <v>0</v>
      </c>
      <c r="CM642">
        <v>0</v>
      </c>
      <c r="CN642" t="s">
        <v>3</v>
      </c>
      <c r="CO642">
        <v>0</v>
      </c>
      <c r="CP642">
        <f t="shared" si="549"/>
        <v>3092.3100000000004</v>
      </c>
      <c r="CQ642">
        <f t="shared" si="550"/>
        <v>14.63</v>
      </c>
      <c r="CR642">
        <f t="shared" si="551"/>
        <v>0</v>
      </c>
      <c r="CS642">
        <f t="shared" si="552"/>
        <v>0</v>
      </c>
      <c r="CT642">
        <f t="shared" si="553"/>
        <v>6006.24</v>
      </c>
      <c r="CU642">
        <f t="shared" si="554"/>
        <v>0</v>
      </c>
      <c r="CV642">
        <f t="shared" si="555"/>
        <v>11.22</v>
      </c>
      <c r="CW642">
        <f t="shared" si="556"/>
        <v>0</v>
      </c>
      <c r="CX642">
        <f t="shared" si="557"/>
        <v>0</v>
      </c>
      <c r="CY642">
        <f t="shared" si="558"/>
        <v>2159.36</v>
      </c>
      <c r="CZ642">
        <f t="shared" si="559"/>
        <v>308.48</v>
      </c>
      <c r="DC642" t="s">
        <v>3</v>
      </c>
      <c r="DD642" t="s">
        <v>3</v>
      </c>
      <c r="DE642" t="s">
        <v>3</v>
      </c>
      <c r="DF642" t="s">
        <v>3</v>
      </c>
      <c r="DG642" t="s">
        <v>3</v>
      </c>
      <c r="DH642" t="s">
        <v>3</v>
      </c>
      <c r="DI642" t="s">
        <v>3</v>
      </c>
      <c r="DJ642" t="s">
        <v>3</v>
      </c>
      <c r="DK642" t="s">
        <v>3</v>
      </c>
      <c r="DL642" t="s">
        <v>3</v>
      </c>
      <c r="DM642" t="s">
        <v>3</v>
      </c>
      <c r="DN642">
        <v>0</v>
      </c>
      <c r="DO642">
        <v>0</v>
      </c>
      <c r="DP642">
        <v>1</v>
      </c>
      <c r="DQ642">
        <v>1</v>
      </c>
      <c r="DU642">
        <v>1003</v>
      </c>
      <c r="DV642" t="s">
        <v>27</v>
      </c>
      <c r="DW642" t="s">
        <v>27</v>
      </c>
      <c r="DX642">
        <v>100</v>
      </c>
      <c r="DZ642" t="s">
        <v>3</v>
      </c>
      <c r="EA642" t="s">
        <v>3</v>
      </c>
      <c r="EB642" t="s">
        <v>3</v>
      </c>
      <c r="EC642" t="s">
        <v>3</v>
      </c>
      <c r="EE642">
        <v>1441815344</v>
      </c>
      <c r="EF642">
        <v>1</v>
      </c>
      <c r="EG642" t="s">
        <v>22</v>
      </c>
      <c r="EH642">
        <v>0</v>
      </c>
      <c r="EI642" t="s">
        <v>3</v>
      </c>
      <c r="EJ642">
        <v>4</v>
      </c>
      <c r="EK642">
        <v>0</v>
      </c>
      <c r="EL642" t="s">
        <v>23</v>
      </c>
      <c r="EM642" t="s">
        <v>24</v>
      </c>
      <c r="EO642" t="s">
        <v>3</v>
      </c>
      <c r="EQ642">
        <v>0</v>
      </c>
      <c r="ER642">
        <v>6020.87</v>
      </c>
      <c r="ES642">
        <v>14.63</v>
      </c>
      <c r="ET642">
        <v>0</v>
      </c>
      <c r="EU642">
        <v>0</v>
      </c>
      <c r="EV642">
        <v>6006.24</v>
      </c>
      <c r="EW642">
        <v>11.22</v>
      </c>
      <c r="EX642">
        <v>0</v>
      </c>
      <c r="EY642">
        <v>0</v>
      </c>
      <c r="FQ642">
        <v>0</v>
      </c>
      <c r="FR642">
        <f t="shared" si="560"/>
        <v>0</v>
      </c>
      <c r="FS642">
        <v>0</v>
      </c>
      <c r="FX642">
        <v>70</v>
      </c>
      <c r="FY642">
        <v>10</v>
      </c>
      <c r="GA642" t="s">
        <v>3</v>
      </c>
      <c r="GD642">
        <v>0</v>
      </c>
      <c r="GF642">
        <v>-1037448936</v>
      </c>
      <c r="GG642">
        <v>2</v>
      </c>
      <c r="GH642">
        <v>1</v>
      </c>
      <c r="GI642">
        <v>-2</v>
      </c>
      <c r="GJ642">
        <v>0</v>
      </c>
      <c r="GK642">
        <f>ROUND(R642*(R12)/100,2)</f>
        <v>0</v>
      </c>
      <c r="GL642">
        <f t="shared" si="561"/>
        <v>0</v>
      </c>
      <c r="GM642">
        <f t="shared" si="562"/>
        <v>5560.15</v>
      </c>
      <c r="GN642">
        <f t="shared" si="563"/>
        <v>0</v>
      </c>
      <c r="GO642">
        <f t="shared" si="564"/>
        <v>0</v>
      </c>
      <c r="GP642">
        <f t="shared" si="565"/>
        <v>5560.15</v>
      </c>
      <c r="GR642">
        <v>0</v>
      </c>
      <c r="GS642">
        <v>3</v>
      </c>
      <c r="GT642">
        <v>0</v>
      </c>
      <c r="GU642" t="s">
        <v>3</v>
      </c>
      <c r="GV642">
        <f t="shared" si="566"/>
        <v>0</v>
      </c>
      <c r="GW642">
        <v>1</v>
      </c>
      <c r="GX642">
        <f t="shared" si="567"/>
        <v>0</v>
      </c>
      <c r="HA642">
        <v>0</v>
      </c>
      <c r="HB642">
        <v>0</v>
      </c>
      <c r="HC642">
        <f t="shared" si="568"/>
        <v>0</v>
      </c>
      <c r="HE642" t="s">
        <v>3</v>
      </c>
      <c r="HF642" t="s">
        <v>3</v>
      </c>
      <c r="HM642" t="s">
        <v>3</v>
      </c>
      <c r="HN642" t="s">
        <v>3</v>
      </c>
      <c r="HO642" t="s">
        <v>3</v>
      </c>
      <c r="HP642" t="s">
        <v>3</v>
      </c>
      <c r="HQ642" t="s">
        <v>3</v>
      </c>
      <c r="IK642">
        <v>0</v>
      </c>
    </row>
    <row r="643" spans="1:245" x14ac:dyDescent="0.2">
      <c r="A643">
        <v>17</v>
      </c>
      <c r="B643">
        <v>1</v>
      </c>
      <c r="D643">
        <f>ROW(EtalonRes!A578)</f>
        <v>578</v>
      </c>
      <c r="E643" t="s">
        <v>518</v>
      </c>
      <c r="F643" t="s">
        <v>519</v>
      </c>
      <c r="G643" t="s">
        <v>520</v>
      </c>
      <c r="H643" t="s">
        <v>27</v>
      </c>
      <c r="I643">
        <f>ROUND(ROUND((150+280+25+40+90+20)*0.2*0.1/100,9),9)</f>
        <v>0.121</v>
      </c>
      <c r="J643">
        <v>0</v>
      </c>
      <c r="K643">
        <f>ROUND(ROUND((150+280+25+40+90+20)*0.2*0.1/100,9),9)</f>
        <v>0.121</v>
      </c>
      <c r="O643">
        <f t="shared" si="529"/>
        <v>132.13999999999999</v>
      </c>
      <c r="P643">
        <f t="shared" si="530"/>
        <v>0</v>
      </c>
      <c r="Q643">
        <f t="shared" si="531"/>
        <v>0</v>
      </c>
      <c r="R643">
        <f t="shared" si="532"/>
        <v>0</v>
      </c>
      <c r="S643">
        <f t="shared" si="533"/>
        <v>132.13999999999999</v>
      </c>
      <c r="T643">
        <f t="shared" si="534"/>
        <v>0</v>
      </c>
      <c r="U643">
        <f t="shared" si="535"/>
        <v>0.24684</v>
      </c>
      <c r="V643">
        <f t="shared" si="536"/>
        <v>0</v>
      </c>
      <c r="W643">
        <f t="shared" si="537"/>
        <v>0</v>
      </c>
      <c r="X643">
        <f t="shared" si="538"/>
        <v>92.5</v>
      </c>
      <c r="Y643">
        <f t="shared" si="539"/>
        <v>13.21</v>
      </c>
      <c r="AA643">
        <v>1472751627</v>
      </c>
      <c r="AB643">
        <f t="shared" si="540"/>
        <v>1092.04</v>
      </c>
      <c r="AC643">
        <f t="shared" si="541"/>
        <v>0</v>
      </c>
      <c r="AD643">
        <f t="shared" si="542"/>
        <v>0</v>
      </c>
      <c r="AE643">
        <f t="shared" si="543"/>
        <v>0</v>
      </c>
      <c r="AF643">
        <f t="shared" si="544"/>
        <v>1092.04</v>
      </c>
      <c r="AG643">
        <f t="shared" si="545"/>
        <v>0</v>
      </c>
      <c r="AH643">
        <f t="shared" si="546"/>
        <v>2.04</v>
      </c>
      <c r="AI643">
        <f t="shared" si="547"/>
        <v>0</v>
      </c>
      <c r="AJ643">
        <f t="shared" si="548"/>
        <v>0</v>
      </c>
      <c r="AK643">
        <v>1092.04</v>
      </c>
      <c r="AL643">
        <v>0</v>
      </c>
      <c r="AM643">
        <v>0</v>
      </c>
      <c r="AN643">
        <v>0</v>
      </c>
      <c r="AO643">
        <v>1092.04</v>
      </c>
      <c r="AP643">
        <v>0</v>
      </c>
      <c r="AQ643">
        <v>2.04</v>
      </c>
      <c r="AR643">
        <v>0</v>
      </c>
      <c r="AS643">
        <v>0</v>
      </c>
      <c r="AT643">
        <v>70</v>
      </c>
      <c r="AU643">
        <v>10</v>
      </c>
      <c r="AV643">
        <v>1</v>
      </c>
      <c r="AW643">
        <v>1</v>
      </c>
      <c r="AZ643">
        <v>1</v>
      </c>
      <c r="BA643">
        <v>1</v>
      </c>
      <c r="BB643">
        <v>1</v>
      </c>
      <c r="BC643">
        <v>1</v>
      </c>
      <c r="BD643" t="s">
        <v>3</v>
      </c>
      <c r="BE643" t="s">
        <v>3</v>
      </c>
      <c r="BF643" t="s">
        <v>3</v>
      </c>
      <c r="BG643" t="s">
        <v>3</v>
      </c>
      <c r="BH643">
        <v>0</v>
      </c>
      <c r="BI643">
        <v>4</v>
      </c>
      <c r="BJ643" t="s">
        <v>521</v>
      </c>
      <c r="BM643">
        <v>0</v>
      </c>
      <c r="BN643">
        <v>0</v>
      </c>
      <c r="BO643" t="s">
        <v>3</v>
      </c>
      <c r="BP643">
        <v>0</v>
      </c>
      <c r="BQ643">
        <v>1</v>
      </c>
      <c r="BR643">
        <v>0</v>
      </c>
      <c r="BS643">
        <v>1</v>
      </c>
      <c r="BT643">
        <v>1</v>
      </c>
      <c r="BU643">
        <v>1</v>
      </c>
      <c r="BV643">
        <v>1</v>
      </c>
      <c r="BW643">
        <v>1</v>
      </c>
      <c r="BX643">
        <v>1</v>
      </c>
      <c r="BY643" t="s">
        <v>3</v>
      </c>
      <c r="BZ643">
        <v>70</v>
      </c>
      <c r="CA643">
        <v>10</v>
      </c>
      <c r="CB643" t="s">
        <v>3</v>
      </c>
      <c r="CE643">
        <v>0</v>
      </c>
      <c r="CF643">
        <v>0</v>
      </c>
      <c r="CG643">
        <v>0</v>
      </c>
      <c r="CM643">
        <v>0</v>
      </c>
      <c r="CN643" t="s">
        <v>3</v>
      </c>
      <c r="CO643">
        <v>0</v>
      </c>
      <c r="CP643">
        <f t="shared" si="549"/>
        <v>132.13999999999999</v>
      </c>
      <c r="CQ643">
        <f t="shared" si="550"/>
        <v>0</v>
      </c>
      <c r="CR643">
        <f t="shared" si="551"/>
        <v>0</v>
      </c>
      <c r="CS643">
        <f t="shared" si="552"/>
        <v>0</v>
      </c>
      <c r="CT643">
        <f t="shared" si="553"/>
        <v>1092.04</v>
      </c>
      <c r="CU643">
        <f t="shared" si="554"/>
        <v>0</v>
      </c>
      <c r="CV643">
        <f t="shared" si="555"/>
        <v>2.04</v>
      </c>
      <c r="CW643">
        <f t="shared" si="556"/>
        <v>0</v>
      </c>
      <c r="CX643">
        <f t="shared" si="557"/>
        <v>0</v>
      </c>
      <c r="CY643">
        <f t="shared" si="558"/>
        <v>92.49799999999999</v>
      </c>
      <c r="CZ643">
        <f t="shared" si="559"/>
        <v>13.213999999999999</v>
      </c>
      <c r="DC643" t="s">
        <v>3</v>
      </c>
      <c r="DD643" t="s">
        <v>3</v>
      </c>
      <c r="DE643" t="s">
        <v>3</v>
      </c>
      <c r="DF643" t="s">
        <v>3</v>
      </c>
      <c r="DG643" t="s">
        <v>3</v>
      </c>
      <c r="DH643" t="s">
        <v>3</v>
      </c>
      <c r="DI643" t="s">
        <v>3</v>
      </c>
      <c r="DJ643" t="s">
        <v>3</v>
      </c>
      <c r="DK643" t="s">
        <v>3</v>
      </c>
      <c r="DL643" t="s">
        <v>3</v>
      </c>
      <c r="DM643" t="s">
        <v>3</v>
      </c>
      <c r="DN643">
        <v>0</v>
      </c>
      <c r="DO643">
        <v>0</v>
      </c>
      <c r="DP643">
        <v>1</v>
      </c>
      <c r="DQ643">
        <v>1</v>
      </c>
      <c r="DU643">
        <v>1003</v>
      </c>
      <c r="DV643" t="s">
        <v>27</v>
      </c>
      <c r="DW643" t="s">
        <v>27</v>
      </c>
      <c r="DX643">
        <v>100</v>
      </c>
      <c r="DZ643" t="s">
        <v>3</v>
      </c>
      <c r="EA643" t="s">
        <v>3</v>
      </c>
      <c r="EB643" t="s">
        <v>3</v>
      </c>
      <c r="EC643" t="s">
        <v>3</v>
      </c>
      <c r="EE643">
        <v>1441815344</v>
      </c>
      <c r="EF643">
        <v>1</v>
      </c>
      <c r="EG643" t="s">
        <v>22</v>
      </c>
      <c r="EH643">
        <v>0</v>
      </c>
      <c r="EI643" t="s">
        <v>3</v>
      </c>
      <c r="EJ643">
        <v>4</v>
      </c>
      <c r="EK643">
        <v>0</v>
      </c>
      <c r="EL643" t="s">
        <v>23</v>
      </c>
      <c r="EM643" t="s">
        <v>24</v>
      </c>
      <c r="EO643" t="s">
        <v>3</v>
      </c>
      <c r="EQ643">
        <v>0</v>
      </c>
      <c r="ER643">
        <v>1092.04</v>
      </c>
      <c r="ES643">
        <v>0</v>
      </c>
      <c r="ET643">
        <v>0</v>
      </c>
      <c r="EU643">
        <v>0</v>
      </c>
      <c r="EV643">
        <v>1092.04</v>
      </c>
      <c r="EW643">
        <v>2.04</v>
      </c>
      <c r="EX643">
        <v>0</v>
      </c>
      <c r="EY643">
        <v>0</v>
      </c>
      <c r="FQ643">
        <v>0</v>
      </c>
      <c r="FR643">
        <f t="shared" si="560"/>
        <v>0</v>
      </c>
      <c r="FS643">
        <v>0</v>
      </c>
      <c r="FX643">
        <v>70</v>
      </c>
      <c r="FY643">
        <v>10</v>
      </c>
      <c r="GA643" t="s">
        <v>3</v>
      </c>
      <c r="GD643">
        <v>0</v>
      </c>
      <c r="GF643">
        <v>-1379414104</v>
      </c>
      <c r="GG643">
        <v>2</v>
      </c>
      <c r="GH643">
        <v>1</v>
      </c>
      <c r="GI643">
        <v>-2</v>
      </c>
      <c r="GJ643">
        <v>0</v>
      </c>
      <c r="GK643">
        <f>ROUND(R643*(R12)/100,2)</f>
        <v>0</v>
      </c>
      <c r="GL643">
        <f t="shared" si="561"/>
        <v>0</v>
      </c>
      <c r="GM643">
        <f t="shared" si="562"/>
        <v>237.85</v>
      </c>
      <c r="GN643">
        <f t="shared" si="563"/>
        <v>0</v>
      </c>
      <c r="GO643">
        <f t="shared" si="564"/>
        <v>0</v>
      </c>
      <c r="GP643">
        <f t="shared" si="565"/>
        <v>237.85</v>
      </c>
      <c r="GR643">
        <v>0</v>
      </c>
      <c r="GS643">
        <v>3</v>
      </c>
      <c r="GT643">
        <v>0</v>
      </c>
      <c r="GU643" t="s">
        <v>3</v>
      </c>
      <c r="GV643">
        <f t="shared" si="566"/>
        <v>0</v>
      </c>
      <c r="GW643">
        <v>1</v>
      </c>
      <c r="GX643">
        <f t="shared" si="567"/>
        <v>0</v>
      </c>
      <c r="HA643">
        <v>0</v>
      </c>
      <c r="HB643">
        <v>0</v>
      </c>
      <c r="HC643">
        <f t="shared" si="568"/>
        <v>0</v>
      </c>
      <c r="HE643" t="s">
        <v>3</v>
      </c>
      <c r="HF643" t="s">
        <v>3</v>
      </c>
      <c r="HM643" t="s">
        <v>3</v>
      </c>
      <c r="HN643" t="s">
        <v>3</v>
      </c>
      <c r="HO643" t="s">
        <v>3</v>
      </c>
      <c r="HP643" t="s">
        <v>3</v>
      </c>
      <c r="HQ643" t="s">
        <v>3</v>
      </c>
      <c r="IK643">
        <v>0</v>
      </c>
    </row>
    <row r="644" spans="1:245" x14ac:dyDescent="0.2">
      <c r="A644">
        <v>17</v>
      </c>
      <c r="B644">
        <v>1</v>
      </c>
      <c r="D644">
        <f>ROW(EtalonRes!A580)</f>
        <v>580</v>
      </c>
      <c r="E644" t="s">
        <v>3</v>
      </c>
      <c r="F644" t="s">
        <v>522</v>
      </c>
      <c r="G644" t="s">
        <v>523</v>
      </c>
      <c r="H644" t="s">
        <v>27</v>
      </c>
      <c r="I644">
        <f>ROUND(ROUND((150+280+25+40+90+20)*0.1/100,9),9)</f>
        <v>0.60499999999999998</v>
      </c>
      <c r="J644">
        <v>0</v>
      </c>
      <c r="K644">
        <f>ROUND(ROUND((150+280+25+40+90+20)*0.1/100,9),9)</f>
        <v>0.60499999999999998</v>
      </c>
      <c r="O644">
        <f t="shared" si="529"/>
        <v>123.3</v>
      </c>
      <c r="P644">
        <f t="shared" si="530"/>
        <v>0.23</v>
      </c>
      <c r="Q644">
        <f t="shared" si="531"/>
        <v>0</v>
      </c>
      <c r="R644">
        <f t="shared" si="532"/>
        <v>0</v>
      </c>
      <c r="S644">
        <f t="shared" si="533"/>
        <v>123.07</v>
      </c>
      <c r="T644">
        <f t="shared" si="534"/>
        <v>0</v>
      </c>
      <c r="U644">
        <f t="shared" si="535"/>
        <v>0.22989999999999999</v>
      </c>
      <c r="V644">
        <f t="shared" si="536"/>
        <v>0</v>
      </c>
      <c r="W644">
        <f t="shared" si="537"/>
        <v>0</v>
      </c>
      <c r="X644">
        <f t="shared" si="538"/>
        <v>86.15</v>
      </c>
      <c r="Y644">
        <f t="shared" si="539"/>
        <v>12.31</v>
      </c>
      <c r="AA644">
        <v>-1</v>
      </c>
      <c r="AB644">
        <f t="shared" si="540"/>
        <v>203.8</v>
      </c>
      <c r="AC644">
        <f t="shared" si="541"/>
        <v>0.38</v>
      </c>
      <c r="AD644">
        <f t="shared" si="542"/>
        <v>0</v>
      </c>
      <c r="AE644">
        <f t="shared" si="543"/>
        <v>0</v>
      </c>
      <c r="AF644">
        <f t="shared" si="544"/>
        <v>203.42</v>
      </c>
      <c r="AG644">
        <f t="shared" si="545"/>
        <v>0</v>
      </c>
      <c r="AH644">
        <f t="shared" si="546"/>
        <v>0.38</v>
      </c>
      <c r="AI644">
        <f t="shared" si="547"/>
        <v>0</v>
      </c>
      <c r="AJ644">
        <f t="shared" si="548"/>
        <v>0</v>
      </c>
      <c r="AK644">
        <v>203.8</v>
      </c>
      <c r="AL644">
        <v>0.38</v>
      </c>
      <c r="AM644">
        <v>0</v>
      </c>
      <c r="AN644">
        <v>0</v>
      </c>
      <c r="AO644">
        <v>203.42</v>
      </c>
      <c r="AP644">
        <v>0</v>
      </c>
      <c r="AQ644">
        <v>0.38</v>
      </c>
      <c r="AR644">
        <v>0</v>
      </c>
      <c r="AS644">
        <v>0</v>
      </c>
      <c r="AT644">
        <v>70</v>
      </c>
      <c r="AU644">
        <v>10</v>
      </c>
      <c r="AV644">
        <v>1</v>
      </c>
      <c r="AW644">
        <v>1</v>
      </c>
      <c r="AZ644">
        <v>1</v>
      </c>
      <c r="BA644">
        <v>1</v>
      </c>
      <c r="BB644">
        <v>1</v>
      </c>
      <c r="BC644">
        <v>1</v>
      </c>
      <c r="BD644" t="s">
        <v>3</v>
      </c>
      <c r="BE644" t="s">
        <v>3</v>
      </c>
      <c r="BF644" t="s">
        <v>3</v>
      </c>
      <c r="BG644" t="s">
        <v>3</v>
      </c>
      <c r="BH644">
        <v>0</v>
      </c>
      <c r="BI644">
        <v>4</v>
      </c>
      <c r="BJ644" t="s">
        <v>524</v>
      </c>
      <c r="BM644">
        <v>0</v>
      </c>
      <c r="BN644">
        <v>0</v>
      </c>
      <c r="BO644" t="s">
        <v>3</v>
      </c>
      <c r="BP644">
        <v>0</v>
      </c>
      <c r="BQ644">
        <v>1</v>
      </c>
      <c r="BR644">
        <v>0</v>
      </c>
      <c r="BS644">
        <v>1</v>
      </c>
      <c r="BT644">
        <v>1</v>
      </c>
      <c r="BU644">
        <v>1</v>
      </c>
      <c r="BV644">
        <v>1</v>
      </c>
      <c r="BW644">
        <v>1</v>
      </c>
      <c r="BX644">
        <v>1</v>
      </c>
      <c r="BY644" t="s">
        <v>3</v>
      </c>
      <c r="BZ644">
        <v>70</v>
      </c>
      <c r="CA644">
        <v>10</v>
      </c>
      <c r="CB644" t="s">
        <v>3</v>
      </c>
      <c r="CE644">
        <v>0</v>
      </c>
      <c r="CF644">
        <v>0</v>
      </c>
      <c r="CG644">
        <v>0</v>
      </c>
      <c r="CM644">
        <v>0</v>
      </c>
      <c r="CN644" t="s">
        <v>3</v>
      </c>
      <c r="CO644">
        <v>0</v>
      </c>
      <c r="CP644">
        <f t="shared" si="549"/>
        <v>123.3</v>
      </c>
      <c r="CQ644">
        <f t="shared" si="550"/>
        <v>0.38</v>
      </c>
      <c r="CR644">
        <f t="shared" si="551"/>
        <v>0</v>
      </c>
      <c r="CS644">
        <f t="shared" si="552"/>
        <v>0</v>
      </c>
      <c r="CT644">
        <f t="shared" si="553"/>
        <v>203.42</v>
      </c>
      <c r="CU644">
        <f t="shared" si="554"/>
        <v>0</v>
      </c>
      <c r="CV644">
        <f t="shared" si="555"/>
        <v>0.38</v>
      </c>
      <c r="CW644">
        <f t="shared" si="556"/>
        <v>0</v>
      </c>
      <c r="CX644">
        <f t="shared" si="557"/>
        <v>0</v>
      </c>
      <c r="CY644">
        <f t="shared" si="558"/>
        <v>86.149000000000001</v>
      </c>
      <c r="CZ644">
        <f t="shared" si="559"/>
        <v>12.306999999999999</v>
      </c>
      <c r="DC644" t="s">
        <v>3</v>
      </c>
      <c r="DD644" t="s">
        <v>3</v>
      </c>
      <c r="DE644" t="s">
        <v>3</v>
      </c>
      <c r="DF644" t="s">
        <v>3</v>
      </c>
      <c r="DG644" t="s">
        <v>3</v>
      </c>
      <c r="DH644" t="s">
        <v>3</v>
      </c>
      <c r="DI644" t="s">
        <v>3</v>
      </c>
      <c r="DJ644" t="s">
        <v>3</v>
      </c>
      <c r="DK644" t="s">
        <v>3</v>
      </c>
      <c r="DL644" t="s">
        <v>3</v>
      </c>
      <c r="DM644" t="s">
        <v>3</v>
      </c>
      <c r="DN644">
        <v>0</v>
      </c>
      <c r="DO644">
        <v>0</v>
      </c>
      <c r="DP644">
        <v>1</v>
      </c>
      <c r="DQ644">
        <v>1</v>
      </c>
      <c r="DU644">
        <v>1003</v>
      </c>
      <c r="DV644" t="s">
        <v>27</v>
      </c>
      <c r="DW644" t="s">
        <v>27</v>
      </c>
      <c r="DX644">
        <v>100</v>
      </c>
      <c r="DZ644" t="s">
        <v>3</v>
      </c>
      <c r="EA644" t="s">
        <v>3</v>
      </c>
      <c r="EB644" t="s">
        <v>3</v>
      </c>
      <c r="EC644" t="s">
        <v>3</v>
      </c>
      <c r="EE644">
        <v>1441815344</v>
      </c>
      <c r="EF644">
        <v>1</v>
      </c>
      <c r="EG644" t="s">
        <v>22</v>
      </c>
      <c r="EH644">
        <v>0</v>
      </c>
      <c r="EI644" t="s">
        <v>3</v>
      </c>
      <c r="EJ644">
        <v>4</v>
      </c>
      <c r="EK644">
        <v>0</v>
      </c>
      <c r="EL644" t="s">
        <v>23</v>
      </c>
      <c r="EM644" t="s">
        <v>24</v>
      </c>
      <c r="EO644" t="s">
        <v>3</v>
      </c>
      <c r="EQ644">
        <v>1024</v>
      </c>
      <c r="ER644">
        <v>203.8</v>
      </c>
      <c r="ES644">
        <v>0.38</v>
      </c>
      <c r="ET644">
        <v>0</v>
      </c>
      <c r="EU644">
        <v>0</v>
      </c>
      <c r="EV644">
        <v>203.42</v>
      </c>
      <c r="EW644">
        <v>0.38</v>
      </c>
      <c r="EX644">
        <v>0</v>
      </c>
      <c r="EY644">
        <v>0</v>
      </c>
      <c r="FQ644">
        <v>0</v>
      </c>
      <c r="FR644">
        <f t="shared" si="560"/>
        <v>0</v>
      </c>
      <c r="FS644">
        <v>0</v>
      </c>
      <c r="FX644">
        <v>70</v>
      </c>
      <c r="FY644">
        <v>10</v>
      </c>
      <c r="GA644" t="s">
        <v>3</v>
      </c>
      <c r="GD644">
        <v>0</v>
      </c>
      <c r="GF644">
        <v>968221419</v>
      </c>
      <c r="GG644">
        <v>2</v>
      </c>
      <c r="GH644">
        <v>1</v>
      </c>
      <c r="GI644">
        <v>-2</v>
      </c>
      <c r="GJ644">
        <v>0</v>
      </c>
      <c r="GK644">
        <f>ROUND(R644*(R12)/100,2)</f>
        <v>0</v>
      </c>
      <c r="GL644">
        <f t="shared" si="561"/>
        <v>0</v>
      </c>
      <c r="GM644">
        <f t="shared" si="562"/>
        <v>221.76</v>
      </c>
      <c r="GN644">
        <f t="shared" si="563"/>
        <v>0</v>
      </c>
      <c r="GO644">
        <f t="shared" si="564"/>
        <v>0</v>
      </c>
      <c r="GP644">
        <f t="shared" si="565"/>
        <v>221.76</v>
      </c>
      <c r="GR644">
        <v>0</v>
      </c>
      <c r="GS644">
        <v>3</v>
      </c>
      <c r="GT644">
        <v>0</v>
      </c>
      <c r="GU644" t="s">
        <v>3</v>
      </c>
      <c r="GV644">
        <f t="shared" si="566"/>
        <v>0</v>
      </c>
      <c r="GW644">
        <v>1</v>
      </c>
      <c r="GX644">
        <f t="shared" si="567"/>
        <v>0</v>
      </c>
      <c r="HA644">
        <v>0</v>
      </c>
      <c r="HB644">
        <v>0</v>
      </c>
      <c r="HC644">
        <f t="shared" si="568"/>
        <v>0</v>
      </c>
      <c r="HE644" t="s">
        <v>3</v>
      </c>
      <c r="HF644" t="s">
        <v>3</v>
      </c>
      <c r="HM644" t="s">
        <v>3</v>
      </c>
      <c r="HN644" t="s">
        <v>3</v>
      </c>
      <c r="HO644" t="s">
        <v>3</v>
      </c>
      <c r="HP644" t="s">
        <v>3</v>
      </c>
      <c r="HQ644" t="s">
        <v>3</v>
      </c>
      <c r="IK644">
        <v>0</v>
      </c>
    </row>
    <row r="645" spans="1:245" x14ac:dyDescent="0.2">
      <c r="A645">
        <v>17</v>
      </c>
      <c r="B645">
        <v>1</v>
      </c>
      <c r="D645">
        <f>ROW(EtalonRes!A582)</f>
        <v>582</v>
      </c>
      <c r="E645" t="s">
        <v>525</v>
      </c>
      <c r="F645" t="s">
        <v>526</v>
      </c>
      <c r="G645" t="s">
        <v>527</v>
      </c>
      <c r="H645" t="s">
        <v>27</v>
      </c>
      <c r="I645">
        <f>ROUND(ROUND((105+75)*0.2*0.1/100,9),9)</f>
        <v>3.5999999999999997E-2</v>
      </c>
      <c r="J645">
        <v>0</v>
      </c>
      <c r="K645">
        <f>ROUND(ROUND((105+75)*0.2*0.1/100,9),9)</f>
        <v>3.5999999999999997E-2</v>
      </c>
      <c r="O645">
        <f t="shared" si="529"/>
        <v>229.51</v>
      </c>
      <c r="P645">
        <f t="shared" si="530"/>
        <v>0.56999999999999995</v>
      </c>
      <c r="Q645">
        <f t="shared" si="531"/>
        <v>0</v>
      </c>
      <c r="R645">
        <f t="shared" si="532"/>
        <v>0</v>
      </c>
      <c r="S645">
        <f t="shared" si="533"/>
        <v>228.94</v>
      </c>
      <c r="T645">
        <f t="shared" si="534"/>
        <v>0</v>
      </c>
      <c r="U645">
        <f t="shared" si="535"/>
        <v>0.42768</v>
      </c>
      <c r="V645">
        <f t="shared" si="536"/>
        <v>0</v>
      </c>
      <c r="W645">
        <f t="shared" si="537"/>
        <v>0</v>
      </c>
      <c r="X645">
        <f t="shared" si="538"/>
        <v>160.26</v>
      </c>
      <c r="Y645">
        <f t="shared" si="539"/>
        <v>22.89</v>
      </c>
      <c r="AA645">
        <v>1472751627</v>
      </c>
      <c r="AB645">
        <f t="shared" si="540"/>
        <v>6375.3</v>
      </c>
      <c r="AC645">
        <f t="shared" si="541"/>
        <v>15.76</v>
      </c>
      <c r="AD645">
        <f t="shared" si="542"/>
        <v>0</v>
      </c>
      <c r="AE645">
        <f t="shared" si="543"/>
        <v>0</v>
      </c>
      <c r="AF645">
        <f t="shared" si="544"/>
        <v>6359.54</v>
      </c>
      <c r="AG645">
        <f t="shared" si="545"/>
        <v>0</v>
      </c>
      <c r="AH645">
        <f t="shared" si="546"/>
        <v>11.88</v>
      </c>
      <c r="AI645">
        <f t="shared" si="547"/>
        <v>0</v>
      </c>
      <c r="AJ645">
        <f t="shared" si="548"/>
        <v>0</v>
      </c>
      <c r="AK645">
        <v>6375.3</v>
      </c>
      <c r="AL645">
        <v>15.76</v>
      </c>
      <c r="AM645">
        <v>0</v>
      </c>
      <c r="AN645">
        <v>0</v>
      </c>
      <c r="AO645">
        <v>6359.54</v>
      </c>
      <c r="AP645">
        <v>0</v>
      </c>
      <c r="AQ645">
        <v>11.88</v>
      </c>
      <c r="AR645">
        <v>0</v>
      </c>
      <c r="AS645">
        <v>0</v>
      </c>
      <c r="AT645">
        <v>70</v>
      </c>
      <c r="AU645">
        <v>10</v>
      </c>
      <c r="AV645">
        <v>1</v>
      </c>
      <c r="AW645">
        <v>1</v>
      </c>
      <c r="AZ645">
        <v>1</v>
      </c>
      <c r="BA645">
        <v>1</v>
      </c>
      <c r="BB645">
        <v>1</v>
      </c>
      <c r="BC645">
        <v>1</v>
      </c>
      <c r="BD645" t="s">
        <v>3</v>
      </c>
      <c r="BE645" t="s">
        <v>3</v>
      </c>
      <c r="BF645" t="s">
        <v>3</v>
      </c>
      <c r="BG645" t="s">
        <v>3</v>
      </c>
      <c r="BH645">
        <v>0</v>
      </c>
      <c r="BI645">
        <v>4</v>
      </c>
      <c r="BJ645" t="s">
        <v>528</v>
      </c>
      <c r="BM645">
        <v>0</v>
      </c>
      <c r="BN645">
        <v>0</v>
      </c>
      <c r="BO645" t="s">
        <v>3</v>
      </c>
      <c r="BP645">
        <v>0</v>
      </c>
      <c r="BQ645">
        <v>1</v>
      </c>
      <c r="BR645">
        <v>0</v>
      </c>
      <c r="BS645">
        <v>1</v>
      </c>
      <c r="BT645">
        <v>1</v>
      </c>
      <c r="BU645">
        <v>1</v>
      </c>
      <c r="BV645">
        <v>1</v>
      </c>
      <c r="BW645">
        <v>1</v>
      </c>
      <c r="BX645">
        <v>1</v>
      </c>
      <c r="BY645" t="s">
        <v>3</v>
      </c>
      <c r="BZ645">
        <v>70</v>
      </c>
      <c r="CA645">
        <v>10</v>
      </c>
      <c r="CB645" t="s">
        <v>3</v>
      </c>
      <c r="CE645">
        <v>0</v>
      </c>
      <c r="CF645">
        <v>0</v>
      </c>
      <c r="CG645">
        <v>0</v>
      </c>
      <c r="CM645">
        <v>0</v>
      </c>
      <c r="CN645" t="s">
        <v>3</v>
      </c>
      <c r="CO645">
        <v>0</v>
      </c>
      <c r="CP645">
        <f t="shared" si="549"/>
        <v>229.51</v>
      </c>
      <c r="CQ645">
        <f t="shared" si="550"/>
        <v>15.76</v>
      </c>
      <c r="CR645">
        <f t="shared" si="551"/>
        <v>0</v>
      </c>
      <c r="CS645">
        <f t="shared" si="552"/>
        <v>0</v>
      </c>
      <c r="CT645">
        <f t="shared" si="553"/>
        <v>6359.54</v>
      </c>
      <c r="CU645">
        <f t="shared" si="554"/>
        <v>0</v>
      </c>
      <c r="CV645">
        <f t="shared" si="555"/>
        <v>11.88</v>
      </c>
      <c r="CW645">
        <f t="shared" si="556"/>
        <v>0</v>
      </c>
      <c r="CX645">
        <f t="shared" si="557"/>
        <v>0</v>
      </c>
      <c r="CY645">
        <f t="shared" si="558"/>
        <v>160.25799999999998</v>
      </c>
      <c r="CZ645">
        <f t="shared" si="559"/>
        <v>22.894000000000002</v>
      </c>
      <c r="DC645" t="s">
        <v>3</v>
      </c>
      <c r="DD645" t="s">
        <v>3</v>
      </c>
      <c r="DE645" t="s">
        <v>3</v>
      </c>
      <c r="DF645" t="s">
        <v>3</v>
      </c>
      <c r="DG645" t="s">
        <v>3</v>
      </c>
      <c r="DH645" t="s">
        <v>3</v>
      </c>
      <c r="DI645" t="s">
        <v>3</v>
      </c>
      <c r="DJ645" t="s">
        <v>3</v>
      </c>
      <c r="DK645" t="s">
        <v>3</v>
      </c>
      <c r="DL645" t="s">
        <v>3</v>
      </c>
      <c r="DM645" t="s">
        <v>3</v>
      </c>
      <c r="DN645">
        <v>0</v>
      </c>
      <c r="DO645">
        <v>0</v>
      </c>
      <c r="DP645">
        <v>1</v>
      </c>
      <c r="DQ645">
        <v>1</v>
      </c>
      <c r="DU645">
        <v>1003</v>
      </c>
      <c r="DV645" t="s">
        <v>27</v>
      </c>
      <c r="DW645" t="s">
        <v>27</v>
      </c>
      <c r="DX645">
        <v>100</v>
      </c>
      <c r="DZ645" t="s">
        <v>3</v>
      </c>
      <c r="EA645" t="s">
        <v>3</v>
      </c>
      <c r="EB645" t="s">
        <v>3</v>
      </c>
      <c r="EC645" t="s">
        <v>3</v>
      </c>
      <c r="EE645">
        <v>1441815344</v>
      </c>
      <c r="EF645">
        <v>1</v>
      </c>
      <c r="EG645" t="s">
        <v>22</v>
      </c>
      <c r="EH645">
        <v>0</v>
      </c>
      <c r="EI645" t="s">
        <v>3</v>
      </c>
      <c r="EJ645">
        <v>4</v>
      </c>
      <c r="EK645">
        <v>0</v>
      </c>
      <c r="EL645" t="s">
        <v>23</v>
      </c>
      <c r="EM645" t="s">
        <v>24</v>
      </c>
      <c r="EO645" t="s">
        <v>3</v>
      </c>
      <c r="EQ645">
        <v>0</v>
      </c>
      <c r="ER645">
        <v>6375.3</v>
      </c>
      <c r="ES645">
        <v>15.76</v>
      </c>
      <c r="ET645">
        <v>0</v>
      </c>
      <c r="EU645">
        <v>0</v>
      </c>
      <c r="EV645">
        <v>6359.54</v>
      </c>
      <c r="EW645">
        <v>11.88</v>
      </c>
      <c r="EX645">
        <v>0</v>
      </c>
      <c r="EY645">
        <v>0</v>
      </c>
      <c r="FQ645">
        <v>0</v>
      </c>
      <c r="FR645">
        <f t="shared" si="560"/>
        <v>0</v>
      </c>
      <c r="FS645">
        <v>0</v>
      </c>
      <c r="FX645">
        <v>70</v>
      </c>
      <c r="FY645">
        <v>10</v>
      </c>
      <c r="GA645" t="s">
        <v>3</v>
      </c>
      <c r="GD645">
        <v>0</v>
      </c>
      <c r="GF645">
        <v>-399391148</v>
      </c>
      <c r="GG645">
        <v>2</v>
      </c>
      <c r="GH645">
        <v>1</v>
      </c>
      <c r="GI645">
        <v>-2</v>
      </c>
      <c r="GJ645">
        <v>0</v>
      </c>
      <c r="GK645">
        <f>ROUND(R645*(R12)/100,2)</f>
        <v>0</v>
      </c>
      <c r="GL645">
        <f t="shared" si="561"/>
        <v>0</v>
      </c>
      <c r="GM645">
        <f t="shared" si="562"/>
        <v>412.66</v>
      </c>
      <c r="GN645">
        <f t="shared" si="563"/>
        <v>0</v>
      </c>
      <c r="GO645">
        <f t="shared" si="564"/>
        <v>0</v>
      </c>
      <c r="GP645">
        <f t="shared" si="565"/>
        <v>412.66</v>
      </c>
      <c r="GR645">
        <v>0</v>
      </c>
      <c r="GS645">
        <v>3</v>
      </c>
      <c r="GT645">
        <v>0</v>
      </c>
      <c r="GU645" t="s">
        <v>3</v>
      </c>
      <c r="GV645">
        <f t="shared" si="566"/>
        <v>0</v>
      </c>
      <c r="GW645">
        <v>1</v>
      </c>
      <c r="GX645">
        <f t="shared" si="567"/>
        <v>0</v>
      </c>
      <c r="HA645">
        <v>0</v>
      </c>
      <c r="HB645">
        <v>0</v>
      </c>
      <c r="HC645">
        <f t="shared" si="568"/>
        <v>0</v>
      </c>
      <c r="HE645" t="s">
        <v>3</v>
      </c>
      <c r="HF645" t="s">
        <v>3</v>
      </c>
      <c r="HM645" t="s">
        <v>3</v>
      </c>
      <c r="HN645" t="s">
        <v>3</v>
      </c>
      <c r="HO645" t="s">
        <v>3</v>
      </c>
      <c r="HP645" t="s">
        <v>3</v>
      </c>
      <c r="HQ645" t="s">
        <v>3</v>
      </c>
      <c r="IK645">
        <v>0</v>
      </c>
    </row>
    <row r="646" spans="1:245" x14ac:dyDescent="0.2">
      <c r="A646">
        <v>17</v>
      </c>
      <c r="B646">
        <v>1</v>
      </c>
      <c r="D646">
        <f>ROW(EtalonRes!A584)</f>
        <v>584</v>
      </c>
      <c r="E646" t="s">
        <v>529</v>
      </c>
      <c r="F646" t="s">
        <v>530</v>
      </c>
      <c r="G646" t="s">
        <v>531</v>
      </c>
      <c r="H646" t="s">
        <v>27</v>
      </c>
      <c r="I646">
        <f>ROUND(ROUND((105+75)*0.2*0.1/100,9),9)</f>
        <v>3.5999999999999997E-2</v>
      </c>
      <c r="J646">
        <v>0</v>
      </c>
      <c r="K646">
        <f>ROUND(ROUND((105+75)*0.2*0.1/100,9),9)</f>
        <v>3.5999999999999997E-2</v>
      </c>
      <c r="O646">
        <f t="shared" si="529"/>
        <v>51</v>
      </c>
      <c r="P646">
        <f t="shared" si="530"/>
        <v>0.12</v>
      </c>
      <c r="Q646">
        <f t="shared" si="531"/>
        <v>0</v>
      </c>
      <c r="R646">
        <f t="shared" si="532"/>
        <v>0</v>
      </c>
      <c r="S646">
        <f t="shared" si="533"/>
        <v>50.88</v>
      </c>
      <c r="T646">
        <f t="shared" si="534"/>
        <v>0</v>
      </c>
      <c r="U646">
        <f t="shared" si="535"/>
        <v>9.5039999999999999E-2</v>
      </c>
      <c r="V646">
        <f t="shared" si="536"/>
        <v>0</v>
      </c>
      <c r="W646">
        <f t="shared" si="537"/>
        <v>0</v>
      </c>
      <c r="X646">
        <f t="shared" si="538"/>
        <v>35.619999999999997</v>
      </c>
      <c r="Y646">
        <f t="shared" si="539"/>
        <v>5.09</v>
      </c>
      <c r="AA646">
        <v>1472751627</v>
      </c>
      <c r="AB646">
        <f t="shared" si="540"/>
        <v>1416.61</v>
      </c>
      <c r="AC646">
        <f t="shared" si="541"/>
        <v>3.38</v>
      </c>
      <c r="AD646">
        <f t="shared" si="542"/>
        <v>0</v>
      </c>
      <c r="AE646">
        <f t="shared" si="543"/>
        <v>0</v>
      </c>
      <c r="AF646">
        <f t="shared" si="544"/>
        <v>1413.23</v>
      </c>
      <c r="AG646">
        <f t="shared" si="545"/>
        <v>0</v>
      </c>
      <c r="AH646">
        <f t="shared" si="546"/>
        <v>2.64</v>
      </c>
      <c r="AI646">
        <f t="shared" si="547"/>
        <v>0</v>
      </c>
      <c r="AJ646">
        <f t="shared" si="548"/>
        <v>0</v>
      </c>
      <c r="AK646">
        <v>1416.61</v>
      </c>
      <c r="AL646">
        <v>3.38</v>
      </c>
      <c r="AM646">
        <v>0</v>
      </c>
      <c r="AN646">
        <v>0</v>
      </c>
      <c r="AO646">
        <v>1413.23</v>
      </c>
      <c r="AP646">
        <v>0</v>
      </c>
      <c r="AQ646">
        <v>2.64</v>
      </c>
      <c r="AR646">
        <v>0</v>
      </c>
      <c r="AS646">
        <v>0</v>
      </c>
      <c r="AT646">
        <v>70</v>
      </c>
      <c r="AU646">
        <v>10</v>
      </c>
      <c r="AV646">
        <v>1</v>
      </c>
      <c r="AW646">
        <v>1</v>
      </c>
      <c r="AZ646">
        <v>1</v>
      </c>
      <c r="BA646">
        <v>1</v>
      </c>
      <c r="BB646">
        <v>1</v>
      </c>
      <c r="BC646">
        <v>1</v>
      </c>
      <c r="BD646" t="s">
        <v>3</v>
      </c>
      <c r="BE646" t="s">
        <v>3</v>
      </c>
      <c r="BF646" t="s">
        <v>3</v>
      </c>
      <c r="BG646" t="s">
        <v>3</v>
      </c>
      <c r="BH646">
        <v>0</v>
      </c>
      <c r="BI646">
        <v>4</v>
      </c>
      <c r="BJ646" t="s">
        <v>532</v>
      </c>
      <c r="BM646">
        <v>0</v>
      </c>
      <c r="BN646">
        <v>0</v>
      </c>
      <c r="BO646" t="s">
        <v>3</v>
      </c>
      <c r="BP646">
        <v>0</v>
      </c>
      <c r="BQ646">
        <v>1</v>
      </c>
      <c r="BR646">
        <v>0</v>
      </c>
      <c r="BS646">
        <v>1</v>
      </c>
      <c r="BT646">
        <v>1</v>
      </c>
      <c r="BU646">
        <v>1</v>
      </c>
      <c r="BV646">
        <v>1</v>
      </c>
      <c r="BW646">
        <v>1</v>
      </c>
      <c r="BX646">
        <v>1</v>
      </c>
      <c r="BY646" t="s">
        <v>3</v>
      </c>
      <c r="BZ646">
        <v>70</v>
      </c>
      <c r="CA646">
        <v>10</v>
      </c>
      <c r="CB646" t="s">
        <v>3</v>
      </c>
      <c r="CE646">
        <v>0</v>
      </c>
      <c r="CF646">
        <v>0</v>
      </c>
      <c r="CG646">
        <v>0</v>
      </c>
      <c r="CM646">
        <v>0</v>
      </c>
      <c r="CN646" t="s">
        <v>3</v>
      </c>
      <c r="CO646">
        <v>0</v>
      </c>
      <c r="CP646">
        <f t="shared" si="549"/>
        <v>51</v>
      </c>
      <c r="CQ646">
        <f t="shared" si="550"/>
        <v>3.38</v>
      </c>
      <c r="CR646">
        <f t="shared" si="551"/>
        <v>0</v>
      </c>
      <c r="CS646">
        <f t="shared" si="552"/>
        <v>0</v>
      </c>
      <c r="CT646">
        <f t="shared" si="553"/>
        <v>1413.23</v>
      </c>
      <c r="CU646">
        <f t="shared" si="554"/>
        <v>0</v>
      </c>
      <c r="CV646">
        <f t="shared" si="555"/>
        <v>2.64</v>
      </c>
      <c r="CW646">
        <f t="shared" si="556"/>
        <v>0</v>
      </c>
      <c r="CX646">
        <f t="shared" si="557"/>
        <v>0</v>
      </c>
      <c r="CY646">
        <f t="shared" si="558"/>
        <v>35.616000000000007</v>
      </c>
      <c r="CZ646">
        <f t="shared" si="559"/>
        <v>5.0880000000000001</v>
      </c>
      <c r="DC646" t="s">
        <v>3</v>
      </c>
      <c r="DD646" t="s">
        <v>3</v>
      </c>
      <c r="DE646" t="s">
        <v>3</v>
      </c>
      <c r="DF646" t="s">
        <v>3</v>
      </c>
      <c r="DG646" t="s">
        <v>3</v>
      </c>
      <c r="DH646" t="s">
        <v>3</v>
      </c>
      <c r="DI646" t="s">
        <v>3</v>
      </c>
      <c r="DJ646" t="s">
        <v>3</v>
      </c>
      <c r="DK646" t="s">
        <v>3</v>
      </c>
      <c r="DL646" t="s">
        <v>3</v>
      </c>
      <c r="DM646" t="s">
        <v>3</v>
      </c>
      <c r="DN646">
        <v>0</v>
      </c>
      <c r="DO646">
        <v>0</v>
      </c>
      <c r="DP646">
        <v>1</v>
      </c>
      <c r="DQ646">
        <v>1</v>
      </c>
      <c r="DU646">
        <v>1003</v>
      </c>
      <c r="DV646" t="s">
        <v>27</v>
      </c>
      <c r="DW646" t="s">
        <v>27</v>
      </c>
      <c r="DX646">
        <v>100</v>
      </c>
      <c r="DZ646" t="s">
        <v>3</v>
      </c>
      <c r="EA646" t="s">
        <v>3</v>
      </c>
      <c r="EB646" t="s">
        <v>3</v>
      </c>
      <c r="EC646" t="s">
        <v>3</v>
      </c>
      <c r="EE646">
        <v>1441815344</v>
      </c>
      <c r="EF646">
        <v>1</v>
      </c>
      <c r="EG646" t="s">
        <v>22</v>
      </c>
      <c r="EH646">
        <v>0</v>
      </c>
      <c r="EI646" t="s">
        <v>3</v>
      </c>
      <c r="EJ646">
        <v>4</v>
      </c>
      <c r="EK646">
        <v>0</v>
      </c>
      <c r="EL646" t="s">
        <v>23</v>
      </c>
      <c r="EM646" t="s">
        <v>24</v>
      </c>
      <c r="EO646" t="s">
        <v>3</v>
      </c>
      <c r="EQ646">
        <v>0</v>
      </c>
      <c r="ER646">
        <v>1416.61</v>
      </c>
      <c r="ES646">
        <v>3.38</v>
      </c>
      <c r="ET646">
        <v>0</v>
      </c>
      <c r="EU646">
        <v>0</v>
      </c>
      <c r="EV646">
        <v>1413.23</v>
      </c>
      <c r="EW646">
        <v>2.64</v>
      </c>
      <c r="EX646">
        <v>0</v>
      </c>
      <c r="EY646">
        <v>0</v>
      </c>
      <c r="FQ646">
        <v>0</v>
      </c>
      <c r="FR646">
        <f t="shared" si="560"/>
        <v>0</v>
      </c>
      <c r="FS646">
        <v>0</v>
      </c>
      <c r="FX646">
        <v>70</v>
      </c>
      <c r="FY646">
        <v>10</v>
      </c>
      <c r="GA646" t="s">
        <v>3</v>
      </c>
      <c r="GD646">
        <v>0</v>
      </c>
      <c r="GF646">
        <v>1997563625</v>
      </c>
      <c r="GG646">
        <v>2</v>
      </c>
      <c r="GH646">
        <v>1</v>
      </c>
      <c r="GI646">
        <v>-2</v>
      </c>
      <c r="GJ646">
        <v>0</v>
      </c>
      <c r="GK646">
        <f>ROUND(R646*(R12)/100,2)</f>
        <v>0</v>
      </c>
      <c r="GL646">
        <f t="shared" si="561"/>
        <v>0</v>
      </c>
      <c r="GM646">
        <f t="shared" si="562"/>
        <v>91.71</v>
      </c>
      <c r="GN646">
        <f t="shared" si="563"/>
        <v>0</v>
      </c>
      <c r="GO646">
        <f t="shared" si="564"/>
        <v>0</v>
      </c>
      <c r="GP646">
        <f t="shared" si="565"/>
        <v>91.71</v>
      </c>
      <c r="GR646">
        <v>0</v>
      </c>
      <c r="GS646">
        <v>3</v>
      </c>
      <c r="GT646">
        <v>0</v>
      </c>
      <c r="GU646" t="s">
        <v>3</v>
      </c>
      <c r="GV646">
        <f t="shared" si="566"/>
        <v>0</v>
      </c>
      <c r="GW646">
        <v>1</v>
      </c>
      <c r="GX646">
        <f t="shared" si="567"/>
        <v>0</v>
      </c>
      <c r="HA646">
        <v>0</v>
      </c>
      <c r="HB646">
        <v>0</v>
      </c>
      <c r="HC646">
        <f t="shared" si="568"/>
        <v>0</v>
      </c>
      <c r="HE646" t="s">
        <v>3</v>
      </c>
      <c r="HF646" t="s">
        <v>3</v>
      </c>
      <c r="HM646" t="s">
        <v>3</v>
      </c>
      <c r="HN646" t="s">
        <v>3</v>
      </c>
      <c r="HO646" t="s">
        <v>3</v>
      </c>
      <c r="HP646" t="s">
        <v>3</v>
      </c>
      <c r="HQ646" t="s">
        <v>3</v>
      </c>
      <c r="IK646">
        <v>0</v>
      </c>
    </row>
    <row r="647" spans="1:245" x14ac:dyDescent="0.2">
      <c r="A647">
        <v>17</v>
      </c>
      <c r="B647">
        <v>1</v>
      </c>
      <c r="D647">
        <f>ROW(EtalonRes!A586)</f>
        <v>586</v>
      </c>
      <c r="E647" t="s">
        <v>3</v>
      </c>
      <c r="F647" t="s">
        <v>533</v>
      </c>
      <c r="G647" t="s">
        <v>534</v>
      </c>
      <c r="H647" t="s">
        <v>27</v>
      </c>
      <c r="I647">
        <f>ROUND(ROUND((105+75)*0.1/100,9),9)</f>
        <v>0.18</v>
      </c>
      <c r="J647">
        <v>0</v>
      </c>
      <c r="K647">
        <f>ROUND(ROUND((105+75)*0.1/100,9),9)</f>
        <v>0.18</v>
      </c>
      <c r="O647">
        <f t="shared" si="529"/>
        <v>38.61</v>
      </c>
      <c r="P647">
        <f t="shared" si="530"/>
        <v>7.0000000000000007E-2</v>
      </c>
      <c r="Q647">
        <f t="shared" si="531"/>
        <v>0</v>
      </c>
      <c r="R647">
        <f t="shared" si="532"/>
        <v>0</v>
      </c>
      <c r="S647">
        <f t="shared" si="533"/>
        <v>38.54</v>
      </c>
      <c r="T647">
        <f t="shared" si="534"/>
        <v>0</v>
      </c>
      <c r="U647">
        <f t="shared" si="535"/>
        <v>7.1999999999999995E-2</v>
      </c>
      <c r="V647">
        <f t="shared" si="536"/>
        <v>0</v>
      </c>
      <c r="W647">
        <f t="shared" si="537"/>
        <v>0</v>
      </c>
      <c r="X647">
        <f t="shared" si="538"/>
        <v>26.98</v>
      </c>
      <c r="Y647">
        <f t="shared" si="539"/>
        <v>3.85</v>
      </c>
      <c r="AA647">
        <v>-1</v>
      </c>
      <c r="AB647">
        <f t="shared" si="540"/>
        <v>214.51</v>
      </c>
      <c r="AC647">
        <f t="shared" si="541"/>
        <v>0.38</v>
      </c>
      <c r="AD647">
        <f t="shared" si="542"/>
        <v>0</v>
      </c>
      <c r="AE647">
        <f t="shared" si="543"/>
        <v>0</v>
      </c>
      <c r="AF647">
        <f t="shared" si="544"/>
        <v>214.13</v>
      </c>
      <c r="AG647">
        <f t="shared" si="545"/>
        <v>0</v>
      </c>
      <c r="AH647">
        <f t="shared" si="546"/>
        <v>0.4</v>
      </c>
      <c r="AI647">
        <f t="shared" si="547"/>
        <v>0</v>
      </c>
      <c r="AJ647">
        <f t="shared" si="548"/>
        <v>0</v>
      </c>
      <c r="AK647">
        <v>214.51</v>
      </c>
      <c r="AL647">
        <v>0.38</v>
      </c>
      <c r="AM647">
        <v>0</v>
      </c>
      <c r="AN647">
        <v>0</v>
      </c>
      <c r="AO647">
        <v>214.13</v>
      </c>
      <c r="AP647">
        <v>0</v>
      </c>
      <c r="AQ647">
        <v>0.4</v>
      </c>
      <c r="AR647">
        <v>0</v>
      </c>
      <c r="AS647">
        <v>0</v>
      </c>
      <c r="AT647">
        <v>70</v>
      </c>
      <c r="AU647">
        <v>10</v>
      </c>
      <c r="AV647">
        <v>1</v>
      </c>
      <c r="AW647">
        <v>1</v>
      </c>
      <c r="AZ647">
        <v>1</v>
      </c>
      <c r="BA647">
        <v>1</v>
      </c>
      <c r="BB647">
        <v>1</v>
      </c>
      <c r="BC647">
        <v>1</v>
      </c>
      <c r="BD647" t="s">
        <v>3</v>
      </c>
      <c r="BE647" t="s">
        <v>3</v>
      </c>
      <c r="BF647" t="s">
        <v>3</v>
      </c>
      <c r="BG647" t="s">
        <v>3</v>
      </c>
      <c r="BH647">
        <v>0</v>
      </c>
      <c r="BI647">
        <v>4</v>
      </c>
      <c r="BJ647" t="s">
        <v>535</v>
      </c>
      <c r="BM647">
        <v>0</v>
      </c>
      <c r="BN647">
        <v>0</v>
      </c>
      <c r="BO647" t="s">
        <v>3</v>
      </c>
      <c r="BP647">
        <v>0</v>
      </c>
      <c r="BQ647">
        <v>1</v>
      </c>
      <c r="BR647">
        <v>0</v>
      </c>
      <c r="BS647">
        <v>1</v>
      </c>
      <c r="BT647">
        <v>1</v>
      </c>
      <c r="BU647">
        <v>1</v>
      </c>
      <c r="BV647">
        <v>1</v>
      </c>
      <c r="BW647">
        <v>1</v>
      </c>
      <c r="BX647">
        <v>1</v>
      </c>
      <c r="BY647" t="s">
        <v>3</v>
      </c>
      <c r="BZ647">
        <v>70</v>
      </c>
      <c r="CA647">
        <v>10</v>
      </c>
      <c r="CB647" t="s">
        <v>3</v>
      </c>
      <c r="CE647">
        <v>0</v>
      </c>
      <c r="CF647">
        <v>0</v>
      </c>
      <c r="CG647">
        <v>0</v>
      </c>
      <c r="CM647">
        <v>0</v>
      </c>
      <c r="CN647" t="s">
        <v>3</v>
      </c>
      <c r="CO647">
        <v>0</v>
      </c>
      <c r="CP647">
        <f t="shared" si="549"/>
        <v>38.61</v>
      </c>
      <c r="CQ647">
        <f t="shared" si="550"/>
        <v>0.38</v>
      </c>
      <c r="CR647">
        <f t="shared" si="551"/>
        <v>0</v>
      </c>
      <c r="CS647">
        <f t="shared" si="552"/>
        <v>0</v>
      </c>
      <c r="CT647">
        <f t="shared" si="553"/>
        <v>214.13</v>
      </c>
      <c r="CU647">
        <f t="shared" si="554"/>
        <v>0</v>
      </c>
      <c r="CV647">
        <f t="shared" si="555"/>
        <v>0.4</v>
      </c>
      <c r="CW647">
        <f t="shared" si="556"/>
        <v>0</v>
      </c>
      <c r="CX647">
        <f t="shared" si="557"/>
        <v>0</v>
      </c>
      <c r="CY647">
        <f t="shared" si="558"/>
        <v>26.977999999999998</v>
      </c>
      <c r="CZ647">
        <f t="shared" si="559"/>
        <v>3.8539999999999996</v>
      </c>
      <c r="DC647" t="s">
        <v>3</v>
      </c>
      <c r="DD647" t="s">
        <v>3</v>
      </c>
      <c r="DE647" t="s">
        <v>3</v>
      </c>
      <c r="DF647" t="s">
        <v>3</v>
      </c>
      <c r="DG647" t="s">
        <v>3</v>
      </c>
      <c r="DH647" t="s">
        <v>3</v>
      </c>
      <c r="DI647" t="s">
        <v>3</v>
      </c>
      <c r="DJ647" t="s">
        <v>3</v>
      </c>
      <c r="DK647" t="s">
        <v>3</v>
      </c>
      <c r="DL647" t="s">
        <v>3</v>
      </c>
      <c r="DM647" t="s">
        <v>3</v>
      </c>
      <c r="DN647">
        <v>0</v>
      </c>
      <c r="DO647">
        <v>0</v>
      </c>
      <c r="DP647">
        <v>1</v>
      </c>
      <c r="DQ647">
        <v>1</v>
      </c>
      <c r="DU647">
        <v>1003</v>
      </c>
      <c r="DV647" t="s">
        <v>27</v>
      </c>
      <c r="DW647" t="s">
        <v>27</v>
      </c>
      <c r="DX647">
        <v>100</v>
      </c>
      <c r="DZ647" t="s">
        <v>3</v>
      </c>
      <c r="EA647" t="s">
        <v>3</v>
      </c>
      <c r="EB647" t="s">
        <v>3</v>
      </c>
      <c r="EC647" t="s">
        <v>3</v>
      </c>
      <c r="EE647">
        <v>1441815344</v>
      </c>
      <c r="EF647">
        <v>1</v>
      </c>
      <c r="EG647" t="s">
        <v>22</v>
      </c>
      <c r="EH647">
        <v>0</v>
      </c>
      <c r="EI647" t="s">
        <v>3</v>
      </c>
      <c r="EJ647">
        <v>4</v>
      </c>
      <c r="EK647">
        <v>0</v>
      </c>
      <c r="EL647" t="s">
        <v>23</v>
      </c>
      <c r="EM647" t="s">
        <v>24</v>
      </c>
      <c r="EO647" t="s">
        <v>3</v>
      </c>
      <c r="EQ647">
        <v>1024</v>
      </c>
      <c r="ER647">
        <v>214.51</v>
      </c>
      <c r="ES647">
        <v>0.38</v>
      </c>
      <c r="ET647">
        <v>0</v>
      </c>
      <c r="EU647">
        <v>0</v>
      </c>
      <c r="EV647">
        <v>214.13</v>
      </c>
      <c r="EW647">
        <v>0.4</v>
      </c>
      <c r="EX647">
        <v>0</v>
      </c>
      <c r="EY647">
        <v>0</v>
      </c>
      <c r="FQ647">
        <v>0</v>
      </c>
      <c r="FR647">
        <f t="shared" si="560"/>
        <v>0</v>
      </c>
      <c r="FS647">
        <v>0</v>
      </c>
      <c r="FX647">
        <v>70</v>
      </c>
      <c r="FY647">
        <v>10</v>
      </c>
      <c r="GA647" t="s">
        <v>3</v>
      </c>
      <c r="GD647">
        <v>0</v>
      </c>
      <c r="GF647">
        <v>1415749574</v>
      </c>
      <c r="GG647">
        <v>2</v>
      </c>
      <c r="GH647">
        <v>1</v>
      </c>
      <c r="GI647">
        <v>-2</v>
      </c>
      <c r="GJ647">
        <v>0</v>
      </c>
      <c r="GK647">
        <f>ROUND(R647*(R12)/100,2)</f>
        <v>0</v>
      </c>
      <c r="GL647">
        <f t="shared" si="561"/>
        <v>0</v>
      </c>
      <c r="GM647">
        <f t="shared" si="562"/>
        <v>69.44</v>
      </c>
      <c r="GN647">
        <f t="shared" si="563"/>
        <v>0</v>
      </c>
      <c r="GO647">
        <f t="shared" si="564"/>
        <v>0</v>
      </c>
      <c r="GP647">
        <f t="shared" si="565"/>
        <v>69.44</v>
      </c>
      <c r="GR647">
        <v>0</v>
      </c>
      <c r="GS647">
        <v>3</v>
      </c>
      <c r="GT647">
        <v>0</v>
      </c>
      <c r="GU647" t="s">
        <v>3</v>
      </c>
      <c r="GV647">
        <f t="shared" si="566"/>
        <v>0</v>
      </c>
      <c r="GW647">
        <v>1</v>
      </c>
      <c r="GX647">
        <f t="shared" si="567"/>
        <v>0</v>
      </c>
      <c r="HA647">
        <v>0</v>
      </c>
      <c r="HB647">
        <v>0</v>
      </c>
      <c r="HC647">
        <f t="shared" si="568"/>
        <v>0</v>
      </c>
      <c r="HE647" t="s">
        <v>3</v>
      </c>
      <c r="HF647" t="s">
        <v>3</v>
      </c>
      <c r="HM647" t="s">
        <v>3</v>
      </c>
      <c r="HN647" t="s">
        <v>3</v>
      </c>
      <c r="HO647" t="s">
        <v>3</v>
      </c>
      <c r="HP647" t="s">
        <v>3</v>
      </c>
      <c r="HQ647" t="s">
        <v>3</v>
      </c>
      <c r="IK647">
        <v>0</v>
      </c>
    </row>
    <row r="648" spans="1:245" x14ac:dyDescent="0.2">
      <c r="A648">
        <v>17</v>
      </c>
      <c r="B648">
        <v>1</v>
      </c>
      <c r="D648">
        <f>ROW(EtalonRes!A588)</f>
        <v>588</v>
      </c>
      <c r="E648" t="s">
        <v>536</v>
      </c>
      <c r="F648" t="s">
        <v>537</v>
      </c>
      <c r="G648" t="s">
        <v>538</v>
      </c>
      <c r="H648" t="s">
        <v>27</v>
      </c>
      <c r="I648">
        <f>ROUND((15)*0.2*0.1/100,9)</f>
        <v>3.0000000000000001E-3</v>
      </c>
      <c r="J648">
        <v>0</v>
      </c>
      <c r="K648">
        <f>ROUND((15)*0.2*0.1/100,9)</f>
        <v>3.0000000000000001E-3</v>
      </c>
      <c r="O648">
        <f t="shared" si="529"/>
        <v>23.47</v>
      </c>
      <c r="P648">
        <f t="shared" si="530"/>
        <v>0.06</v>
      </c>
      <c r="Q648">
        <f t="shared" si="531"/>
        <v>0</v>
      </c>
      <c r="R648">
        <f t="shared" si="532"/>
        <v>0</v>
      </c>
      <c r="S648">
        <f t="shared" si="533"/>
        <v>23.41</v>
      </c>
      <c r="T648">
        <f t="shared" si="534"/>
        <v>0</v>
      </c>
      <c r="U648">
        <f t="shared" si="535"/>
        <v>4.3740000000000001E-2</v>
      </c>
      <c r="V648">
        <f t="shared" si="536"/>
        <v>0</v>
      </c>
      <c r="W648">
        <f t="shared" si="537"/>
        <v>0</v>
      </c>
      <c r="X648">
        <f t="shared" si="538"/>
        <v>16.39</v>
      </c>
      <c r="Y648">
        <f t="shared" si="539"/>
        <v>2.34</v>
      </c>
      <c r="AA648">
        <v>1472751627</v>
      </c>
      <c r="AB648">
        <f t="shared" si="540"/>
        <v>7824.02</v>
      </c>
      <c r="AC648">
        <f t="shared" si="541"/>
        <v>19.13</v>
      </c>
      <c r="AD648">
        <f t="shared" si="542"/>
        <v>0</v>
      </c>
      <c r="AE648">
        <f t="shared" si="543"/>
        <v>0</v>
      </c>
      <c r="AF648">
        <f t="shared" si="544"/>
        <v>7804.89</v>
      </c>
      <c r="AG648">
        <f t="shared" si="545"/>
        <v>0</v>
      </c>
      <c r="AH648">
        <f t="shared" si="546"/>
        <v>14.58</v>
      </c>
      <c r="AI648">
        <f t="shared" si="547"/>
        <v>0</v>
      </c>
      <c r="AJ648">
        <f t="shared" si="548"/>
        <v>0</v>
      </c>
      <c r="AK648">
        <v>7824.02</v>
      </c>
      <c r="AL648">
        <v>19.13</v>
      </c>
      <c r="AM648">
        <v>0</v>
      </c>
      <c r="AN648">
        <v>0</v>
      </c>
      <c r="AO648">
        <v>7804.89</v>
      </c>
      <c r="AP648">
        <v>0</v>
      </c>
      <c r="AQ648">
        <v>14.58</v>
      </c>
      <c r="AR648">
        <v>0</v>
      </c>
      <c r="AS648">
        <v>0</v>
      </c>
      <c r="AT648">
        <v>70</v>
      </c>
      <c r="AU648">
        <v>10</v>
      </c>
      <c r="AV648">
        <v>1</v>
      </c>
      <c r="AW648">
        <v>1</v>
      </c>
      <c r="AZ648">
        <v>1</v>
      </c>
      <c r="BA648">
        <v>1</v>
      </c>
      <c r="BB648">
        <v>1</v>
      </c>
      <c r="BC648">
        <v>1</v>
      </c>
      <c r="BD648" t="s">
        <v>3</v>
      </c>
      <c r="BE648" t="s">
        <v>3</v>
      </c>
      <c r="BF648" t="s">
        <v>3</v>
      </c>
      <c r="BG648" t="s">
        <v>3</v>
      </c>
      <c r="BH648">
        <v>0</v>
      </c>
      <c r="BI648">
        <v>4</v>
      </c>
      <c r="BJ648" t="s">
        <v>539</v>
      </c>
      <c r="BM648">
        <v>0</v>
      </c>
      <c r="BN648">
        <v>0</v>
      </c>
      <c r="BO648" t="s">
        <v>3</v>
      </c>
      <c r="BP648">
        <v>0</v>
      </c>
      <c r="BQ648">
        <v>1</v>
      </c>
      <c r="BR648">
        <v>0</v>
      </c>
      <c r="BS648">
        <v>1</v>
      </c>
      <c r="BT648">
        <v>1</v>
      </c>
      <c r="BU648">
        <v>1</v>
      </c>
      <c r="BV648">
        <v>1</v>
      </c>
      <c r="BW648">
        <v>1</v>
      </c>
      <c r="BX648">
        <v>1</v>
      </c>
      <c r="BY648" t="s">
        <v>3</v>
      </c>
      <c r="BZ648">
        <v>70</v>
      </c>
      <c r="CA648">
        <v>10</v>
      </c>
      <c r="CB648" t="s">
        <v>3</v>
      </c>
      <c r="CE648">
        <v>0</v>
      </c>
      <c r="CF648">
        <v>0</v>
      </c>
      <c r="CG648">
        <v>0</v>
      </c>
      <c r="CM648">
        <v>0</v>
      </c>
      <c r="CN648" t="s">
        <v>3</v>
      </c>
      <c r="CO648">
        <v>0</v>
      </c>
      <c r="CP648">
        <f t="shared" si="549"/>
        <v>23.47</v>
      </c>
      <c r="CQ648">
        <f t="shared" si="550"/>
        <v>19.13</v>
      </c>
      <c r="CR648">
        <f t="shared" si="551"/>
        <v>0</v>
      </c>
      <c r="CS648">
        <f t="shared" si="552"/>
        <v>0</v>
      </c>
      <c r="CT648">
        <f t="shared" si="553"/>
        <v>7804.89</v>
      </c>
      <c r="CU648">
        <f t="shared" si="554"/>
        <v>0</v>
      </c>
      <c r="CV648">
        <f t="shared" si="555"/>
        <v>14.58</v>
      </c>
      <c r="CW648">
        <f t="shared" si="556"/>
        <v>0</v>
      </c>
      <c r="CX648">
        <f t="shared" si="557"/>
        <v>0</v>
      </c>
      <c r="CY648">
        <f t="shared" si="558"/>
        <v>16.387</v>
      </c>
      <c r="CZ648">
        <f t="shared" si="559"/>
        <v>2.3409999999999997</v>
      </c>
      <c r="DC648" t="s">
        <v>3</v>
      </c>
      <c r="DD648" t="s">
        <v>3</v>
      </c>
      <c r="DE648" t="s">
        <v>3</v>
      </c>
      <c r="DF648" t="s">
        <v>3</v>
      </c>
      <c r="DG648" t="s">
        <v>3</v>
      </c>
      <c r="DH648" t="s">
        <v>3</v>
      </c>
      <c r="DI648" t="s">
        <v>3</v>
      </c>
      <c r="DJ648" t="s">
        <v>3</v>
      </c>
      <c r="DK648" t="s">
        <v>3</v>
      </c>
      <c r="DL648" t="s">
        <v>3</v>
      </c>
      <c r="DM648" t="s">
        <v>3</v>
      </c>
      <c r="DN648">
        <v>0</v>
      </c>
      <c r="DO648">
        <v>0</v>
      </c>
      <c r="DP648">
        <v>1</v>
      </c>
      <c r="DQ648">
        <v>1</v>
      </c>
      <c r="DU648">
        <v>1003</v>
      </c>
      <c r="DV648" t="s">
        <v>27</v>
      </c>
      <c r="DW648" t="s">
        <v>27</v>
      </c>
      <c r="DX648">
        <v>100</v>
      </c>
      <c r="DZ648" t="s">
        <v>3</v>
      </c>
      <c r="EA648" t="s">
        <v>3</v>
      </c>
      <c r="EB648" t="s">
        <v>3</v>
      </c>
      <c r="EC648" t="s">
        <v>3</v>
      </c>
      <c r="EE648">
        <v>1441815344</v>
      </c>
      <c r="EF648">
        <v>1</v>
      </c>
      <c r="EG648" t="s">
        <v>22</v>
      </c>
      <c r="EH648">
        <v>0</v>
      </c>
      <c r="EI648" t="s">
        <v>3</v>
      </c>
      <c r="EJ648">
        <v>4</v>
      </c>
      <c r="EK648">
        <v>0</v>
      </c>
      <c r="EL648" t="s">
        <v>23</v>
      </c>
      <c r="EM648" t="s">
        <v>24</v>
      </c>
      <c r="EO648" t="s">
        <v>3</v>
      </c>
      <c r="EQ648">
        <v>0</v>
      </c>
      <c r="ER648">
        <v>7824.02</v>
      </c>
      <c r="ES648">
        <v>19.13</v>
      </c>
      <c r="ET648">
        <v>0</v>
      </c>
      <c r="EU648">
        <v>0</v>
      </c>
      <c r="EV648">
        <v>7804.89</v>
      </c>
      <c r="EW648">
        <v>14.58</v>
      </c>
      <c r="EX648">
        <v>0</v>
      </c>
      <c r="EY648">
        <v>0</v>
      </c>
      <c r="FQ648">
        <v>0</v>
      </c>
      <c r="FR648">
        <f t="shared" si="560"/>
        <v>0</v>
      </c>
      <c r="FS648">
        <v>0</v>
      </c>
      <c r="FX648">
        <v>70</v>
      </c>
      <c r="FY648">
        <v>10</v>
      </c>
      <c r="GA648" t="s">
        <v>3</v>
      </c>
      <c r="GD648">
        <v>0</v>
      </c>
      <c r="GF648">
        <v>-1668675382</v>
      </c>
      <c r="GG648">
        <v>2</v>
      </c>
      <c r="GH648">
        <v>1</v>
      </c>
      <c r="GI648">
        <v>-2</v>
      </c>
      <c r="GJ648">
        <v>0</v>
      </c>
      <c r="GK648">
        <f>ROUND(R648*(R12)/100,2)</f>
        <v>0</v>
      </c>
      <c r="GL648">
        <f t="shared" si="561"/>
        <v>0</v>
      </c>
      <c r="GM648">
        <f t="shared" si="562"/>
        <v>42.2</v>
      </c>
      <c r="GN648">
        <f t="shared" si="563"/>
        <v>0</v>
      </c>
      <c r="GO648">
        <f t="shared" si="564"/>
        <v>0</v>
      </c>
      <c r="GP648">
        <f t="shared" si="565"/>
        <v>42.2</v>
      </c>
      <c r="GR648">
        <v>0</v>
      </c>
      <c r="GS648">
        <v>3</v>
      </c>
      <c r="GT648">
        <v>0</v>
      </c>
      <c r="GU648" t="s">
        <v>3</v>
      </c>
      <c r="GV648">
        <f t="shared" si="566"/>
        <v>0</v>
      </c>
      <c r="GW648">
        <v>1</v>
      </c>
      <c r="GX648">
        <f t="shared" si="567"/>
        <v>0</v>
      </c>
      <c r="HA648">
        <v>0</v>
      </c>
      <c r="HB648">
        <v>0</v>
      </c>
      <c r="HC648">
        <f t="shared" si="568"/>
        <v>0</v>
      </c>
      <c r="HE648" t="s">
        <v>3</v>
      </c>
      <c r="HF648" t="s">
        <v>3</v>
      </c>
      <c r="HM648" t="s">
        <v>3</v>
      </c>
      <c r="HN648" t="s">
        <v>3</v>
      </c>
      <c r="HO648" t="s">
        <v>3</v>
      </c>
      <c r="HP648" t="s">
        <v>3</v>
      </c>
      <c r="HQ648" t="s">
        <v>3</v>
      </c>
      <c r="IK648">
        <v>0</v>
      </c>
    </row>
    <row r="649" spans="1:245" x14ac:dyDescent="0.2">
      <c r="A649">
        <v>17</v>
      </c>
      <c r="B649">
        <v>1</v>
      </c>
      <c r="D649">
        <f>ROW(EtalonRes!A590)</f>
        <v>590</v>
      </c>
      <c r="E649" t="s">
        <v>3</v>
      </c>
      <c r="F649" t="s">
        <v>540</v>
      </c>
      <c r="G649" t="s">
        <v>541</v>
      </c>
      <c r="H649" t="s">
        <v>27</v>
      </c>
      <c r="I649">
        <f>ROUND((15)*0.1/100,9)</f>
        <v>1.4999999999999999E-2</v>
      </c>
      <c r="J649">
        <v>0</v>
      </c>
      <c r="K649">
        <f>ROUND((15)*0.1/100,9)</f>
        <v>1.4999999999999999E-2</v>
      </c>
      <c r="O649">
        <f t="shared" si="529"/>
        <v>3.94</v>
      </c>
      <c r="P649">
        <f t="shared" si="530"/>
        <v>0.01</v>
      </c>
      <c r="Q649">
        <f t="shared" si="531"/>
        <v>0</v>
      </c>
      <c r="R649">
        <f t="shared" si="532"/>
        <v>0</v>
      </c>
      <c r="S649">
        <f t="shared" si="533"/>
        <v>3.93</v>
      </c>
      <c r="T649">
        <f t="shared" si="534"/>
        <v>0</v>
      </c>
      <c r="U649">
        <f t="shared" si="535"/>
        <v>7.3499999999999998E-3</v>
      </c>
      <c r="V649">
        <f t="shared" si="536"/>
        <v>0</v>
      </c>
      <c r="W649">
        <f t="shared" si="537"/>
        <v>0</v>
      </c>
      <c r="X649">
        <f t="shared" si="538"/>
        <v>2.75</v>
      </c>
      <c r="Y649">
        <f t="shared" si="539"/>
        <v>0.39</v>
      </c>
      <c r="AA649">
        <v>-1</v>
      </c>
      <c r="AB649">
        <f t="shared" si="540"/>
        <v>263.06</v>
      </c>
      <c r="AC649">
        <f t="shared" si="541"/>
        <v>0.75</v>
      </c>
      <c r="AD649">
        <f t="shared" si="542"/>
        <v>0</v>
      </c>
      <c r="AE649">
        <f t="shared" si="543"/>
        <v>0</v>
      </c>
      <c r="AF649">
        <f t="shared" si="544"/>
        <v>262.31</v>
      </c>
      <c r="AG649">
        <f t="shared" si="545"/>
        <v>0</v>
      </c>
      <c r="AH649">
        <f t="shared" si="546"/>
        <v>0.49</v>
      </c>
      <c r="AI649">
        <f t="shared" si="547"/>
        <v>0</v>
      </c>
      <c r="AJ649">
        <f t="shared" si="548"/>
        <v>0</v>
      </c>
      <c r="AK649">
        <v>263.06</v>
      </c>
      <c r="AL649">
        <v>0.75</v>
      </c>
      <c r="AM649">
        <v>0</v>
      </c>
      <c r="AN649">
        <v>0</v>
      </c>
      <c r="AO649">
        <v>262.31</v>
      </c>
      <c r="AP649">
        <v>0</v>
      </c>
      <c r="AQ649">
        <v>0.49</v>
      </c>
      <c r="AR649">
        <v>0</v>
      </c>
      <c r="AS649">
        <v>0</v>
      </c>
      <c r="AT649">
        <v>70</v>
      </c>
      <c r="AU649">
        <v>10</v>
      </c>
      <c r="AV649">
        <v>1</v>
      </c>
      <c r="AW649">
        <v>1</v>
      </c>
      <c r="AZ649">
        <v>1</v>
      </c>
      <c r="BA649">
        <v>1</v>
      </c>
      <c r="BB649">
        <v>1</v>
      </c>
      <c r="BC649">
        <v>1</v>
      </c>
      <c r="BD649" t="s">
        <v>3</v>
      </c>
      <c r="BE649" t="s">
        <v>3</v>
      </c>
      <c r="BF649" t="s">
        <v>3</v>
      </c>
      <c r="BG649" t="s">
        <v>3</v>
      </c>
      <c r="BH649">
        <v>0</v>
      </c>
      <c r="BI649">
        <v>4</v>
      </c>
      <c r="BJ649" t="s">
        <v>542</v>
      </c>
      <c r="BM649">
        <v>0</v>
      </c>
      <c r="BN649">
        <v>0</v>
      </c>
      <c r="BO649" t="s">
        <v>3</v>
      </c>
      <c r="BP649">
        <v>0</v>
      </c>
      <c r="BQ649">
        <v>1</v>
      </c>
      <c r="BR649">
        <v>0</v>
      </c>
      <c r="BS649">
        <v>1</v>
      </c>
      <c r="BT649">
        <v>1</v>
      </c>
      <c r="BU649">
        <v>1</v>
      </c>
      <c r="BV649">
        <v>1</v>
      </c>
      <c r="BW649">
        <v>1</v>
      </c>
      <c r="BX649">
        <v>1</v>
      </c>
      <c r="BY649" t="s">
        <v>3</v>
      </c>
      <c r="BZ649">
        <v>70</v>
      </c>
      <c r="CA649">
        <v>10</v>
      </c>
      <c r="CB649" t="s">
        <v>3</v>
      </c>
      <c r="CE649">
        <v>0</v>
      </c>
      <c r="CF649">
        <v>0</v>
      </c>
      <c r="CG649">
        <v>0</v>
      </c>
      <c r="CM649">
        <v>0</v>
      </c>
      <c r="CN649" t="s">
        <v>3</v>
      </c>
      <c r="CO649">
        <v>0</v>
      </c>
      <c r="CP649">
        <f t="shared" si="549"/>
        <v>3.94</v>
      </c>
      <c r="CQ649">
        <f t="shared" si="550"/>
        <v>0.75</v>
      </c>
      <c r="CR649">
        <f t="shared" si="551"/>
        <v>0</v>
      </c>
      <c r="CS649">
        <f t="shared" si="552"/>
        <v>0</v>
      </c>
      <c r="CT649">
        <f t="shared" si="553"/>
        <v>262.31</v>
      </c>
      <c r="CU649">
        <f t="shared" si="554"/>
        <v>0</v>
      </c>
      <c r="CV649">
        <f t="shared" si="555"/>
        <v>0.49</v>
      </c>
      <c r="CW649">
        <f t="shared" si="556"/>
        <v>0</v>
      </c>
      <c r="CX649">
        <f t="shared" si="557"/>
        <v>0</v>
      </c>
      <c r="CY649">
        <f t="shared" si="558"/>
        <v>2.7510000000000003</v>
      </c>
      <c r="CZ649">
        <f t="shared" si="559"/>
        <v>0.39300000000000002</v>
      </c>
      <c r="DC649" t="s">
        <v>3</v>
      </c>
      <c r="DD649" t="s">
        <v>3</v>
      </c>
      <c r="DE649" t="s">
        <v>3</v>
      </c>
      <c r="DF649" t="s">
        <v>3</v>
      </c>
      <c r="DG649" t="s">
        <v>3</v>
      </c>
      <c r="DH649" t="s">
        <v>3</v>
      </c>
      <c r="DI649" t="s">
        <v>3</v>
      </c>
      <c r="DJ649" t="s">
        <v>3</v>
      </c>
      <c r="DK649" t="s">
        <v>3</v>
      </c>
      <c r="DL649" t="s">
        <v>3</v>
      </c>
      <c r="DM649" t="s">
        <v>3</v>
      </c>
      <c r="DN649">
        <v>0</v>
      </c>
      <c r="DO649">
        <v>0</v>
      </c>
      <c r="DP649">
        <v>1</v>
      </c>
      <c r="DQ649">
        <v>1</v>
      </c>
      <c r="DU649">
        <v>1003</v>
      </c>
      <c r="DV649" t="s">
        <v>27</v>
      </c>
      <c r="DW649" t="s">
        <v>27</v>
      </c>
      <c r="DX649">
        <v>100</v>
      </c>
      <c r="DZ649" t="s">
        <v>3</v>
      </c>
      <c r="EA649" t="s">
        <v>3</v>
      </c>
      <c r="EB649" t="s">
        <v>3</v>
      </c>
      <c r="EC649" t="s">
        <v>3</v>
      </c>
      <c r="EE649">
        <v>1441815344</v>
      </c>
      <c r="EF649">
        <v>1</v>
      </c>
      <c r="EG649" t="s">
        <v>22</v>
      </c>
      <c r="EH649">
        <v>0</v>
      </c>
      <c r="EI649" t="s">
        <v>3</v>
      </c>
      <c r="EJ649">
        <v>4</v>
      </c>
      <c r="EK649">
        <v>0</v>
      </c>
      <c r="EL649" t="s">
        <v>23</v>
      </c>
      <c r="EM649" t="s">
        <v>24</v>
      </c>
      <c r="EO649" t="s">
        <v>3</v>
      </c>
      <c r="EQ649">
        <v>1024</v>
      </c>
      <c r="ER649">
        <v>263.06</v>
      </c>
      <c r="ES649">
        <v>0.75</v>
      </c>
      <c r="ET649">
        <v>0</v>
      </c>
      <c r="EU649">
        <v>0</v>
      </c>
      <c r="EV649">
        <v>262.31</v>
      </c>
      <c r="EW649">
        <v>0.49</v>
      </c>
      <c r="EX649">
        <v>0</v>
      </c>
      <c r="EY649">
        <v>0</v>
      </c>
      <c r="FQ649">
        <v>0</v>
      </c>
      <c r="FR649">
        <f t="shared" si="560"/>
        <v>0</v>
      </c>
      <c r="FS649">
        <v>0</v>
      </c>
      <c r="FX649">
        <v>70</v>
      </c>
      <c r="FY649">
        <v>10</v>
      </c>
      <c r="GA649" t="s">
        <v>3</v>
      </c>
      <c r="GD649">
        <v>0</v>
      </c>
      <c r="GF649">
        <v>-2100133586</v>
      </c>
      <c r="GG649">
        <v>2</v>
      </c>
      <c r="GH649">
        <v>1</v>
      </c>
      <c r="GI649">
        <v>-2</v>
      </c>
      <c r="GJ649">
        <v>0</v>
      </c>
      <c r="GK649">
        <f>ROUND(R649*(R12)/100,2)</f>
        <v>0</v>
      </c>
      <c r="GL649">
        <f t="shared" si="561"/>
        <v>0</v>
      </c>
      <c r="GM649">
        <f t="shared" si="562"/>
        <v>7.08</v>
      </c>
      <c r="GN649">
        <f t="shared" si="563"/>
        <v>0</v>
      </c>
      <c r="GO649">
        <f t="shared" si="564"/>
        <v>0</v>
      </c>
      <c r="GP649">
        <f t="shared" si="565"/>
        <v>7.08</v>
      </c>
      <c r="GR649">
        <v>0</v>
      </c>
      <c r="GS649">
        <v>3</v>
      </c>
      <c r="GT649">
        <v>0</v>
      </c>
      <c r="GU649" t="s">
        <v>3</v>
      </c>
      <c r="GV649">
        <f t="shared" si="566"/>
        <v>0</v>
      </c>
      <c r="GW649">
        <v>1</v>
      </c>
      <c r="GX649">
        <f t="shared" si="567"/>
        <v>0</v>
      </c>
      <c r="HA649">
        <v>0</v>
      </c>
      <c r="HB649">
        <v>0</v>
      </c>
      <c r="HC649">
        <f t="shared" si="568"/>
        <v>0</v>
      </c>
      <c r="HE649" t="s">
        <v>3</v>
      </c>
      <c r="HF649" t="s">
        <v>3</v>
      </c>
      <c r="HM649" t="s">
        <v>3</v>
      </c>
      <c r="HN649" t="s">
        <v>3</v>
      </c>
      <c r="HO649" t="s">
        <v>3</v>
      </c>
      <c r="HP649" t="s">
        <v>3</v>
      </c>
      <c r="HQ649" t="s">
        <v>3</v>
      </c>
      <c r="IK649">
        <v>0</v>
      </c>
    </row>
    <row r="650" spans="1:245" x14ac:dyDescent="0.2">
      <c r="A650">
        <v>17</v>
      </c>
      <c r="B650">
        <v>1</v>
      </c>
      <c r="D650">
        <f>ROW(EtalonRes!A592)</f>
        <v>592</v>
      </c>
      <c r="E650" t="s">
        <v>543</v>
      </c>
      <c r="F650" t="s">
        <v>537</v>
      </c>
      <c r="G650" t="s">
        <v>544</v>
      </c>
      <c r="H650" t="s">
        <v>27</v>
      </c>
      <c r="I650">
        <f>ROUND(750*0.2*0.1/100,9)</f>
        <v>0.15</v>
      </c>
      <c r="J650">
        <v>0</v>
      </c>
      <c r="K650">
        <f>ROUND(750*0.2*0.1/100,9)</f>
        <v>0.15</v>
      </c>
      <c r="O650">
        <f t="shared" si="529"/>
        <v>1173.5999999999999</v>
      </c>
      <c r="P650">
        <f t="shared" si="530"/>
        <v>2.87</v>
      </c>
      <c r="Q650">
        <f t="shared" si="531"/>
        <v>0</v>
      </c>
      <c r="R650">
        <f t="shared" si="532"/>
        <v>0</v>
      </c>
      <c r="S650">
        <f t="shared" si="533"/>
        <v>1170.73</v>
      </c>
      <c r="T650">
        <f t="shared" si="534"/>
        <v>0</v>
      </c>
      <c r="U650">
        <f t="shared" si="535"/>
        <v>2.1869999999999998</v>
      </c>
      <c r="V650">
        <f t="shared" si="536"/>
        <v>0</v>
      </c>
      <c r="W650">
        <f t="shared" si="537"/>
        <v>0</v>
      </c>
      <c r="X650">
        <f t="shared" si="538"/>
        <v>819.51</v>
      </c>
      <c r="Y650">
        <f t="shared" si="539"/>
        <v>117.07</v>
      </c>
      <c r="AA650">
        <v>1472751627</v>
      </c>
      <c r="AB650">
        <f t="shared" si="540"/>
        <v>7824.02</v>
      </c>
      <c r="AC650">
        <f t="shared" si="541"/>
        <v>19.13</v>
      </c>
      <c r="AD650">
        <f t="shared" si="542"/>
        <v>0</v>
      </c>
      <c r="AE650">
        <f t="shared" si="543"/>
        <v>0</v>
      </c>
      <c r="AF650">
        <f t="shared" si="544"/>
        <v>7804.89</v>
      </c>
      <c r="AG650">
        <f t="shared" si="545"/>
        <v>0</v>
      </c>
      <c r="AH650">
        <f t="shared" si="546"/>
        <v>14.58</v>
      </c>
      <c r="AI650">
        <f t="shared" si="547"/>
        <v>0</v>
      </c>
      <c r="AJ650">
        <f t="shared" si="548"/>
        <v>0</v>
      </c>
      <c r="AK650">
        <v>7824.02</v>
      </c>
      <c r="AL650">
        <v>19.13</v>
      </c>
      <c r="AM650">
        <v>0</v>
      </c>
      <c r="AN650">
        <v>0</v>
      </c>
      <c r="AO650">
        <v>7804.89</v>
      </c>
      <c r="AP650">
        <v>0</v>
      </c>
      <c r="AQ650">
        <v>14.58</v>
      </c>
      <c r="AR650">
        <v>0</v>
      </c>
      <c r="AS650">
        <v>0</v>
      </c>
      <c r="AT650">
        <v>70</v>
      </c>
      <c r="AU650">
        <v>10</v>
      </c>
      <c r="AV650">
        <v>1</v>
      </c>
      <c r="AW650">
        <v>1</v>
      </c>
      <c r="AZ650">
        <v>1</v>
      </c>
      <c r="BA650">
        <v>1</v>
      </c>
      <c r="BB650">
        <v>1</v>
      </c>
      <c r="BC650">
        <v>1</v>
      </c>
      <c r="BD650" t="s">
        <v>3</v>
      </c>
      <c r="BE650" t="s">
        <v>3</v>
      </c>
      <c r="BF650" t="s">
        <v>3</v>
      </c>
      <c r="BG650" t="s">
        <v>3</v>
      </c>
      <c r="BH650">
        <v>0</v>
      </c>
      <c r="BI650">
        <v>4</v>
      </c>
      <c r="BJ650" t="s">
        <v>539</v>
      </c>
      <c r="BM650">
        <v>0</v>
      </c>
      <c r="BN650">
        <v>0</v>
      </c>
      <c r="BO650" t="s">
        <v>3</v>
      </c>
      <c r="BP650">
        <v>0</v>
      </c>
      <c r="BQ650">
        <v>1</v>
      </c>
      <c r="BR650">
        <v>0</v>
      </c>
      <c r="BS650">
        <v>1</v>
      </c>
      <c r="BT650">
        <v>1</v>
      </c>
      <c r="BU650">
        <v>1</v>
      </c>
      <c r="BV650">
        <v>1</v>
      </c>
      <c r="BW650">
        <v>1</v>
      </c>
      <c r="BX650">
        <v>1</v>
      </c>
      <c r="BY650" t="s">
        <v>3</v>
      </c>
      <c r="BZ650">
        <v>70</v>
      </c>
      <c r="CA650">
        <v>10</v>
      </c>
      <c r="CB650" t="s">
        <v>3</v>
      </c>
      <c r="CE650">
        <v>0</v>
      </c>
      <c r="CF650">
        <v>0</v>
      </c>
      <c r="CG650">
        <v>0</v>
      </c>
      <c r="CM650">
        <v>0</v>
      </c>
      <c r="CN650" t="s">
        <v>3</v>
      </c>
      <c r="CO650">
        <v>0</v>
      </c>
      <c r="CP650">
        <f t="shared" si="549"/>
        <v>1173.5999999999999</v>
      </c>
      <c r="CQ650">
        <f t="shared" si="550"/>
        <v>19.13</v>
      </c>
      <c r="CR650">
        <f t="shared" si="551"/>
        <v>0</v>
      </c>
      <c r="CS650">
        <f t="shared" si="552"/>
        <v>0</v>
      </c>
      <c r="CT650">
        <f t="shared" si="553"/>
        <v>7804.89</v>
      </c>
      <c r="CU650">
        <f t="shared" si="554"/>
        <v>0</v>
      </c>
      <c r="CV650">
        <f t="shared" si="555"/>
        <v>14.58</v>
      </c>
      <c r="CW650">
        <f t="shared" si="556"/>
        <v>0</v>
      </c>
      <c r="CX650">
        <f t="shared" si="557"/>
        <v>0</v>
      </c>
      <c r="CY650">
        <f t="shared" si="558"/>
        <v>819.51100000000008</v>
      </c>
      <c r="CZ650">
        <f t="shared" si="559"/>
        <v>117.07299999999999</v>
      </c>
      <c r="DC650" t="s">
        <v>3</v>
      </c>
      <c r="DD650" t="s">
        <v>3</v>
      </c>
      <c r="DE650" t="s">
        <v>3</v>
      </c>
      <c r="DF650" t="s">
        <v>3</v>
      </c>
      <c r="DG650" t="s">
        <v>3</v>
      </c>
      <c r="DH650" t="s">
        <v>3</v>
      </c>
      <c r="DI650" t="s">
        <v>3</v>
      </c>
      <c r="DJ650" t="s">
        <v>3</v>
      </c>
      <c r="DK650" t="s">
        <v>3</v>
      </c>
      <c r="DL650" t="s">
        <v>3</v>
      </c>
      <c r="DM650" t="s">
        <v>3</v>
      </c>
      <c r="DN650">
        <v>0</v>
      </c>
      <c r="DO650">
        <v>0</v>
      </c>
      <c r="DP650">
        <v>1</v>
      </c>
      <c r="DQ650">
        <v>1</v>
      </c>
      <c r="DU650">
        <v>1003</v>
      </c>
      <c r="DV650" t="s">
        <v>27</v>
      </c>
      <c r="DW650" t="s">
        <v>27</v>
      </c>
      <c r="DX650">
        <v>100</v>
      </c>
      <c r="DZ650" t="s">
        <v>3</v>
      </c>
      <c r="EA650" t="s">
        <v>3</v>
      </c>
      <c r="EB650" t="s">
        <v>3</v>
      </c>
      <c r="EC650" t="s">
        <v>3</v>
      </c>
      <c r="EE650">
        <v>1441815344</v>
      </c>
      <c r="EF650">
        <v>1</v>
      </c>
      <c r="EG650" t="s">
        <v>22</v>
      </c>
      <c r="EH650">
        <v>0</v>
      </c>
      <c r="EI650" t="s">
        <v>3</v>
      </c>
      <c r="EJ650">
        <v>4</v>
      </c>
      <c r="EK650">
        <v>0</v>
      </c>
      <c r="EL650" t="s">
        <v>23</v>
      </c>
      <c r="EM650" t="s">
        <v>24</v>
      </c>
      <c r="EO650" t="s">
        <v>3</v>
      </c>
      <c r="EQ650">
        <v>0</v>
      </c>
      <c r="ER650">
        <v>7824.02</v>
      </c>
      <c r="ES650">
        <v>19.13</v>
      </c>
      <c r="ET650">
        <v>0</v>
      </c>
      <c r="EU650">
        <v>0</v>
      </c>
      <c r="EV650">
        <v>7804.89</v>
      </c>
      <c r="EW650">
        <v>14.58</v>
      </c>
      <c r="EX650">
        <v>0</v>
      </c>
      <c r="EY650">
        <v>0</v>
      </c>
      <c r="FQ650">
        <v>0</v>
      </c>
      <c r="FR650">
        <f t="shared" si="560"/>
        <v>0</v>
      </c>
      <c r="FS650">
        <v>0</v>
      </c>
      <c r="FX650">
        <v>70</v>
      </c>
      <c r="FY650">
        <v>10</v>
      </c>
      <c r="GA650" t="s">
        <v>3</v>
      </c>
      <c r="GD650">
        <v>0</v>
      </c>
      <c r="GF650">
        <v>144610134</v>
      </c>
      <c r="GG650">
        <v>2</v>
      </c>
      <c r="GH650">
        <v>1</v>
      </c>
      <c r="GI650">
        <v>-2</v>
      </c>
      <c r="GJ650">
        <v>0</v>
      </c>
      <c r="GK650">
        <f>ROUND(R650*(R12)/100,2)</f>
        <v>0</v>
      </c>
      <c r="GL650">
        <f t="shared" si="561"/>
        <v>0</v>
      </c>
      <c r="GM650">
        <f t="shared" si="562"/>
        <v>2110.1799999999998</v>
      </c>
      <c r="GN650">
        <f t="shared" si="563"/>
        <v>0</v>
      </c>
      <c r="GO650">
        <f t="shared" si="564"/>
        <v>0</v>
      </c>
      <c r="GP650">
        <f t="shared" si="565"/>
        <v>2110.1799999999998</v>
      </c>
      <c r="GR650">
        <v>0</v>
      </c>
      <c r="GS650">
        <v>3</v>
      </c>
      <c r="GT650">
        <v>0</v>
      </c>
      <c r="GU650" t="s">
        <v>3</v>
      </c>
      <c r="GV650">
        <f t="shared" si="566"/>
        <v>0</v>
      </c>
      <c r="GW650">
        <v>1</v>
      </c>
      <c r="GX650">
        <f t="shared" si="567"/>
        <v>0</v>
      </c>
      <c r="HA650">
        <v>0</v>
      </c>
      <c r="HB650">
        <v>0</v>
      </c>
      <c r="HC650">
        <f t="shared" si="568"/>
        <v>0</v>
      </c>
      <c r="HE650" t="s">
        <v>3</v>
      </c>
      <c r="HF650" t="s">
        <v>3</v>
      </c>
      <c r="HM650" t="s">
        <v>3</v>
      </c>
      <c r="HN650" t="s">
        <v>3</v>
      </c>
      <c r="HO650" t="s">
        <v>3</v>
      </c>
      <c r="HP650" t="s">
        <v>3</v>
      </c>
      <c r="HQ650" t="s">
        <v>3</v>
      </c>
      <c r="IK650">
        <v>0</v>
      </c>
    </row>
    <row r="651" spans="1:245" x14ac:dyDescent="0.2">
      <c r="A651">
        <v>17</v>
      </c>
      <c r="B651">
        <v>1</v>
      </c>
      <c r="D651">
        <f>ROW(EtalonRes!A594)</f>
        <v>594</v>
      </c>
      <c r="E651" t="s">
        <v>3</v>
      </c>
      <c r="F651" t="s">
        <v>540</v>
      </c>
      <c r="G651" t="s">
        <v>545</v>
      </c>
      <c r="H651" t="s">
        <v>27</v>
      </c>
      <c r="I651">
        <f>ROUND(750*0.1/100,9)</f>
        <v>0.75</v>
      </c>
      <c r="J651">
        <v>0</v>
      </c>
      <c r="K651">
        <f>ROUND(750*0.1/100,9)</f>
        <v>0.75</v>
      </c>
      <c r="O651">
        <f t="shared" si="529"/>
        <v>197.29</v>
      </c>
      <c r="P651">
        <f t="shared" si="530"/>
        <v>0.56000000000000005</v>
      </c>
      <c r="Q651">
        <f t="shared" si="531"/>
        <v>0</v>
      </c>
      <c r="R651">
        <f t="shared" si="532"/>
        <v>0</v>
      </c>
      <c r="S651">
        <f t="shared" si="533"/>
        <v>196.73</v>
      </c>
      <c r="T651">
        <f t="shared" si="534"/>
        <v>0</v>
      </c>
      <c r="U651">
        <f t="shared" si="535"/>
        <v>0.36749999999999999</v>
      </c>
      <c r="V651">
        <f t="shared" si="536"/>
        <v>0</v>
      </c>
      <c r="W651">
        <f t="shared" si="537"/>
        <v>0</v>
      </c>
      <c r="X651">
        <f t="shared" si="538"/>
        <v>137.71</v>
      </c>
      <c r="Y651">
        <f t="shared" si="539"/>
        <v>19.670000000000002</v>
      </c>
      <c r="AA651">
        <v>-1</v>
      </c>
      <c r="AB651">
        <f t="shared" si="540"/>
        <v>263.06</v>
      </c>
      <c r="AC651">
        <f t="shared" si="541"/>
        <v>0.75</v>
      </c>
      <c r="AD651">
        <f t="shared" si="542"/>
        <v>0</v>
      </c>
      <c r="AE651">
        <f t="shared" si="543"/>
        <v>0</v>
      </c>
      <c r="AF651">
        <f t="shared" si="544"/>
        <v>262.31</v>
      </c>
      <c r="AG651">
        <f t="shared" si="545"/>
        <v>0</v>
      </c>
      <c r="AH651">
        <f t="shared" si="546"/>
        <v>0.49</v>
      </c>
      <c r="AI651">
        <f t="shared" si="547"/>
        <v>0</v>
      </c>
      <c r="AJ651">
        <f t="shared" si="548"/>
        <v>0</v>
      </c>
      <c r="AK651">
        <v>263.06</v>
      </c>
      <c r="AL651">
        <v>0.75</v>
      </c>
      <c r="AM651">
        <v>0</v>
      </c>
      <c r="AN651">
        <v>0</v>
      </c>
      <c r="AO651">
        <v>262.31</v>
      </c>
      <c r="AP651">
        <v>0</v>
      </c>
      <c r="AQ651">
        <v>0.49</v>
      </c>
      <c r="AR651">
        <v>0</v>
      </c>
      <c r="AS651">
        <v>0</v>
      </c>
      <c r="AT651">
        <v>70</v>
      </c>
      <c r="AU651">
        <v>10</v>
      </c>
      <c r="AV651">
        <v>1</v>
      </c>
      <c r="AW651">
        <v>1</v>
      </c>
      <c r="AZ651">
        <v>1</v>
      </c>
      <c r="BA651">
        <v>1</v>
      </c>
      <c r="BB651">
        <v>1</v>
      </c>
      <c r="BC651">
        <v>1</v>
      </c>
      <c r="BD651" t="s">
        <v>3</v>
      </c>
      <c r="BE651" t="s">
        <v>3</v>
      </c>
      <c r="BF651" t="s">
        <v>3</v>
      </c>
      <c r="BG651" t="s">
        <v>3</v>
      </c>
      <c r="BH651">
        <v>0</v>
      </c>
      <c r="BI651">
        <v>4</v>
      </c>
      <c r="BJ651" t="s">
        <v>542</v>
      </c>
      <c r="BM651">
        <v>0</v>
      </c>
      <c r="BN651">
        <v>0</v>
      </c>
      <c r="BO651" t="s">
        <v>3</v>
      </c>
      <c r="BP651">
        <v>0</v>
      </c>
      <c r="BQ651">
        <v>1</v>
      </c>
      <c r="BR651">
        <v>0</v>
      </c>
      <c r="BS651">
        <v>1</v>
      </c>
      <c r="BT651">
        <v>1</v>
      </c>
      <c r="BU651">
        <v>1</v>
      </c>
      <c r="BV651">
        <v>1</v>
      </c>
      <c r="BW651">
        <v>1</v>
      </c>
      <c r="BX651">
        <v>1</v>
      </c>
      <c r="BY651" t="s">
        <v>3</v>
      </c>
      <c r="BZ651">
        <v>70</v>
      </c>
      <c r="CA651">
        <v>10</v>
      </c>
      <c r="CB651" t="s">
        <v>3</v>
      </c>
      <c r="CE651">
        <v>0</v>
      </c>
      <c r="CF651">
        <v>0</v>
      </c>
      <c r="CG651">
        <v>0</v>
      </c>
      <c r="CM651">
        <v>0</v>
      </c>
      <c r="CN651" t="s">
        <v>3</v>
      </c>
      <c r="CO651">
        <v>0</v>
      </c>
      <c r="CP651">
        <f t="shared" si="549"/>
        <v>197.29</v>
      </c>
      <c r="CQ651">
        <f t="shared" si="550"/>
        <v>0.75</v>
      </c>
      <c r="CR651">
        <f t="shared" si="551"/>
        <v>0</v>
      </c>
      <c r="CS651">
        <f t="shared" si="552"/>
        <v>0</v>
      </c>
      <c r="CT651">
        <f t="shared" si="553"/>
        <v>262.31</v>
      </c>
      <c r="CU651">
        <f t="shared" si="554"/>
        <v>0</v>
      </c>
      <c r="CV651">
        <f t="shared" si="555"/>
        <v>0.49</v>
      </c>
      <c r="CW651">
        <f t="shared" si="556"/>
        <v>0</v>
      </c>
      <c r="CX651">
        <f t="shared" si="557"/>
        <v>0</v>
      </c>
      <c r="CY651">
        <f t="shared" si="558"/>
        <v>137.71099999999998</v>
      </c>
      <c r="CZ651">
        <f t="shared" si="559"/>
        <v>19.672999999999998</v>
      </c>
      <c r="DC651" t="s">
        <v>3</v>
      </c>
      <c r="DD651" t="s">
        <v>3</v>
      </c>
      <c r="DE651" t="s">
        <v>3</v>
      </c>
      <c r="DF651" t="s">
        <v>3</v>
      </c>
      <c r="DG651" t="s">
        <v>3</v>
      </c>
      <c r="DH651" t="s">
        <v>3</v>
      </c>
      <c r="DI651" t="s">
        <v>3</v>
      </c>
      <c r="DJ651" t="s">
        <v>3</v>
      </c>
      <c r="DK651" t="s">
        <v>3</v>
      </c>
      <c r="DL651" t="s">
        <v>3</v>
      </c>
      <c r="DM651" t="s">
        <v>3</v>
      </c>
      <c r="DN651">
        <v>0</v>
      </c>
      <c r="DO651">
        <v>0</v>
      </c>
      <c r="DP651">
        <v>1</v>
      </c>
      <c r="DQ651">
        <v>1</v>
      </c>
      <c r="DU651">
        <v>1003</v>
      </c>
      <c r="DV651" t="s">
        <v>27</v>
      </c>
      <c r="DW651" t="s">
        <v>27</v>
      </c>
      <c r="DX651">
        <v>100</v>
      </c>
      <c r="DZ651" t="s">
        <v>3</v>
      </c>
      <c r="EA651" t="s">
        <v>3</v>
      </c>
      <c r="EB651" t="s">
        <v>3</v>
      </c>
      <c r="EC651" t="s">
        <v>3</v>
      </c>
      <c r="EE651">
        <v>1441815344</v>
      </c>
      <c r="EF651">
        <v>1</v>
      </c>
      <c r="EG651" t="s">
        <v>22</v>
      </c>
      <c r="EH651">
        <v>0</v>
      </c>
      <c r="EI651" t="s">
        <v>3</v>
      </c>
      <c r="EJ651">
        <v>4</v>
      </c>
      <c r="EK651">
        <v>0</v>
      </c>
      <c r="EL651" t="s">
        <v>23</v>
      </c>
      <c r="EM651" t="s">
        <v>24</v>
      </c>
      <c r="EO651" t="s">
        <v>3</v>
      </c>
      <c r="EQ651">
        <v>1024</v>
      </c>
      <c r="ER651">
        <v>263.06</v>
      </c>
      <c r="ES651">
        <v>0.75</v>
      </c>
      <c r="ET651">
        <v>0</v>
      </c>
      <c r="EU651">
        <v>0</v>
      </c>
      <c r="EV651">
        <v>262.31</v>
      </c>
      <c r="EW651">
        <v>0.49</v>
      </c>
      <c r="EX651">
        <v>0</v>
      </c>
      <c r="EY651">
        <v>0</v>
      </c>
      <c r="FQ651">
        <v>0</v>
      </c>
      <c r="FR651">
        <f t="shared" si="560"/>
        <v>0</v>
      </c>
      <c r="FS651">
        <v>0</v>
      </c>
      <c r="FX651">
        <v>70</v>
      </c>
      <c r="FY651">
        <v>10</v>
      </c>
      <c r="GA651" t="s">
        <v>3</v>
      </c>
      <c r="GD651">
        <v>0</v>
      </c>
      <c r="GF651">
        <v>1117650981</v>
      </c>
      <c r="GG651">
        <v>2</v>
      </c>
      <c r="GH651">
        <v>1</v>
      </c>
      <c r="GI651">
        <v>-2</v>
      </c>
      <c r="GJ651">
        <v>0</v>
      </c>
      <c r="GK651">
        <f>ROUND(R651*(R12)/100,2)</f>
        <v>0</v>
      </c>
      <c r="GL651">
        <f t="shared" si="561"/>
        <v>0</v>
      </c>
      <c r="GM651">
        <f t="shared" si="562"/>
        <v>354.67</v>
      </c>
      <c r="GN651">
        <f t="shared" si="563"/>
        <v>0</v>
      </c>
      <c r="GO651">
        <f t="shared" si="564"/>
        <v>0</v>
      </c>
      <c r="GP651">
        <f t="shared" si="565"/>
        <v>354.67</v>
      </c>
      <c r="GR651">
        <v>0</v>
      </c>
      <c r="GS651">
        <v>3</v>
      </c>
      <c r="GT651">
        <v>0</v>
      </c>
      <c r="GU651" t="s">
        <v>3</v>
      </c>
      <c r="GV651">
        <f t="shared" si="566"/>
        <v>0</v>
      </c>
      <c r="GW651">
        <v>1</v>
      </c>
      <c r="GX651">
        <f t="shared" si="567"/>
        <v>0</v>
      </c>
      <c r="HA651">
        <v>0</v>
      </c>
      <c r="HB651">
        <v>0</v>
      </c>
      <c r="HC651">
        <f t="shared" si="568"/>
        <v>0</v>
      </c>
      <c r="HE651" t="s">
        <v>3</v>
      </c>
      <c r="HF651" t="s">
        <v>3</v>
      </c>
      <c r="HM651" t="s">
        <v>3</v>
      </c>
      <c r="HN651" t="s">
        <v>3</v>
      </c>
      <c r="HO651" t="s">
        <v>3</v>
      </c>
      <c r="HP651" t="s">
        <v>3</v>
      </c>
      <c r="HQ651" t="s">
        <v>3</v>
      </c>
      <c r="IK651">
        <v>0</v>
      </c>
    </row>
    <row r="652" spans="1:245" x14ac:dyDescent="0.2">
      <c r="A652">
        <v>17</v>
      </c>
      <c r="B652">
        <v>1</v>
      </c>
      <c r="D652">
        <f>ROW(EtalonRes!A596)</f>
        <v>596</v>
      </c>
      <c r="E652" t="s">
        <v>546</v>
      </c>
      <c r="F652" t="s">
        <v>537</v>
      </c>
      <c r="G652" t="s">
        <v>547</v>
      </c>
      <c r="H652" t="s">
        <v>27</v>
      </c>
      <c r="I652">
        <f>ROUND((80+100)*0.2*0.1/100,9)</f>
        <v>3.5999999999999997E-2</v>
      </c>
      <c r="J652">
        <v>0</v>
      </c>
      <c r="K652">
        <f>ROUND((80+100)*0.2*0.1/100,9)</f>
        <v>3.5999999999999997E-2</v>
      </c>
      <c r="O652">
        <f t="shared" si="529"/>
        <v>281.67</v>
      </c>
      <c r="P652">
        <f t="shared" si="530"/>
        <v>0.69</v>
      </c>
      <c r="Q652">
        <f t="shared" si="531"/>
        <v>0</v>
      </c>
      <c r="R652">
        <f t="shared" si="532"/>
        <v>0</v>
      </c>
      <c r="S652">
        <f t="shared" si="533"/>
        <v>280.98</v>
      </c>
      <c r="T652">
        <f t="shared" si="534"/>
        <v>0</v>
      </c>
      <c r="U652">
        <f t="shared" si="535"/>
        <v>0.52488000000000001</v>
      </c>
      <c r="V652">
        <f t="shared" si="536"/>
        <v>0</v>
      </c>
      <c r="W652">
        <f t="shared" si="537"/>
        <v>0</v>
      </c>
      <c r="X652">
        <f t="shared" si="538"/>
        <v>196.69</v>
      </c>
      <c r="Y652">
        <f t="shared" si="539"/>
        <v>28.1</v>
      </c>
      <c r="AA652">
        <v>1472751627</v>
      </c>
      <c r="AB652">
        <f t="shared" si="540"/>
        <v>7824.02</v>
      </c>
      <c r="AC652">
        <f t="shared" si="541"/>
        <v>19.13</v>
      </c>
      <c r="AD652">
        <f t="shared" si="542"/>
        <v>0</v>
      </c>
      <c r="AE652">
        <f t="shared" si="543"/>
        <v>0</v>
      </c>
      <c r="AF652">
        <f t="shared" si="544"/>
        <v>7804.89</v>
      </c>
      <c r="AG652">
        <f t="shared" si="545"/>
        <v>0</v>
      </c>
      <c r="AH652">
        <f t="shared" si="546"/>
        <v>14.58</v>
      </c>
      <c r="AI652">
        <f t="shared" si="547"/>
        <v>0</v>
      </c>
      <c r="AJ652">
        <f t="shared" si="548"/>
        <v>0</v>
      </c>
      <c r="AK652">
        <v>7824.02</v>
      </c>
      <c r="AL652">
        <v>19.13</v>
      </c>
      <c r="AM652">
        <v>0</v>
      </c>
      <c r="AN652">
        <v>0</v>
      </c>
      <c r="AO652">
        <v>7804.89</v>
      </c>
      <c r="AP652">
        <v>0</v>
      </c>
      <c r="AQ652">
        <v>14.58</v>
      </c>
      <c r="AR652">
        <v>0</v>
      </c>
      <c r="AS652">
        <v>0</v>
      </c>
      <c r="AT652">
        <v>70</v>
      </c>
      <c r="AU652">
        <v>10</v>
      </c>
      <c r="AV652">
        <v>1</v>
      </c>
      <c r="AW652">
        <v>1</v>
      </c>
      <c r="AZ652">
        <v>1</v>
      </c>
      <c r="BA652">
        <v>1</v>
      </c>
      <c r="BB652">
        <v>1</v>
      </c>
      <c r="BC652">
        <v>1</v>
      </c>
      <c r="BD652" t="s">
        <v>3</v>
      </c>
      <c r="BE652" t="s">
        <v>3</v>
      </c>
      <c r="BF652" t="s">
        <v>3</v>
      </c>
      <c r="BG652" t="s">
        <v>3</v>
      </c>
      <c r="BH652">
        <v>0</v>
      </c>
      <c r="BI652">
        <v>4</v>
      </c>
      <c r="BJ652" t="s">
        <v>539</v>
      </c>
      <c r="BM652">
        <v>0</v>
      </c>
      <c r="BN652">
        <v>0</v>
      </c>
      <c r="BO652" t="s">
        <v>3</v>
      </c>
      <c r="BP652">
        <v>0</v>
      </c>
      <c r="BQ652">
        <v>1</v>
      </c>
      <c r="BR652">
        <v>0</v>
      </c>
      <c r="BS652">
        <v>1</v>
      </c>
      <c r="BT652">
        <v>1</v>
      </c>
      <c r="BU652">
        <v>1</v>
      </c>
      <c r="BV652">
        <v>1</v>
      </c>
      <c r="BW652">
        <v>1</v>
      </c>
      <c r="BX652">
        <v>1</v>
      </c>
      <c r="BY652" t="s">
        <v>3</v>
      </c>
      <c r="BZ652">
        <v>70</v>
      </c>
      <c r="CA652">
        <v>10</v>
      </c>
      <c r="CB652" t="s">
        <v>3</v>
      </c>
      <c r="CE652">
        <v>0</v>
      </c>
      <c r="CF652">
        <v>0</v>
      </c>
      <c r="CG652">
        <v>0</v>
      </c>
      <c r="CM652">
        <v>0</v>
      </c>
      <c r="CN652" t="s">
        <v>3</v>
      </c>
      <c r="CO652">
        <v>0</v>
      </c>
      <c r="CP652">
        <f t="shared" si="549"/>
        <v>281.67</v>
      </c>
      <c r="CQ652">
        <f t="shared" si="550"/>
        <v>19.13</v>
      </c>
      <c r="CR652">
        <f t="shared" si="551"/>
        <v>0</v>
      </c>
      <c r="CS652">
        <f t="shared" si="552"/>
        <v>0</v>
      </c>
      <c r="CT652">
        <f t="shared" si="553"/>
        <v>7804.89</v>
      </c>
      <c r="CU652">
        <f t="shared" si="554"/>
        <v>0</v>
      </c>
      <c r="CV652">
        <f t="shared" si="555"/>
        <v>14.58</v>
      </c>
      <c r="CW652">
        <f t="shared" si="556"/>
        <v>0</v>
      </c>
      <c r="CX652">
        <f t="shared" si="557"/>
        <v>0</v>
      </c>
      <c r="CY652">
        <f t="shared" si="558"/>
        <v>196.68600000000004</v>
      </c>
      <c r="CZ652">
        <f t="shared" si="559"/>
        <v>28.098000000000003</v>
      </c>
      <c r="DC652" t="s">
        <v>3</v>
      </c>
      <c r="DD652" t="s">
        <v>3</v>
      </c>
      <c r="DE652" t="s">
        <v>3</v>
      </c>
      <c r="DF652" t="s">
        <v>3</v>
      </c>
      <c r="DG652" t="s">
        <v>3</v>
      </c>
      <c r="DH652" t="s">
        <v>3</v>
      </c>
      <c r="DI652" t="s">
        <v>3</v>
      </c>
      <c r="DJ652" t="s">
        <v>3</v>
      </c>
      <c r="DK652" t="s">
        <v>3</v>
      </c>
      <c r="DL652" t="s">
        <v>3</v>
      </c>
      <c r="DM652" t="s">
        <v>3</v>
      </c>
      <c r="DN652">
        <v>0</v>
      </c>
      <c r="DO652">
        <v>0</v>
      </c>
      <c r="DP652">
        <v>1</v>
      </c>
      <c r="DQ652">
        <v>1</v>
      </c>
      <c r="DU652">
        <v>1003</v>
      </c>
      <c r="DV652" t="s">
        <v>27</v>
      </c>
      <c r="DW652" t="s">
        <v>27</v>
      </c>
      <c r="DX652">
        <v>100</v>
      </c>
      <c r="DZ652" t="s">
        <v>3</v>
      </c>
      <c r="EA652" t="s">
        <v>3</v>
      </c>
      <c r="EB652" t="s">
        <v>3</v>
      </c>
      <c r="EC652" t="s">
        <v>3</v>
      </c>
      <c r="EE652">
        <v>1441815344</v>
      </c>
      <c r="EF652">
        <v>1</v>
      </c>
      <c r="EG652" t="s">
        <v>22</v>
      </c>
      <c r="EH652">
        <v>0</v>
      </c>
      <c r="EI652" t="s">
        <v>3</v>
      </c>
      <c r="EJ652">
        <v>4</v>
      </c>
      <c r="EK652">
        <v>0</v>
      </c>
      <c r="EL652" t="s">
        <v>23</v>
      </c>
      <c r="EM652" t="s">
        <v>24</v>
      </c>
      <c r="EO652" t="s">
        <v>3</v>
      </c>
      <c r="EQ652">
        <v>0</v>
      </c>
      <c r="ER652">
        <v>7824.02</v>
      </c>
      <c r="ES652">
        <v>19.13</v>
      </c>
      <c r="ET652">
        <v>0</v>
      </c>
      <c r="EU652">
        <v>0</v>
      </c>
      <c r="EV652">
        <v>7804.89</v>
      </c>
      <c r="EW652">
        <v>14.58</v>
      </c>
      <c r="EX652">
        <v>0</v>
      </c>
      <c r="EY652">
        <v>0</v>
      </c>
      <c r="FQ652">
        <v>0</v>
      </c>
      <c r="FR652">
        <f t="shared" si="560"/>
        <v>0</v>
      </c>
      <c r="FS652">
        <v>0</v>
      </c>
      <c r="FX652">
        <v>70</v>
      </c>
      <c r="FY652">
        <v>10</v>
      </c>
      <c r="GA652" t="s">
        <v>3</v>
      </c>
      <c r="GD652">
        <v>0</v>
      </c>
      <c r="GF652">
        <v>218591740</v>
      </c>
      <c r="GG652">
        <v>2</v>
      </c>
      <c r="GH652">
        <v>1</v>
      </c>
      <c r="GI652">
        <v>-2</v>
      </c>
      <c r="GJ652">
        <v>0</v>
      </c>
      <c r="GK652">
        <f>ROUND(R652*(R12)/100,2)</f>
        <v>0</v>
      </c>
      <c r="GL652">
        <f t="shared" si="561"/>
        <v>0</v>
      </c>
      <c r="GM652">
        <f t="shared" si="562"/>
        <v>506.46</v>
      </c>
      <c r="GN652">
        <f t="shared" si="563"/>
        <v>0</v>
      </c>
      <c r="GO652">
        <f t="shared" si="564"/>
        <v>0</v>
      </c>
      <c r="GP652">
        <f t="shared" si="565"/>
        <v>506.46</v>
      </c>
      <c r="GR652">
        <v>0</v>
      </c>
      <c r="GS652">
        <v>3</v>
      </c>
      <c r="GT652">
        <v>0</v>
      </c>
      <c r="GU652" t="s">
        <v>3</v>
      </c>
      <c r="GV652">
        <f t="shared" si="566"/>
        <v>0</v>
      </c>
      <c r="GW652">
        <v>1</v>
      </c>
      <c r="GX652">
        <f t="shared" si="567"/>
        <v>0</v>
      </c>
      <c r="HA652">
        <v>0</v>
      </c>
      <c r="HB652">
        <v>0</v>
      </c>
      <c r="HC652">
        <f t="shared" si="568"/>
        <v>0</v>
      </c>
      <c r="HE652" t="s">
        <v>3</v>
      </c>
      <c r="HF652" t="s">
        <v>3</v>
      </c>
      <c r="HM652" t="s">
        <v>3</v>
      </c>
      <c r="HN652" t="s">
        <v>3</v>
      </c>
      <c r="HO652" t="s">
        <v>3</v>
      </c>
      <c r="HP652" t="s">
        <v>3</v>
      </c>
      <c r="HQ652" t="s">
        <v>3</v>
      </c>
      <c r="IK652">
        <v>0</v>
      </c>
    </row>
    <row r="653" spans="1:245" x14ac:dyDescent="0.2">
      <c r="A653">
        <v>17</v>
      </c>
      <c r="B653">
        <v>1</v>
      </c>
      <c r="D653">
        <f>ROW(EtalonRes!A598)</f>
        <v>598</v>
      </c>
      <c r="E653" t="s">
        <v>3</v>
      </c>
      <c r="F653" t="s">
        <v>540</v>
      </c>
      <c r="G653" t="s">
        <v>548</v>
      </c>
      <c r="H653" t="s">
        <v>27</v>
      </c>
      <c r="I653">
        <f>ROUND((80+100)*0.1/100,9)</f>
        <v>0.18</v>
      </c>
      <c r="J653">
        <v>0</v>
      </c>
      <c r="K653">
        <f>ROUND((80+100)*0.1/100,9)</f>
        <v>0.18</v>
      </c>
      <c r="O653">
        <f t="shared" si="529"/>
        <v>47.36</v>
      </c>
      <c r="P653">
        <f t="shared" si="530"/>
        <v>0.14000000000000001</v>
      </c>
      <c r="Q653">
        <f t="shared" si="531"/>
        <v>0</v>
      </c>
      <c r="R653">
        <f t="shared" si="532"/>
        <v>0</v>
      </c>
      <c r="S653">
        <f t="shared" si="533"/>
        <v>47.22</v>
      </c>
      <c r="T653">
        <f t="shared" si="534"/>
        <v>0</v>
      </c>
      <c r="U653">
        <f t="shared" si="535"/>
        <v>8.8200000000000001E-2</v>
      </c>
      <c r="V653">
        <f t="shared" si="536"/>
        <v>0</v>
      </c>
      <c r="W653">
        <f t="shared" si="537"/>
        <v>0</v>
      </c>
      <c r="X653">
        <f t="shared" si="538"/>
        <v>33.049999999999997</v>
      </c>
      <c r="Y653">
        <f t="shared" si="539"/>
        <v>4.72</v>
      </c>
      <c r="AA653">
        <v>-1</v>
      </c>
      <c r="AB653">
        <f t="shared" si="540"/>
        <v>263.06</v>
      </c>
      <c r="AC653">
        <f t="shared" si="541"/>
        <v>0.75</v>
      </c>
      <c r="AD653">
        <f t="shared" si="542"/>
        <v>0</v>
      </c>
      <c r="AE653">
        <f t="shared" si="543"/>
        <v>0</v>
      </c>
      <c r="AF653">
        <f t="shared" si="544"/>
        <v>262.31</v>
      </c>
      <c r="AG653">
        <f t="shared" si="545"/>
        <v>0</v>
      </c>
      <c r="AH653">
        <f t="shared" si="546"/>
        <v>0.49</v>
      </c>
      <c r="AI653">
        <f t="shared" si="547"/>
        <v>0</v>
      </c>
      <c r="AJ653">
        <f t="shared" si="548"/>
        <v>0</v>
      </c>
      <c r="AK653">
        <v>263.06</v>
      </c>
      <c r="AL653">
        <v>0.75</v>
      </c>
      <c r="AM653">
        <v>0</v>
      </c>
      <c r="AN653">
        <v>0</v>
      </c>
      <c r="AO653">
        <v>262.31</v>
      </c>
      <c r="AP653">
        <v>0</v>
      </c>
      <c r="AQ653">
        <v>0.49</v>
      </c>
      <c r="AR653">
        <v>0</v>
      </c>
      <c r="AS653">
        <v>0</v>
      </c>
      <c r="AT653">
        <v>70</v>
      </c>
      <c r="AU653">
        <v>10</v>
      </c>
      <c r="AV653">
        <v>1</v>
      </c>
      <c r="AW653">
        <v>1</v>
      </c>
      <c r="AZ653">
        <v>1</v>
      </c>
      <c r="BA653">
        <v>1</v>
      </c>
      <c r="BB653">
        <v>1</v>
      </c>
      <c r="BC653">
        <v>1</v>
      </c>
      <c r="BD653" t="s">
        <v>3</v>
      </c>
      <c r="BE653" t="s">
        <v>3</v>
      </c>
      <c r="BF653" t="s">
        <v>3</v>
      </c>
      <c r="BG653" t="s">
        <v>3</v>
      </c>
      <c r="BH653">
        <v>0</v>
      </c>
      <c r="BI653">
        <v>4</v>
      </c>
      <c r="BJ653" t="s">
        <v>542</v>
      </c>
      <c r="BM653">
        <v>0</v>
      </c>
      <c r="BN653">
        <v>0</v>
      </c>
      <c r="BO653" t="s">
        <v>3</v>
      </c>
      <c r="BP653">
        <v>0</v>
      </c>
      <c r="BQ653">
        <v>1</v>
      </c>
      <c r="BR653">
        <v>0</v>
      </c>
      <c r="BS653">
        <v>1</v>
      </c>
      <c r="BT653">
        <v>1</v>
      </c>
      <c r="BU653">
        <v>1</v>
      </c>
      <c r="BV653">
        <v>1</v>
      </c>
      <c r="BW653">
        <v>1</v>
      </c>
      <c r="BX653">
        <v>1</v>
      </c>
      <c r="BY653" t="s">
        <v>3</v>
      </c>
      <c r="BZ653">
        <v>70</v>
      </c>
      <c r="CA653">
        <v>10</v>
      </c>
      <c r="CB653" t="s">
        <v>3</v>
      </c>
      <c r="CE653">
        <v>0</v>
      </c>
      <c r="CF653">
        <v>0</v>
      </c>
      <c r="CG653">
        <v>0</v>
      </c>
      <c r="CM653">
        <v>0</v>
      </c>
      <c r="CN653" t="s">
        <v>3</v>
      </c>
      <c r="CO653">
        <v>0</v>
      </c>
      <c r="CP653">
        <f t="shared" si="549"/>
        <v>47.36</v>
      </c>
      <c r="CQ653">
        <f t="shared" si="550"/>
        <v>0.75</v>
      </c>
      <c r="CR653">
        <f t="shared" si="551"/>
        <v>0</v>
      </c>
      <c r="CS653">
        <f t="shared" si="552"/>
        <v>0</v>
      </c>
      <c r="CT653">
        <f t="shared" si="553"/>
        <v>262.31</v>
      </c>
      <c r="CU653">
        <f t="shared" si="554"/>
        <v>0</v>
      </c>
      <c r="CV653">
        <f t="shared" si="555"/>
        <v>0.49</v>
      </c>
      <c r="CW653">
        <f t="shared" si="556"/>
        <v>0</v>
      </c>
      <c r="CX653">
        <f t="shared" si="557"/>
        <v>0</v>
      </c>
      <c r="CY653">
        <f t="shared" si="558"/>
        <v>33.054000000000002</v>
      </c>
      <c r="CZ653">
        <f t="shared" si="559"/>
        <v>4.7219999999999995</v>
      </c>
      <c r="DC653" t="s">
        <v>3</v>
      </c>
      <c r="DD653" t="s">
        <v>3</v>
      </c>
      <c r="DE653" t="s">
        <v>3</v>
      </c>
      <c r="DF653" t="s">
        <v>3</v>
      </c>
      <c r="DG653" t="s">
        <v>3</v>
      </c>
      <c r="DH653" t="s">
        <v>3</v>
      </c>
      <c r="DI653" t="s">
        <v>3</v>
      </c>
      <c r="DJ653" t="s">
        <v>3</v>
      </c>
      <c r="DK653" t="s">
        <v>3</v>
      </c>
      <c r="DL653" t="s">
        <v>3</v>
      </c>
      <c r="DM653" t="s">
        <v>3</v>
      </c>
      <c r="DN653">
        <v>0</v>
      </c>
      <c r="DO653">
        <v>0</v>
      </c>
      <c r="DP653">
        <v>1</v>
      </c>
      <c r="DQ653">
        <v>1</v>
      </c>
      <c r="DU653">
        <v>1003</v>
      </c>
      <c r="DV653" t="s">
        <v>27</v>
      </c>
      <c r="DW653" t="s">
        <v>27</v>
      </c>
      <c r="DX653">
        <v>100</v>
      </c>
      <c r="DZ653" t="s">
        <v>3</v>
      </c>
      <c r="EA653" t="s">
        <v>3</v>
      </c>
      <c r="EB653" t="s">
        <v>3</v>
      </c>
      <c r="EC653" t="s">
        <v>3</v>
      </c>
      <c r="EE653">
        <v>1441815344</v>
      </c>
      <c r="EF653">
        <v>1</v>
      </c>
      <c r="EG653" t="s">
        <v>22</v>
      </c>
      <c r="EH653">
        <v>0</v>
      </c>
      <c r="EI653" t="s">
        <v>3</v>
      </c>
      <c r="EJ653">
        <v>4</v>
      </c>
      <c r="EK653">
        <v>0</v>
      </c>
      <c r="EL653" t="s">
        <v>23</v>
      </c>
      <c r="EM653" t="s">
        <v>24</v>
      </c>
      <c r="EO653" t="s">
        <v>3</v>
      </c>
      <c r="EQ653">
        <v>1024</v>
      </c>
      <c r="ER653">
        <v>263.06</v>
      </c>
      <c r="ES653">
        <v>0.75</v>
      </c>
      <c r="ET653">
        <v>0</v>
      </c>
      <c r="EU653">
        <v>0</v>
      </c>
      <c r="EV653">
        <v>262.31</v>
      </c>
      <c r="EW653">
        <v>0.49</v>
      </c>
      <c r="EX653">
        <v>0</v>
      </c>
      <c r="EY653">
        <v>0</v>
      </c>
      <c r="FQ653">
        <v>0</v>
      </c>
      <c r="FR653">
        <f t="shared" si="560"/>
        <v>0</v>
      </c>
      <c r="FS653">
        <v>0</v>
      </c>
      <c r="FX653">
        <v>70</v>
      </c>
      <c r="FY653">
        <v>10</v>
      </c>
      <c r="GA653" t="s">
        <v>3</v>
      </c>
      <c r="GD653">
        <v>0</v>
      </c>
      <c r="GF653">
        <v>1537330993</v>
      </c>
      <c r="GG653">
        <v>2</v>
      </c>
      <c r="GH653">
        <v>1</v>
      </c>
      <c r="GI653">
        <v>-2</v>
      </c>
      <c r="GJ653">
        <v>0</v>
      </c>
      <c r="GK653">
        <f>ROUND(R653*(R12)/100,2)</f>
        <v>0</v>
      </c>
      <c r="GL653">
        <f t="shared" si="561"/>
        <v>0</v>
      </c>
      <c r="GM653">
        <f t="shared" si="562"/>
        <v>85.13</v>
      </c>
      <c r="GN653">
        <f t="shared" si="563"/>
        <v>0</v>
      </c>
      <c r="GO653">
        <f t="shared" si="564"/>
        <v>0</v>
      </c>
      <c r="GP653">
        <f t="shared" si="565"/>
        <v>85.13</v>
      </c>
      <c r="GR653">
        <v>0</v>
      </c>
      <c r="GS653">
        <v>3</v>
      </c>
      <c r="GT653">
        <v>0</v>
      </c>
      <c r="GU653" t="s">
        <v>3</v>
      </c>
      <c r="GV653">
        <f t="shared" si="566"/>
        <v>0</v>
      </c>
      <c r="GW653">
        <v>1</v>
      </c>
      <c r="GX653">
        <f t="shared" si="567"/>
        <v>0</v>
      </c>
      <c r="HA653">
        <v>0</v>
      </c>
      <c r="HB653">
        <v>0</v>
      </c>
      <c r="HC653">
        <f t="shared" si="568"/>
        <v>0</v>
      </c>
      <c r="HE653" t="s">
        <v>3</v>
      </c>
      <c r="HF653" t="s">
        <v>3</v>
      </c>
      <c r="HM653" t="s">
        <v>3</v>
      </c>
      <c r="HN653" t="s">
        <v>3</v>
      </c>
      <c r="HO653" t="s">
        <v>3</v>
      </c>
      <c r="HP653" t="s">
        <v>3</v>
      </c>
      <c r="HQ653" t="s">
        <v>3</v>
      </c>
      <c r="IK653">
        <v>0</v>
      </c>
    </row>
    <row r="654" spans="1:245" x14ac:dyDescent="0.2">
      <c r="A654">
        <v>17</v>
      </c>
      <c r="B654">
        <v>1</v>
      </c>
      <c r="C654">
        <f>ROW(SmtRes!A252)</f>
        <v>252</v>
      </c>
      <c r="D654">
        <f>ROW(EtalonRes!A599)</f>
        <v>599</v>
      </c>
      <c r="E654" t="s">
        <v>549</v>
      </c>
      <c r="F654" t="s">
        <v>550</v>
      </c>
      <c r="G654" t="s">
        <v>551</v>
      </c>
      <c r="H654" t="s">
        <v>27</v>
      </c>
      <c r="I654">
        <f>ROUND((3500+650)*0.1/100,9)</f>
        <v>4.1500000000000004</v>
      </c>
      <c r="J654">
        <v>0</v>
      </c>
      <c r="K654">
        <f>ROUND((3500+650)*0.1/100,9)</f>
        <v>4.1500000000000004</v>
      </c>
      <c r="O654">
        <f t="shared" si="529"/>
        <v>2061.5500000000002</v>
      </c>
      <c r="P654">
        <f t="shared" si="530"/>
        <v>0</v>
      </c>
      <c r="Q654">
        <f t="shared" si="531"/>
        <v>0</v>
      </c>
      <c r="R654">
        <f t="shared" si="532"/>
        <v>0</v>
      </c>
      <c r="S654">
        <f t="shared" si="533"/>
        <v>2061.5500000000002</v>
      </c>
      <c r="T654">
        <f t="shared" si="534"/>
        <v>0</v>
      </c>
      <c r="U654">
        <f t="shared" si="535"/>
        <v>2.9050000000000002</v>
      </c>
      <c r="V654">
        <f t="shared" si="536"/>
        <v>0</v>
      </c>
      <c r="W654">
        <f t="shared" si="537"/>
        <v>0</v>
      </c>
      <c r="X654">
        <f t="shared" si="538"/>
        <v>1443.09</v>
      </c>
      <c r="Y654">
        <f t="shared" si="539"/>
        <v>206.16</v>
      </c>
      <c r="AA654">
        <v>1472751627</v>
      </c>
      <c r="AB654">
        <f t="shared" si="540"/>
        <v>496.76</v>
      </c>
      <c r="AC654">
        <f t="shared" si="541"/>
        <v>0</v>
      </c>
      <c r="AD654">
        <f t="shared" si="542"/>
        <v>0</v>
      </c>
      <c r="AE654">
        <f t="shared" si="543"/>
        <v>0</v>
      </c>
      <c r="AF654">
        <f t="shared" si="544"/>
        <v>496.76</v>
      </c>
      <c r="AG654">
        <f t="shared" si="545"/>
        <v>0</v>
      </c>
      <c r="AH654">
        <f t="shared" si="546"/>
        <v>0.7</v>
      </c>
      <c r="AI654">
        <f t="shared" si="547"/>
        <v>0</v>
      </c>
      <c r="AJ654">
        <f t="shared" si="548"/>
        <v>0</v>
      </c>
      <c r="AK654">
        <v>496.76</v>
      </c>
      <c r="AL654">
        <v>0</v>
      </c>
      <c r="AM654">
        <v>0</v>
      </c>
      <c r="AN654">
        <v>0</v>
      </c>
      <c r="AO654">
        <v>496.76</v>
      </c>
      <c r="AP654">
        <v>0</v>
      </c>
      <c r="AQ654">
        <v>0.7</v>
      </c>
      <c r="AR654">
        <v>0</v>
      </c>
      <c r="AS654">
        <v>0</v>
      </c>
      <c r="AT654">
        <v>70</v>
      </c>
      <c r="AU654">
        <v>10</v>
      </c>
      <c r="AV654">
        <v>1</v>
      </c>
      <c r="AW654">
        <v>1</v>
      </c>
      <c r="AZ654">
        <v>1</v>
      </c>
      <c r="BA654">
        <v>1</v>
      </c>
      <c r="BB654">
        <v>1</v>
      </c>
      <c r="BC654">
        <v>1</v>
      </c>
      <c r="BD654" t="s">
        <v>3</v>
      </c>
      <c r="BE654" t="s">
        <v>3</v>
      </c>
      <c r="BF654" t="s">
        <v>3</v>
      </c>
      <c r="BG654" t="s">
        <v>3</v>
      </c>
      <c r="BH654">
        <v>0</v>
      </c>
      <c r="BI654">
        <v>4</v>
      </c>
      <c r="BJ654" t="s">
        <v>552</v>
      </c>
      <c r="BM654">
        <v>0</v>
      </c>
      <c r="BN654">
        <v>0</v>
      </c>
      <c r="BO654" t="s">
        <v>3</v>
      </c>
      <c r="BP654">
        <v>0</v>
      </c>
      <c r="BQ654">
        <v>1</v>
      </c>
      <c r="BR654">
        <v>0</v>
      </c>
      <c r="BS654">
        <v>1</v>
      </c>
      <c r="BT654">
        <v>1</v>
      </c>
      <c r="BU654">
        <v>1</v>
      </c>
      <c r="BV654">
        <v>1</v>
      </c>
      <c r="BW654">
        <v>1</v>
      </c>
      <c r="BX654">
        <v>1</v>
      </c>
      <c r="BY654" t="s">
        <v>3</v>
      </c>
      <c r="BZ654">
        <v>70</v>
      </c>
      <c r="CA654">
        <v>10</v>
      </c>
      <c r="CB654" t="s">
        <v>3</v>
      </c>
      <c r="CE654">
        <v>0</v>
      </c>
      <c r="CF654">
        <v>0</v>
      </c>
      <c r="CG654">
        <v>0</v>
      </c>
      <c r="CM654">
        <v>0</v>
      </c>
      <c r="CN654" t="s">
        <v>3</v>
      </c>
      <c r="CO654">
        <v>0</v>
      </c>
      <c r="CP654">
        <f t="shared" si="549"/>
        <v>2061.5500000000002</v>
      </c>
      <c r="CQ654">
        <f t="shared" si="550"/>
        <v>0</v>
      </c>
      <c r="CR654">
        <f t="shared" si="551"/>
        <v>0</v>
      </c>
      <c r="CS654">
        <f t="shared" si="552"/>
        <v>0</v>
      </c>
      <c r="CT654">
        <f t="shared" si="553"/>
        <v>496.76</v>
      </c>
      <c r="CU654">
        <f t="shared" si="554"/>
        <v>0</v>
      </c>
      <c r="CV654">
        <f t="shared" si="555"/>
        <v>0.7</v>
      </c>
      <c r="CW654">
        <f t="shared" si="556"/>
        <v>0</v>
      </c>
      <c r="CX654">
        <f t="shared" si="557"/>
        <v>0</v>
      </c>
      <c r="CY654">
        <f t="shared" si="558"/>
        <v>1443.085</v>
      </c>
      <c r="CZ654">
        <f t="shared" si="559"/>
        <v>206.155</v>
      </c>
      <c r="DC654" t="s">
        <v>3</v>
      </c>
      <c r="DD654" t="s">
        <v>3</v>
      </c>
      <c r="DE654" t="s">
        <v>3</v>
      </c>
      <c r="DF654" t="s">
        <v>3</v>
      </c>
      <c r="DG654" t="s">
        <v>3</v>
      </c>
      <c r="DH654" t="s">
        <v>3</v>
      </c>
      <c r="DI654" t="s">
        <v>3</v>
      </c>
      <c r="DJ654" t="s">
        <v>3</v>
      </c>
      <c r="DK654" t="s">
        <v>3</v>
      </c>
      <c r="DL654" t="s">
        <v>3</v>
      </c>
      <c r="DM654" t="s">
        <v>3</v>
      </c>
      <c r="DN654">
        <v>0</v>
      </c>
      <c r="DO654">
        <v>0</v>
      </c>
      <c r="DP654">
        <v>1</v>
      </c>
      <c r="DQ654">
        <v>1</v>
      </c>
      <c r="DU654">
        <v>1003</v>
      </c>
      <c r="DV654" t="s">
        <v>27</v>
      </c>
      <c r="DW654" t="s">
        <v>27</v>
      </c>
      <c r="DX654">
        <v>100</v>
      </c>
      <c r="DZ654" t="s">
        <v>3</v>
      </c>
      <c r="EA654" t="s">
        <v>3</v>
      </c>
      <c r="EB654" t="s">
        <v>3</v>
      </c>
      <c r="EC654" t="s">
        <v>3</v>
      </c>
      <c r="EE654">
        <v>1441815344</v>
      </c>
      <c r="EF654">
        <v>1</v>
      </c>
      <c r="EG654" t="s">
        <v>22</v>
      </c>
      <c r="EH654">
        <v>0</v>
      </c>
      <c r="EI654" t="s">
        <v>3</v>
      </c>
      <c r="EJ654">
        <v>4</v>
      </c>
      <c r="EK654">
        <v>0</v>
      </c>
      <c r="EL654" t="s">
        <v>23</v>
      </c>
      <c r="EM654" t="s">
        <v>24</v>
      </c>
      <c r="EO654" t="s">
        <v>3</v>
      </c>
      <c r="EQ654">
        <v>0</v>
      </c>
      <c r="ER654">
        <v>496.76</v>
      </c>
      <c r="ES654">
        <v>0</v>
      </c>
      <c r="ET654">
        <v>0</v>
      </c>
      <c r="EU654">
        <v>0</v>
      </c>
      <c r="EV654">
        <v>496.76</v>
      </c>
      <c r="EW654">
        <v>0.7</v>
      </c>
      <c r="EX654">
        <v>0</v>
      </c>
      <c r="EY654">
        <v>0</v>
      </c>
      <c r="FQ654">
        <v>0</v>
      </c>
      <c r="FR654">
        <f t="shared" si="560"/>
        <v>0</v>
      </c>
      <c r="FS654">
        <v>0</v>
      </c>
      <c r="FX654">
        <v>70</v>
      </c>
      <c r="FY654">
        <v>10</v>
      </c>
      <c r="GA654" t="s">
        <v>3</v>
      </c>
      <c r="GD654">
        <v>0</v>
      </c>
      <c r="GF654">
        <v>-1307125436</v>
      </c>
      <c r="GG654">
        <v>2</v>
      </c>
      <c r="GH654">
        <v>1</v>
      </c>
      <c r="GI654">
        <v>-2</v>
      </c>
      <c r="GJ654">
        <v>0</v>
      </c>
      <c r="GK654">
        <f>ROUND(R654*(R12)/100,2)</f>
        <v>0</v>
      </c>
      <c r="GL654">
        <f t="shared" si="561"/>
        <v>0</v>
      </c>
      <c r="GM654">
        <f t="shared" si="562"/>
        <v>3710.8</v>
      </c>
      <c r="GN654">
        <f t="shared" si="563"/>
        <v>0</v>
      </c>
      <c r="GO654">
        <f t="shared" si="564"/>
        <v>0</v>
      </c>
      <c r="GP654">
        <f t="shared" si="565"/>
        <v>3710.8</v>
      </c>
      <c r="GR654">
        <v>0</v>
      </c>
      <c r="GS654">
        <v>3</v>
      </c>
      <c r="GT654">
        <v>0</v>
      </c>
      <c r="GU654" t="s">
        <v>3</v>
      </c>
      <c r="GV654">
        <f t="shared" si="566"/>
        <v>0</v>
      </c>
      <c r="GW654">
        <v>1</v>
      </c>
      <c r="GX654">
        <f t="shared" si="567"/>
        <v>0</v>
      </c>
      <c r="HA654">
        <v>0</v>
      </c>
      <c r="HB654">
        <v>0</v>
      </c>
      <c r="HC654">
        <f t="shared" si="568"/>
        <v>0</v>
      </c>
      <c r="HE654" t="s">
        <v>3</v>
      </c>
      <c r="HF654" t="s">
        <v>3</v>
      </c>
      <c r="HM654" t="s">
        <v>3</v>
      </c>
      <c r="HN654" t="s">
        <v>3</v>
      </c>
      <c r="HO654" t="s">
        <v>3</v>
      </c>
      <c r="HP654" t="s">
        <v>3</v>
      </c>
      <c r="HQ654" t="s">
        <v>3</v>
      </c>
      <c r="IK654">
        <v>0</v>
      </c>
    </row>
    <row r="656" spans="1:245" x14ac:dyDescent="0.2">
      <c r="A656" s="2">
        <v>51</v>
      </c>
      <c r="B656" s="2">
        <f>B636</f>
        <v>1</v>
      </c>
      <c r="C656" s="2">
        <f>A636</f>
        <v>5</v>
      </c>
      <c r="D656" s="2">
        <f>ROW(A636)</f>
        <v>636</v>
      </c>
      <c r="E656" s="2"/>
      <c r="F656" s="2" t="str">
        <f>IF(F636&lt;&gt;"",F636,"")</f>
        <v>Новый подраздел</v>
      </c>
      <c r="G656" s="2" t="str">
        <f>IF(G636&lt;&gt;"",G636,"")</f>
        <v>4.5 Кабели и провода</v>
      </c>
      <c r="H656" s="2">
        <v>0</v>
      </c>
      <c r="I656" s="2"/>
      <c r="J656" s="2"/>
      <c r="K656" s="2"/>
      <c r="L656" s="2"/>
      <c r="M656" s="2"/>
      <c r="N656" s="2"/>
      <c r="O656" s="2">
        <f t="shared" ref="O656:T656" si="569">ROUND(AB656,2)</f>
        <v>16366.64</v>
      </c>
      <c r="P656" s="2">
        <f t="shared" si="569"/>
        <v>50.85</v>
      </c>
      <c r="Q656" s="2">
        <f t="shared" si="569"/>
        <v>0</v>
      </c>
      <c r="R656" s="2">
        <f t="shared" si="569"/>
        <v>0</v>
      </c>
      <c r="S656" s="2">
        <f t="shared" si="569"/>
        <v>16315.79</v>
      </c>
      <c r="T656" s="2">
        <f t="shared" si="569"/>
        <v>0</v>
      </c>
      <c r="U656" s="2">
        <f>AH656</f>
        <v>29.532772000000001</v>
      </c>
      <c r="V656" s="2">
        <f>AI656</f>
        <v>0</v>
      </c>
      <c r="W656" s="2">
        <f>ROUND(AJ656,2)</f>
        <v>0</v>
      </c>
      <c r="X656" s="2">
        <f>ROUND(AK656,2)</f>
        <v>11421.07</v>
      </c>
      <c r="Y656" s="2">
        <f>ROUND(AL656,2)</f>
        <v>1631.58</v>
      </c>
      <c r="Z656" s="2"/>
      <c r="AA656" s="2"/>
      <c r="AB656" s="2">
        <f>ROUND(SUMIF(AA640:AA654,"=1472751627",O640:O654),2)</f>
        <v>16366.64</v>
      </c>
      <c r="AC656" s="2">
        <f>ROUND(SUMIF(AA640:AA654,"=1472751627",P640:P654),2)</f>
        <v>50.85</v>
      </c>
      <c r="AD656" s="2">
        <f>ROUND(SUMIF(AA640:AA654,"=1472751627",Q640:Q654),2)</f>
        <v>0</v>
      </c>
      <c r="AE656" s="2">
        <f>ROUND(SUMIF(AA640:AA654,"=1472751627",R640:R654),2)</f>
        <v>0</v>
      </c>
      <c r="AF656" s="2">
        <f>ROUND(SUMIF(AA640:AA654,"=1472751627",S640:S654),2)</f>
        <v>16315.79</v>
      </c>
      <c r="AG656" s="2">
        <f>ROUND(SUMIF(AA640:AA654,"=1472751627",T640:T654),2)</f>
        <v>0</v>
      </c>
      <c r="AH656" s="2">
        <f>SUMIF(AA640:AA654,"=1472751627",U640:U654)</f>
        <v>29.532772000000001</v>
      </c>
      <c r="AI656" s="2">
        <f>SUMIF(AA640:AA654,"=1472751627",V640:V654)</f>
        <v>0</v>
      </c>
      <c r="AJ656" s="2">
        <f>ROUND(SUMIF(AA640:AA654,"=1472751627",W640:W654),2)</f>
        <v>0</v>
      </c>
      <c r="AK656" s="2">
        <f>ROUND(SUMIF(AA640:AA654,"=1472751627",X640:X654),2)</f>
        <v>11421.07</v>
      </c>
      <c r="AL656" s="2">
        <f>ROUND(SUMIF(AA640:AA654,"=1472751627",Y640:Y654),2)</f>
        <v>1631.58</v>
      </c>
      <c r="AM656" s="2"/>
      <c r="AN656" s="2"/>
      <c r="AO656" s="2">
        <f t="shared" ref="AO656:BD656" si="570">ROUND(BX656,2)</f>
        <v>0</v>
      </c>
      <c r="AP656" s="2">
        <f t="shared" si="570"/>
        <v>0</v>
      </c>
      <c r="AQ656" s="2">
        <f t="shared" si="570"/>
        <v>0</v>
      </c>
      <c r="AR656" s="2">
        <f t="shared" si="570"/>
        <v>29419.29</v>
      </c>
      <c r="AS656" s="2">
        <f t="shared" si="570"/>
        <v>0</v>
      </c>
      <c r="AT656" s="2">
        <f t="shared" si="570"/>
        <v>0</v>
      </c>
      <c r="AU656" s="2">
        <f t="shared" si="570"/>
        <v>29419.29</v>
      </c>
      <c r="AV656" s="2">
        <f t="shared" si="570"/>
        <v>50.85</v>
      </c>
      <c r="AW656" s="2">
        <f t="shared" si="570"/>
        <v>50.85</v>
      </c>
      <c r="AX656" s="2">
        <f t="shared" si="570"/>
        <v>0</v>
      </c>
      <c r="AY656" s="2">
        <f t="shared" si="570"/>
        <v>50.85</v>
      </c>
      <c r="AZ656" s="2">
        <f t="shared" si="570"/>
        <v>0</v>
      </c>
      <c r="BA656" s="2">
        <f t="shared" si="570"/>
        <v>0</v>
      </c>
      <c r="BB656" s="2">
        <f t="shared" si="570"/>
        <v>0</v>
      </c>
      <c r="BC656" s="2">
        <f t="shared" si="570"/>
        <v>0</v>
      </c>
      <c r="BD656" s="2">
        <f t="shared" si="570"/>
        <v>0</v>
      </c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>
        <f>ROUND(SUMIF(AA640:AA654,"=1472751627",FQ640:FQ654),2)</f>
        <v>0</v>
      </c>
      <c r="BY656" s="2">
        <f>ROUND(SUMIF(AA640:AA654,"=1472751627",FR640:FR654),2)</f>
        <v>0</v>
      </c>
      <c r="BZ656" s="2">
        <f>ROUND(SUMIF(AA640:AA654,"=1472751627",GL640:GL654),2)</f>
        <v>0</v>
      </c>
      <c r="CA656" s="2">
        <f>ROUND(SUMIF(AA640:AA654,"=1472751627",GM640:GM654),2)</f>
        <v>29419.29</v>
      </c>
      <c r="CB656" s="2">
        <f>ROUND(SUMIF(AA640:AA654,"=1472751627",GN640:GN654),2)</f>
        <v>0</v>
      </c>
      <c r="CC656" s="2">
        <f>ROUND(SUMIF(AA640:AA654,"=1472751627",GO640:GO654),2)</f>
        <v>0</v>
      </c>
      <c r="CD656" s="2">
        <f>ROUND(SUMIF(AA640:AA654,"=1472751627",GP640:GP654),2)</f>
        <v>29419.29</v>
      </c>
      <c r="CE656" s="2">
        <f>AC656-BX656</f>
        <v>50.85</v>
      </c>
      <c r="CF656" s="2">
        <f>AC656-BY656</f>
        <v>50.85</v>
      </c>
      <c r="CG656" s="2">
        <f>BX656-BZ656</f>
        <v>0</v>
      </c>
      <c r="CH656" s="2">
        <f>AC656-BX656-BY656+BZ656</f>
        <v>50.85</v>
      </c>
      <c r="CI656" s="2">
        <f>BY656-BZ656</f>
        <v>0</v>
      </c>
      <c r="CJ656" s="2">
        <f>ROUND(SUMIF(AA640:AA654,"=1472751627",GX640:GX654),2)</f>
        <v>0</v>
      </c>
      <c r="CK656" s="2">
        <f>ROUND(SUMIF(AA640:AA654,"=1472751627",GY640:GY654),2)</f>
        <v>0</v>
      </c>
      <c r="CL656" s="2">
        <f>ROUND(SUMIF(AA640:AA654,"=1472751627",GZ640:GZ654),2)</f>
        <v>0</v>
      </c>
      <c r="CM656" s="2">
        <f>ROUND(SUMIF(AA640:AA654,"=1472751627",HD640:HD654),2)</f>
        <v>0</v>
      </c>
      <c r="CN656" s="2"/>
      <c r="CO656" s="2"/>
      <c r="CP656" s="2"/>
      <c r="CQ656" s="2"/>
      <c r="CR656" s="2"/>
      <c r="CS656" s="2"/>
      <c r="CT656" s="2"/>
      <c r="CU656" s="2"/>
      <c r="CV656" s="2"/>
      <c r="CW656" s="2"/>
      <c r="CX656" s="2"/>
      <c r="CY656" s="2"/>
      <c r="CZ656" s="2"/>
      <c r="DA656" s="2"/>
      <c r="DB656" s="2"/>
      <c r="DC656" s="2"/>
      <c r="DD656" s="2"/>
      <c r="DE656" s="2"/>
      <c r="DF656" s="2"/>
      <c r="DG656" s="3"/>
      <c r="DH656" s="3"/>
      <c r="DI656" s="3"/>
      <c r="DJ656" s="3"/>
      <c r="DK656" s="3"/>
      <c r="DL656" s="3"/>
      <c r="DM656" s="3"/>
      <c r="DN656" s="3"/>
      <c r="DO656" s="3"/>
      <c r="DP656" s="3"/>
      <c r="DQ656" s="3"/>
      <c r="DR656" s="3"/>
      <c r="DS656" s="3"/>
      <c r="DT656" s="3"/>
      <c r="DU656" s="3"/>
      <c r="DV656" s="3"/>
      <c r="DW656" s="3"/>
      <c r="DX656" s="3"/>
      <c r="DY656" s="3"/>
      <c r="DZ656" s="3"/>
      <c r="EA656" s="3"/>
      <c r="EB656" s="3"/>
      <c r="EC656" s="3"/>
      <c r="ED656" s="3"/>
      <c r="EE656" s="3"/>
      <c r="EF656" s="3"/>
      <c r="EG656" s="3"/>
      <c r="EH656" s="3"/>
      <c r="EI656" s="3"/>
      <c r="EJ656" s="3"/>
      <c r="EK656" s="3"/>
      <c r="EL656" s="3"/>
      <c r="EM656" s="3"/>
      <c r="EN656" s="3"/>
      <c r="EO656" s="3"/>
      <c r="EP656" s="3"/>
      <c r="EQ656" s="3"/>
      <c r="ER656" s="3"/>
      <c r="ES656" s="3"/>
      <c r="ET656" s="3"/>
      <c r="EU656" s="3"/>
      <c r="EV656" s="3"/>
      <c r="EW656" s="3"/>
      <c r="EX656" s="3"/>
      <c r="EY656" s="3"/>
      <c r="EZ656" s="3"/>
      <c r="FA656" s="3"/>
      <c r="FB656" s="3"/>
      <c r="FC656" s="3"/>
      <c r="FD656" s="3"/>
      <c r="FE656" s="3"/>
      <c r="FF656" s="3"/>
      <c r="FG656" s="3"/>
      <c r="FH656" s="3"/>
      <c r="FI656" s="3"/>
      <c r="FJ656" s="3"/>
      <c r="FK656" s="3"/>
      <c r="FL656" s="3"/>
      <c r="FM656" s="3"/>
      <c r="FN656" s="3"/>
      <c r="FO656" s="3"/>
      <c r="FP656" s="3"/>
      <c r="FQ656" s="3"/>
      <c r="FR656" s="3"/>
      <c r="FS656" s="3"/>
      <c r="FT656" s="3"/>
      <c r="FU656" s="3"/>
      <c r="FV656" s="3"/>
      <c r="FW656" s="3"/>
      <c r="FX656" s="3"/>
      <c r="FY656" s="3"/>
      <c r="FZ656" s="3"/>
      <c r="GA656" s="3"/>
      <c r="GB656" s="3"/>
      <c r="GC656" s="3"/>
      <c r="GD656" s="3"/>
      <c r="GE656" s="3"/>
      <c r="GF656" s="3"/>
      <c r="GG656" s="3"/>
      <c r="GH656" s="3"/>
      <c r="GI656" s="3"/>
      <c r="GJ656" s="3"/>
      <c r="GK656" s="3"/>
      <c r="GL656" s="3"/>
      <c r="GM656" s="3"/>
      <c r="GN656" s="3"/>
      <c r="GO656" s="3"/>
      <c r="GP656" s="3"/>
      <c r="GQ656" s="3"/>
      <c r="GR656" s="3"/>
      <c r="GS656" s="3"/>
      <c r="GT656" s="3"/>
      <c r="GU656" s="3"/>
      <c r="GV656" s="3"/>
      <c r="GW656" s="3"/>
      <c r="GX656" s="3">
        <v>0</v>
      </c>
    </row>
    <row r="658" spans="1:28" x14ac:dyDescent="0.2">
      <c r="A658" s="4">
        <v>50</v>
      </c>
      <c r="B658" s="4">
        <v>0</v>
      </c>
      <c r="C658" s="4">
        <v>0</v>
      </c>
      <c r="D658" s="4">
        <v>1</v>
      </c>
      <c r="E658" s="4">
        <v>201</v>
      </c>
      <c r="F658" s="4">
        <f>ROUND(Source!O656,O658)</f>
        <v>16366.64</v>
      </c>
      <c r="G658" s="4" t="s">
        <v>62</v>
      </c>
      <c r="H658" s="4" t="s">
        <v>63</v>
      </c>
      <c r="I658" s="4"/>
      <c r="J658" s="4"/>
      <c r="K658" s="4">
        <v>201</v>
      </c>
      <c r="L658" s="4">
        <v>1</v>
      </c>
      <c r="M658" s="4">
        <v>3</v>
      </c>
      <c r="N658" s="4" t="s">
        <v>3</v>
      </c>
      <c r="O658" s="4">
        <v>2</v>
      </c>
      <c r="P658" s="4"/>
      <c r="Q658" s="4"/>
      <c r="R658" s="4"/>
      <c r="S658" s="4"/>
      <c r="T658" s="4"/>
      <c r="U658" s="4"/>
      <c r="V658" s="4"/>
      <c r="W658" s="4">
        <v>3540.29</v>
      </c>
      <c r="X658" s="4">
        <v>1</v>
      </c>
      <c r="Y658" s="4">
        <v>3540.29</v>
      </c>
      <c r="Z658" s="4"/>
      <c r="AA658" s="4"/>
      <c r="AB658" s="4"/>
    </row>
    <row r="659" spans="1:28" x14ac:dyDescent="0.2">
      <c r="A659" s="4">
        <v>50</v>
      </c>
      <c r="B659" s="4">
        <v>0</v>
      </c>
      <c r="C659" s="4">
        <v>0</v>
      </c>
      <c r="D659" s="4">
        <v>1</v>
      </c>
      <c r="E659" s="4">
        <v>202</v>
      </c>
      <c r="F659" s="4">
        <f>ROUND(Source!P656,O659)</f>
        <v>50.85</v>
      </c>
      <c r="G659" s="4" t="s">
        <v>64</v>
      </c>
      <c r="H659" s="4" t="s">
        <v>65</v>
      </c>
      <c r="I659" s="4"/>
      <c r="J659" s="4"/>
      <c r="K659" s="4">
        <v>202</v>
      </c>
      <c r="L659" s="4">
        <v>2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3.62</v>
      </c>
      <c r="X659" s="4">
        <v>1</v>
      </c>
      <c r="Y659" s="4">
        <v>3.62</v>
      </c>
      <c r="Z659" s="4"/>
      <c r="AA659" s="4"/>
      <c r="AB659" s="4"/>
    </row>
    <row r="660" spans="1:28" x14ac:dyDescent="0.2">
      <c r="A660" s="4">
        <v>50</v>
      </c>
      <c r="B660" s="4">
        <v>0</v>
      </c>
      <c r="C660" s="4">
        <v>0</v>
      </c>
      <c r="D660" s="4">
        <v>1</v>
      </c>
      <c r="E660" s="4">
        <v>222</v>
      </c>
      <c r="F660" s="4">
        <f>ROUND(Source!AO656,O660)</f>
        <v>0</v>
      </c>
      <c r="G660" s="4" t="s">
        <v>66</v>
      </c>
      <c r="H660" s="4" t="s">
        <v>67</v>
      </c>
      <c r="I660" s="4"/>
      <c r="J660" s="4"/>
      <c r="K660" s="4">
        <v>222</v>
      </c>
      <c r="L660" s="4">
        <v>3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0</v>
      </c>
      <c r="X660" s="4">
        <v>1</v>
      </c>
      <c r="Y660" s="4">
        <v>0</v>
      </c>
      <c r="Z660" s="4"/>
      <c r="AA660" s="4"/>
      <c r="AB660" s="4"/>
    </row>
    <row r="661" spans="1:28" x14ac:dyDescent="0.2">
      <c r="A661" s="4">
        <v>50</v>
      </c>
      <c r="B661" s="4">
        <v>0</v>
      </c>
      <c r="C661" s="4">
        <v>0</v>
      </c>
      <c r="D661" s="4">
        <v>1</v>
      </c>
      <c r="E661" s="4">
        <v>225</v>
      </c>
      <c r="F661" s="4">
        <f>ROUND(Source!AV656,O661)</f>
        <v>50.85</v>
      </c>
      <c r="G661" s="4" t="s">
        <v>68</v>
      </c>
      <c r="H661" s="4" t="s">
        <v>69</v>
      </c>
      <c r="I661" s="4"/>
      <c r="J661" s="4"/>
      <c r="K661" s="4">
        <v>225</v>
      </c>
      <c r="L661" s="4">
        <v>4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3.62</v>
      </c>
      <c r="X661" s="4">
        <v>1</v>
      </c>
      <c r="Y661" s="4">
        <v>3.62</v>
      </c>
      <c r="Z661" s="4"/>
      <c r="AA661" s="4"/>
      <c r="AB661" s="4"/>
    </row>
    <row r="662" spans="1:28" x14ac:dyDescent="0.2">
      <c r="A662" s="4">
        <v>50</v>
      </c>
      <c r="B662" s="4">
        <v>0</v>
      </c>
      <c r="C662" s="4">
        <v>0</v>
      </c>
      <c r="D662" s="4">
        <v>1</v>
      </c>
      <c r="E662" s="4">
        <v>226</v>
      </c>
      <c r="F662" s="4">
        <f>ROUND(Source!AW656,O662)</f>
        <v>50.85</v>
      </c>
      <c r="G662" s="4" t="s">
        <v>70</v>
      </c>
      <c r="H662" s="4" t="s">
        <v>71</v>
      </c>
      <c r="I662" s="4"/>
      <c r="J662" s="4"/>
      <c r="K662" s="4">
        <v>226</v>
      </c>
      <c r="L662" s="4">
        <v>5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3.62</v>
      </c>
      <c r="X662" s="4">
        <v>1</v>
      </c>
      <c r="Y662" s="4">
        <v>3.62</v>
      </c>
      <c r="Z662" s="4"/>
      <c r="AA662" s="4"/>
      <c r="AB662" s="4"/>
    </row>
    <row r="663" spans="1:28" x14ac:dyDescent="0.2">
      <c r="A663" s="4">
        <v>50</v>
      </c>
      <c r="B663" s="4">
        <v>0</v>
      </c>
      <c r="C663" s="4">
        <v>0</v>
      </c>
      <c r="D663" s="4">
        <v>1</v>
      </c>
      <c r="E663" s="4">
        <v>227</v>
      </c>
      <c r="F663" s="4">
        <f>ROUND(Source!AX656,O663)</f>
        <v>0</v>
      </c>
      <c r="G663" s="4" t="s">
        <v>72</v>
      </c>
      <c r="H663" s="4" t="s">
        <v>73</v>
      </c>
      <c r="I663" s="4"/>
      <c r="J663" s="4"/>
      <c r="K663" s="4">
        <v>227</v>
      </c>
      <c r="L663" s="4">
        <v>6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0</v>
      </c>
      <c r="X663" s="4">
        <v>1</v>
      </c>
      <c r="Y663" s="4">
        <v>0</v>
      </c>
      <c r="Z663" s="4"/>
      <c r="AA663" s="4"/>
      <c r="AB663" s="4"/>
    </row>
    <row r="664" spans="1:28" x14ac:dyDescent="0.2">
      <c r="A664" s="4">
        <v>50</v>
      </c>
      <c r="B664" s="4">
        <v>0</v>
      </c>
      <c r="C664" s="4">
        <v>0</v>
      </c>
      <c r="D664" s="4">
        <v>1</v>
      </c>
      <c r="E664" s="4">
        <v>228</v>
      </c>
      <c r="F664" s="4">
        <f>ROUND(Source!AY656,O664)</f>
        <v>50.85</v>
      </c>
      <c r="G664" s="4" t="s">
        <v>74</v>
      </c>
      <c r="H664" s="4" t="s">
        <v>75</v>
      </c>
      <c r="I664" s="4"/>
      <c r="J664" s="4"/>
      <c r="K664" s="4">
        <v>228</v>
      </c>
      <c r="L664" s="4">
        <v>7</v>
      </c>
      <c r="M664" s="4">
        <v>3</v>
      </c>
      <c r="N664" s="4" t="s">
        <v>3</v>
      </c>
      <c r="O664" s="4">
        <v>2</v>
      </c>
      <c r="P664" s="4"/>
      <c r="Q664" s="4"/>
      <c r="R664" s="4"/>
      <c r="S664" s="4"/>
      <c r="T664" s="4"/>
      <c r="U664" s="4"/>
      <c r="V664" s="4"/>
      <c r="W664" s="4">
        <v>3.62</v>
      </c>
      <c r="X664" s="4">
        <v>1</v>
      </c>
      <c r="Y664" s="4">
        <v>3.62</v>
      </c>
      <c r="Z664" s="4"/>
      <c r="AA664" s="4"/>
      <c r="AB664" s="4"/>
    </row>
    <row r="665" spans="1:28" x14ac:dyDescent="0.2">
      <c r="A665" s="4">
        <v>50</v>
      </c>
      <c r="B665" s="4">
        <v>0</v>
      </c>
      <c r="C665" s="4">
        <v>0</v>
      </c>
      <c r="D665" s="4">
        <v>1</v>
      </c>
      <c r="E665" s="4">
        <v>216</v>
      </c>
      <c r="F665" s="4">
        <f>ROUND(Source!AP656,O665)</f>
        <v>0</v>
      </c>
      <c r="G665" s="4" t="s">
        <v>76</v>
      </c>
      <c r="H665" s="4" t="s">
        <v>77</v>
      </c>
      <c r="I665" s="4"/>
      <c r="J665" s="4"/>
      <c r="K665" s="4">
        <v>216</v>
      </c>
      <c r="L665" s="4">
        <v>8</v>
      </c>
      <c r="M665" s="4">
        <v>3</v>
      </c>
      <c r="N665" s="4" t="s">
        <v>3</v>
      </c>
      <c r="O665" s="4">
        <v>2</v>
      </c>
      <c r="P665" s="4"/>
      <c r="Q665" s="4"/>
      <c r="R665" s="4"/>
      <c r="S665" s="4"/>
      <c r="T665" s="4"/>
      <c r="U665" s="4"/>
      <c r="V665" s="4"/>
      <c r="W665" s="4">
        <v>0</v>
      </c>
      <c r="X665" s="4">
        <v>1</v>
      </c>
      <c r="Y665" s="4">
        <v>0</v>
      </c>
      <c r="Z665" s="4"/>
      <c r="AA665" s="4"/>
      <c r="AB665" s="4"/>
    </row>
    <row r="666" spans="1:28" x14ac:dyDescent="0.2">
      <c r="A666" s="4">
        <v>50</v>
      </c>
      <c r="B666" s="4">
        <v>0</v>
      </c>
      <c r="C666" s="4">
        <v>0</v>
      </c>
      <c r="D666" s="4">
        <v>1</v>
      </c>
      <c r="E666" s="4">
        <v>223</v>
      </c>
      <c r="F666" s="4">
        <f>ROUND(Source!AQ656,O666)</f>
        <v>0</v>
      </c>
      <c r="G666" s="4" t="s">
        <v>78</v>
      </c>
      <c r="H666" s="4" t="s">
        <v>79</v>
      </c>
      <c r="I666" s="4"/>
      <c r="J666" s="4"/>
      <c r="K666" s="4">
        <v>223</v>
      </c>
      <c r="L666" s="4">
        <v>9</v>
      </c>
      <c r="M666" s="4">
        <v>3</v>
      </c>
      <c r="N666" s="4" t="s">
        <v>3</v>
      </c>
      <c r="O666" s="4">
        <v>2</v>
      </c>
      <c r="P666" s="4"/>
      <c r="Q666" s="4"/>
      <c r="R666" s="4"/>
      <c r="S666" s="4"/>
      <c r="T666" s="4"/>
      <c r="U666" s="4"/>
      <c r="V666" s="4"/>
      <c r="W666" s="4">
        <v>0</v>
      </c>
      <c r="X666" s="4">
        <v>1</v>
      </c>
      <c r="Y666" s="4">
        <v>0</v>
      </c>
      <c r="Z666" s="4"/>
      <c r="AA666" s="4"/>
      <c r="AB666" s="4"/>
    </row>
    <row r="667" spans="1:28" x14ac:dyDescent="0.2">
      <c r="A667" s="4">
        <v>50</v>
      </c>
      <c r="B667" s="4">
        <v>0</v>
      </c>
      <c r="C667" s="4">
        <v>0</v>
      </c>
      <c r="D667" s="4">
        <v>1</v>
      </c>
      <c r="E667" s="4">
        <v>229</v>
      </c>
      <c r="F667" s="4">
        <f>ROUND(Source!AZ656,O667)</f>
        <v>0</v>
      </c>
      <c r="G667" s="4" t="s">
        <v>80</v>
      </c>
      <c r="H667" s="4" t="s">
        <v>81</v>
      </c>
      <c r="I667" s="4"/>
      <c r="J667" s="4"/>
      <c r="K667" s="4">
        <v>229</v>
      </c>
      <c r="L667" s="4">
        <v>10</v>
      </c>
      <c r="M667" s="4">
        <v>3</v>
      </c>
      <c r="N667" s="4" t="s">
        <v>3</v>
      </c>
      <c r="O667" s="4">
        <v>2</v>
      </c>
      <c r="P667" s="4"/>
      <c r="Q667" s="4"/>
      <c r="R667" s="4"/>
      <c r="S667" s="4"/>
      <c r="T667" s="4"/>
      <c r="U667" s="4"/>
      <c r="V667" s="4"/>
      <c r="W667" s="4">
        <v>0</v>
      </c>
      <c r="X667" s="4">
        <v>1</v>
      </c>
      <c r="Y667" s="4">
        <v>0</v>
      </c>
      <c r="Z667" s="4"/>
      <c r="AA667" s="4"/>
      <c r="AB667" s="4"/>
    </row>
    <row r="668" spans="1:28" x14ac:dyDescent="0.2">
      <c r="A668" s="4">
        <v>50</v>
      </c>
      <c r="B668" s="4">
        <v>0</v>
      </c>
      <c r="C668" s="4">
        <v>0</v>
      </c>
      <c r="D668" s="4">
        <v>1</v>
      </c>
      <c r="E668" s="4">
        <v>203</v>
      </c>
      <c r="F668" s="4">
        <f>ROUND(Source!Q656,O668)</f>
        <v>0</v>
      </c>
      <c r="G668" s="4" t="s">
        <v>82</v>
      </c>
      <c r="H668" s="4" t="s">
        <v>83</v>
      </c>
      <c r="I668" s="4"/>
      <c r="J668" s="4"/>
      <c r="K668" s="4">
        <v>203</v>
      </c>
      <c r="L668" s="4">
        <v>11</v>
      </c>
      <c r="M668" s="4">
        <v>3</v>
      </c>
      <c r="N668" s="4" t="s">
        <v>3</v>
      </c>
      <c r="O668" s="4">
        <v>2</v>
      </c>
      <c r="P668" s="4"/>
      <c r="Q668" s="4"/>
      <c r="R668" s="4"/>
      <c r="S668" s="4"/>
      <c r="T668" s="4"/>
      <c r="U668" s="4"/>
      <c r="V668" s="4"/>
      <c r="W668" s="4">
        <v>0</v>
      </c>
      <c r="X668" s="4">
        <v>1</v>
      </c>
      <c r="Y668" s="4">
        <v>0</v>
      </c>
      <c r="Z668" s="4"/>
      <c r="AA668" s="4"/>
      <c r="AB668" s="4"/>
    </row>
    <row r="669" spans="1:28" x14ac:dyDescent="0.2">
      <c r="A669" s="4">
        <v>50</v>
      </c>
      <c r="B669" s="4">
        <v>0</v>
      </c>
      <c r="C669" s="4">
        <v>0</v>
      </c>
      <c r="D669" s="4">
        <v>1</v>
      </c>
      <c r="E669" s="4">
        <v>231</v>
      </c>
      <c r="F669" s="4">
        <f>ROUND(Source!BB656,O669)</f>
        <v>0</v>
      </c>
      <c r="G669" s="4" t="s">
        <v>84</v>
      </c>
      <c r="H669" s="4" t="s">
        <v>85</v>
      </c>
      <c r="I669" s="4"/>
      <c r="J669" s="4"/>
      <c r="K669" s="4">
        <v>231</v>
      </c>
      <c r="L669" s="4">
        <v>12</v>
      </c>
      <c r="M669" s="4">
        <v>3</v>
      </c>
      <c r="N669" s="4" t="s">
        <v>3</v>
      </c>
      <c r="O669" s="4">
        <v>2</v>
      </c>
      <c r="P669" s="4"/>
      <c r="Q669" s="4"/>
      <c r="R669" s="4"/>
      <c r="S669" s="4"/>
      <c r="T669" s="4"/>
      <c r="U669" s="4"/>
      <c r="V669" s="4"/>
      <c r="W669" s="4">
        <v>0</v>
      </c>
      <c r="X669" s="4">
        <v>1</v>
      </c>
      <c r="Y669" s="4">
        <v>0</v>
      </c>
      <c r="Z669" s="4"/>
      <c r="AA669" s="4"/>
      <c r="AB669" s="4"/>
    </row>
    <row r="670" spans="1:28" x14ac:dyDescent="0.2">
      <c r="A670" s="4">
        <v>50</v>
      </c>
      <c r="B670" s="4">
        <v>0</v>
      </c>
      <c r="C670" s="4">
        <v>0</v>
      </c>
      <c r="D670" s="4">
        <v>1</v>
      </c>
      <c r="E670" s="4">
        <v>204</v>
      </c>
      <c r="F670" s="4">
        <f>ROUND(Source!R656,O670)</f>
        <v>0</v>
      </c>
      <c r="G670" s="4" t="s">
        <v>86</v>
      </c>
      <c r="H670" s="4" t="s">
        <v>87</v>
      </c>
      <c r="I670" s="4"/>
      <c r="J670" s="4"/>
      <c r="K670" s="4">
        <v>204</v>
      </c>
      <c r="L670" s="4">
        <v>13</v>
      </c>
      <c r="M670" s="4">
        <v>3</v>
      </c>
      <c r="N670" s="4" t="s">
        <v>3</v>
      </c>
      <c r="O670" s="4">
        <v>2</v>
      </c>
      <c r="P670" s="4"/>
      <c r="Q670" s="4"/>
      <c r="R670" s="4"/>
      <c r="S670" s="4"/>
      <c r="T670" s="4"/>
      <c r="U670" s="4"/>
      <c r="V670" s="4"/>
      <c r="W670" s="4">
        <v>0</v>
      </c>
      <c r="X670" s="4">
        <v>1</v>
      </c>
      <c r="Y670" s="4">
        <v>0</v>
      </c>
      <c r="Z670" s="4"/>
      <c r="AA670" s="4"/>
      <c r="AB670" s="4"/>
    </row>
    <row r="671" spans="1:28" x14ac:dyDescent="0.2">
      <c r="A671" s="4">
        <v>50</v>
      </c>
      <c r="B671" s="4">
        <v>0</v>
      </c>
      <c r="C671" s="4">
        <v>0</v>
      </c>
      <c r="D671" s="4">
        <v>1</v>
      </c>
      <c r="E671" s="4">
        <v>205</v>
      </c>
      <c r="F671" s="4">
        <f>ROUND(Source!S656,O671)</f>
        <v>16315.79</v>
      </c>
      <c r="G671" s="4" t="s">
        <v>88</v>
      </c>
      <c r="H671" s="4" t="s">
        <v>89</v>
      </c>
      <c r="I671" s="4"/>
      <c r="J671" s="4"/>
      <c r="K671" s="4">
        <v>205</v>
      </c>
      <c r="L671" s="4">
        <v>14</v>
      </c>
      <c r="M671" s="4">
        <v>3</v>
      </c>
      <c r="N671" s="4" t="s">
        <v>3</v>
      </c>
      <c r="O671" s="4">
        <v>2</v>
      </c>
      <c r="P671" s="4"/>
      <c r="Q671" s="4"/>
      <c r="R671" s="4"/>
      <c r="S671" s="4"/>
      <c r="T671" s="4"/>
      <c r="U671" s="4"/>
      <c r="V671" s="4"/>
      <c r="W671" s="4">
        <v>3536.67</v>
      </c>
      <c r="X671" s="4">
        <v>1</v>
      </c>
      <c r="Y671" s="4">
        <v>3536.67</v>
      </c>
      <c r="Z671" s="4"/>
      <c r="AA671" s="4"/>
      <c r="AB671" s="4"/>
    </row>
    <row r="672" spans="1:28" x14ac:dyDescent="0.2">
      <c r="A672" s="4">
        <v>50</v>
      </c>
      <c r="B672" s="4">
        <v>0</v>
      </c>
      <c r="C672" s="4">
        <v>0</v>
      </c>
      <c r="D672" s="4">
        <v>1</v>
      </c>
      <c r="E672" s="4">
        <v>232</v>
      </c>
      <c r="F672" s="4">
        <f>ROUND(Source!BC656,O672)</f>
        <v>0</v>
      </c>
      <c r="G672" s="4" t="s">
        <v>90</v>
      </c>
      <c r="H672" s="4" t="s">
        <v>91</v>
      </c>
      <c r="I672" s="4"/>
      <c r="J672" s="4"/>
      <c r="K672" s="4">
        <v>232</v>
      </c>
      <c r="L672" s="4">
        <v>15</v>
      </c>
      <c r="M672" s="4">
        <v>3</v>
      </c>
      <c r="N672" s="4" t="s">
        <v>3</v>
      </c>
      <c r="O672" s="4">
        <v>2</v>
      </c>
      <c r="P672" s="4"/>
      <c r="Q672" s="4"/>
      <c r="R672" s="4"/>
      <c r="S672" s="4"/>
      <c r="T672" s="4"/>
      <c r="U672" s="4"/>
      <c r="V672" s="4"/>
      <c r="W672" s="4">
        <v>0</v>
      </c>
      <c r="X672" s="4">
        <v>1</v>
      </c>
      <c r="Y672" s="4">
        <v>0</v>
      </c>
      <c r="Z672" s="4"/>
      <c r="AA672" s="4"/>
      <c r="AB672" s="4"/>
    </row>
    <row r="673" spans="1:206" x14ac:dyDescent="0.2">
      <c r="A673" s="4">
        <v>50</v>
      </c>
      <c r="B673" s="4">
        <v>0</v>
      </c>
      <c r="C673" s="4">
        <v>0</v>
      </c>
      <c r="D673" s="4">
        <v>1</v>
      </c>
      <c r="E673" s="4">
        <v>214</v>
      </c>
      <c r="F673" s="4">
        <f>ROUND(Source!AS656,O673)</f>
        <v>0</v>
      </c>
      <c r="G673" s="4" t="s">
        <v>92</v>
      </c>
      <c r="H673" s="4" t="s">
        <v>93</v>
      </c>
      <c r="I673" s="4"/>
      <c r="J673" s="4"/>
      <c r="K673" s="4">
        <v>214</v>
      </c>
      <c r="L673" s="4">
        <v>16</v>
      </c>
      <c r="M673" s="4">
        <v>3</v>
      </c>
      <c r="N673" s="4" t="s">
        <v>3</v>
      </c>
      <c r="O673" s="4">
        <v>2</v>
      </c>
      <c r="P673" s="4"/>
      <c r="Q673" s="4"/>
      <c r="R673" s="4"/>
      <c r="S673" s="4"/>
      <c r="T673" s="4"/>
      <c r="U673" s="4"/>
      <c r="V673" s="4"/>
      <c r="W673" s="4">
        <v>0</v>
      </c>
      <c r="X673" s="4">
        <v>1</v>
      </c>
      <c r="Y673" s="4">
        <v>0</v>
      </c>
      <c r="Z673" s="4"/>
      <c r="AA673" s="4"/>
      <c r="AB673" s="4"/>
    </row>
    <row r="674" spans="1:206" x14ac:dyDescent="0.2">
      <c r="A674" s="4">
        <v>50</v>
      </c>
      <c r="B674" s="4">
        <v>0</v>
      </c>
      <c r="C674" s="4">
        <v>0</v>
      </c>
      <c r="D674" s="4">
        <v>1</v>
      </c>
      <c r="E674" s="4">
        <v>215</v>
      </c>
      <c r="F674" s="4">
        <f>ROUND(Source!AT656,O674)</f>
        <v>0</v>
      </c>
      <c r="G674" s="4" t="s">
        <v>94</v>
      </c>
      <c r="H674" s="4" t="s">
        <v>95</v>
      </c>
      <c r="I674" s="4"/>
      <c r="J674" s="4"/>
      <c r="K674" s="4">
        <v>215</v>
      </c>
      <c r="L674" s="4">
        <v>17</v>
      </c>
      <c r="M674" s="4">
        <v>3</v>
      </c>
      <c r="N674" s="4" t="s">
        <v>3</v>
      </c>
      <c r="O674" s="4">
        <v>2</v>
      </c>
      <c r="P674" s="4"/>
      <c r="Q674" s="4"/>
      <c r="R674" s="4"/>
      <c r="S674" s="4"/>
      <c r="T674" s="4"/>
      <c r="U674" s="4"/>
      <c r="V674" s="4"/>
      <c r="W674" s="4">
        <v>0</v>
      </c>
      <c r="X674" s="4">
        <v>1</v>
      </c>
      <c r="Y674" s="4">
        <v>0</v>
      </c>
      <c r="Z674" s="4"/>
      <c r="AA674" s="4"/>
      <c r="AB674" s="4"/>
    </row>
    <row r="675" spans="1:206" x14ac:dyDescent="0.2">
      <c r="A675" s="4">
        <v>50</v>
      </c>
      <c r="B675" s="4">
        <v>0</v>
      </c>
      <c r="C675" s="4">
        <v>0</v>
      </c>
      <c r="D675" s="4">
        <v>1</v>
      </c>
      <c r="E675" s="4">
        <v>217</v>
      </c>
      <c r="F675" s="4">
        <f>ROUND(Source!AU656,O675)</f>
        <v>29419.29</v>
      </c>
      <c r="G675" s="4" t="s">
        <v>96</v>
      </c>
      <c r="H675" s="4" t="s">
        <v>97</v>
      </c>
      <c r="I675" s="4"/>
      <c r="J675" s="4"/>
      <c r="K675" s="4">
        <v>217</v>
      </c>
      <c r="L675" s="4">
        <v>18</v>
      </c>
      <c r="M675" s="4">
        <v>3</v>
      </c>
      <c r="N675" s="4" t="s">
        <v>3</v>
      </c>
      <c r="O675" s="4">
        <v>2</v>
      </c>
      <c r="P675" s="4"/>
      <c r="Q675" s="4"/>
      <c r="R675" s="4"/>
      <c r="S675" s="4"/>
      <c r="T675" s="4"/>
      <c r="U675" s="4"/>
      <c r="V675" s="4"/>
      <c r="W675" s="4">
        <v>6369.64</v>
      </c>
      <c r="X675" s="4">
        <v>1</v>
      </c>
      <c r="Y675" s="4">
        <v>6369.64</v>
      </c>
      <c r="Z675" s="4"/>
      <c r="AA675" s="4"/>
      <c r="AB675" s="4"/>
    </row>
    <row r="676" spans="1:206" x14ac:dyDescent="0.2">
      <c r="A676" s="4">
        <v>50</v>
      </c>
      <c r="B676" s="4">
        <v>0</v>
      </c>
      <c r="C676" s="4">
        <v>0</v>
      </c>
      <c r="D676" s="4">
        <v>1</v>
      </c>
      <c r="E676" s="4">
        <v>230</v>
      </c>
      <c r="F676" s="4">
        <f>ROUND(Source!BA656,O676)</f>
        <v>0</v>
      </c>
      <c r="G676" s="4" t="s">
        <v>98</v>
      </c>
      <c r="H676" s="4" t="s">
        <v>99</v>
      </c>
      <c r="I676" s="4"/>
      <c r="J676" s="4"/>
      <c r="K676" s="4">
        <v>230</v>
      </c>
      <c r="L676" s="4">
        <v>19</v>
      </c>
      <c r="M676" s="4">
        <v>3</v>
      </c>
      <c r="N676" s="4" t="s">
        <v>3</v>
      </c>
      <c r="O676" s="4">
        <v>2</v>
      </c>
      <c r="P676" s="4"/>
      <c r="Q676" s="4"/>
      <c r="R676" s="4"/>
      <c r="S676" s="4"/>
      <c r="T676" s="4"/>
      <c r="U676" s="4"/>
      <c r="V676" s="4"/>
      <c r="W676" s="4">
        <v>0</v>
      </c>
      <c r="X676" s="4">
        <v>1</v>
      </c>
      <c r="Y676" s="4">
        <v>0</v>
      </c>
      <c r="Z676" s="4"/>
      <c r="AA676" s="4"/>
      <c r="AB676" s="4"/>
    </row>
    <row r="677" spans="1:206" x14ac:dyDescent="0.2">
      <c r="A677" s="4">
        <v>50</v>
      </c>
      <c r="B677" s="4">
        <v>0</v>
      </c>
      <c r="C677" s="4">
        <v>0</v>
      </c>
      <c r="D677" s="4">
        <v>1</v>
      </c>
      <c r="E677" s="4">
        <v>206</v>
      </c>
      <c r="F677" s="4">
        <f>ROUND(Source!T656,O677)</f>
        <v>0</v>
      </c>
      <c r="G677" s="4" t="s">
        <v>100</v>
      </c>
      <c r="H677" s="4" t="s">
        <v>101</v>
      </c>
      <c r="I677" s="4"/>
      <c r="J677" s="4"/>
      <c r="K677" s="4">
        <v>206</v>
      </c>
      <c r="L677" s="4">
        <v>20</v>
      </c>
      <c r="M677" s="4">
        <v>3</v>
      </c>
      <c r="N677" s="4" t="s">
        <v>3</v>
      </c>
      <c r="O677" s="4">
        <v>2</v>
      </c>
      <c r="P677" s="4"/>
      <c r="Q677" s="4"/>
      <c r="R677" s="4"/>
      <c r="S677" s="4"/>
      <c r="T677" s="4"/>
      <c r="U677" s="4"/>
      <c r="V677" s="4"/>
      <c r="W677" s="4">
        <v>0</v>
      </c>
      <c r="X677" s="4">
        <v>1</v>
      </c>
      <c r="Y677" s="4">
        <v>0</v>
      </c>
      <c r="Z677" s="4"/>
      <c r="AA677" s="4"/>
      <c r="AB677" s="4"/>
    </row>
    <row r="678" spans="1:206" x14ac:dyDescent="0.2">
      <c r="A678" s="4">
        <v>50</v>
      </c>
      <c r="B678" s="4">
        <v>0</v>
      </c>
      <c r="C678" s="4">
        <v>0</v>
      </c>
      <c r="D678" s="4">
        <v>1</v>
      </c>
      <c r="E678" s="4">
        <v>207</v>
      </c>
      <c r="F678" s="4">
        <f>Source!U656</f>
        <v>29.532772000000001</v>
      </c>
      <c r="G678" s="4" t="s">
        <v>102</v>
      </c>
      <c r="H678" s="4" t="s">
        <v>103</v>
      </c>
      <c r="I678" s="4"/>
      <c r="J678" s="4"/>
      <c r="K678" s="4">
        <v>207</v>
      </c>
      <c r="L678" s="4">
        <v>21</v>
      </c>
      <c r="M678" s="4">
        <v>3</v>
      </c>
      <c r="N678" s="4" t="s">
        <v>3</v>
      </c>
      <c r="O678" s="4">
        <v>-1</v>
      </c>
      <c r="P678" s="4"/>
      <c r="Q678" s="4"/>
      <c r="R678" s="4"/>
      <c r="S678" s="4"/>
      <c r="T678" s="4"/>
      <c r="U678" s="4"/>
      <c r="V678" s="4"/>
      <c r="W678" s="4">
        <v>5.6606199999999998</v>
      </c>
      <c r="X678" s="4">
        <v>1</v>
      </c>
      <c r="Y678" s="4">
        <v>5.6606199999999998</v>
      </c>
      <c r="Z678" s="4"/>
      <c r="AA678" s="4"/>
      <c r="AB678" s="4"/>
    </row>
    <row r="679" spans="1:206" x14ac:dyDescent="0.2">
      <c r="A679" s="4">
        <v>50</v>
      </c>
      <c r="B679" s="4">
        <v>0</v>
      </c>
      <c r="C679" s="4">
        <v>0</v>
      </c>
      <c r="D679" s="4">
        <v>1</v>
      </c>
      <c r="E679" s="4">
        <v>208</v>
      </c>
      <c r="F679" s="4">
        <f>Source!V656</f>
        <v>0</v>
      </c>
      <c r="G679" s="4" t="s">
        <v>104</v>
      </c>
      <c r="H679" s="4" t="s">
        <v>105</v>
      </c>
      <c r="I679" s="4"/>
      <c r="J679" s="4"/>
      <c r="K679" s="4">
        <v>208</v>
      </c>
      <c r="L679" s="4">
        <v>22</v>
      </c>
      <c r="M679" s="4">
        <v>3</v>
      </c>
      <c r="N679" s="4" t="s">
        <v>3</v>
      </c>
      <c r="O679" s="4">
        <v>-1</v>
      </c>
      <c r="P679" s="4"/>
      <c r="Q679" s="4"/>
      <c r="R679" s="4"/>
      <c r="S679" s="4"/>
      <c r="T679" s="4"/>
      <c r="U679" s="4"/>
      <c r="V679" s="4"/>
      <c r="W679" s="4">
        <v>0</v>
      </c>
      <c r="X679" s="4">
        <v>1</v>
      </c>
      <c r="Y679" s="4">
        <v>0</v>
      </c>
      <c r="Z679" s="4"/>
      <c r="AA679" s="4"/>
      <c r="AB679" s="4"/>
    </row>
    <row r="680" spans="1:206" x14ac:dyDescent="0.2">
      <c r="A680" s="4">
        <v>50</v>
      </c>
      <c r="B680" s="4">
        <v>0</v>
      </c>
      <c r="C680" s="4">
        <v>0</v>
      </c>
      <c r="D680" s="4">
        <v>1</v>
      </c>
      <c r="E680" s="4">
        <v>209</v>
      </c>
      <c r="F680" s="4">
        <f>ROUND(Source!W656,O680)</f>
        <v>0</v>
      </c>
      <c r="G680" s="4" t="s">
        <v>106</v>
      </c>
      <c r="H680" s="4" t="s">
        <v>107</v>
      </c>
      <c r="I680" s="4"/>
      <c r="J680" s="4"/>
      <c r="K680" s="4">
        <v>209</v>
      </c>
      <c r="L680" s="4">
        <v>23</v>
      </c>
      <c r="M680" s="4">
        <v>3</v>
      </c>
      <c r="N680" s="4" t="s">
        <v>3</v>
      </c>
      <c r="O680" s="4">
        <v>2</v>
      </c>
      <c r="P680" s="4"/>
      <c r="Q680" s="4"/>
      <c r="R680" s="4"/>
      <c r="S680" s="4"/>
      <c r="T680" s="4"/>
      <c r="U680" s="4"/>
      <c r="V680" s="4"/>
      <c r="W680" s="4">
        <v>0</v>
      </c>
      <c r="X680" s="4">
        <v>1</v>
      </c>
      <c r="Y680" s="4">
        <v>0</v>
      </c>
      <c r="Z680" s="4"/>
      <c r="AA680" s="4"/>
      <c r="AB680" s="4"/>
    </row>
    <row r="681" spans="1:206" x14ac:dyDescent="0.2">
      <c r="A681" s="4">
        <v>50</v>
      </c>
      <c r="B681" s="4">
        <v>0</v>
      </c>
      <c r="C681" s="4">
        <v>0</v>
      </c>
      <c r="D681" s="4">
        <v>1</v>
      </c>
      <c r="E681" s="4">
        <v>233</v>
      </c>
      <c r="F681" s="4">
        <f>ROUND(Source!BD656,O681)</f>
        <v>0</v>
      </c>
      <c r="G681" s="4" t="s">
        <v>108</v>
      </c>
      <c r="H681" s="4" t="s">
        <v>109</v>
      </c>
      <c r="I681" s="4"/>
      <c r="J681" s="4"/>
      <c r="K681" s="4">
        <v>233</v>
      </c>
      <c r="L681" s="4">
        <v>24</v>
      </c>
      <c r="M681" s="4">
        <v>3</v>
      </c>
      <c r="N681" s="4" t="s">
        <v>3</v>
      </c>
      <c r="O681" s="4">
        <v>2</v>
      </c>
      <c r="P681" s="4"/>
      <c r="Q681" s="4"/>
      <c r="R681" s="4"/>
      <c r="S681" s="4"/>
      <c r="T681" s="4"/>
      <c r="U681" s="4"/>
      <c r="V681" s="4"/>
      <c r="W681" s="4">
        <v>0</v>
      </c>
      <c r="X681" s="4">
        <v>1</v>
      </c>
      <c r="Y681" s="4">
        <v>0</v>
      </c>
      <c r="Z681" s="4"/>
      <c r="AA681" s="4"/>
      <c r="AB681" s="4"/>
    </row>
    <row r="682" spans="1:206" x14ac:dyDescent="0.2">
      <c r="A682" s="4">
        <v>50</v>
      </c>
      <c r="B682" s="4">
        <v>0</v>
      </c>
      <c r="C682" s="4">
        <v>0</v>
      </c>
      <c r="D682" s="4">
        <v>1</v>
      </c>
      <c r="E682" s="4">
        <v>210</v>
      </c>
      <c r="F682" s="4">
        <f>ROUND(Source!X656,O682)</f>
        <v>11421.07</v>
      </c>
      <c r="G682" s="4" t="s">
        <v>110</v>
      </c>
      <c r="H682" s="4" t="s">
        <v>111</v>
      </c>
      <c r="I682" s="4"/>
      <c r="J682" s="4"/>
      <c r="K682" s="4">
        <v>210</v>
      </c>
      <c r="L682" s="4">
        <v>25</v>
      </c>
      <c r="M682" s="4">
        <v>3</v>
      </c>
      <c r="N682" s="4" t="s">
        <v>3</v>
      </c>
      <c r="O682" s="4">
        <v>2</v>
      </c>
      <c r="P682" s="4"/>
      <c r="Q682" s="4"/>
      <c r="R682" s="4"/>
      <c r="S682" s="4"/>
      <c r="T682" s="4"/>
      <c r="U682" s="4"/>
      <c r="V682" s="4"/>
      <c r="W682" s="4">
        <v>2475.6799999999998</v>
      </c>
      <c r="X682" s="4">
        <v>1</v>
      </c>
      <c r="Y682" s="4">
        <v>2475.6799999999998</v>
      </c>
      <c r="Z682" s="4"/>
      <c r="AA682" s="4"/>
      <c r="AB682" s="4"/>
    </row>
    <row r="683" spans="1:206" x14ac:dyDescent="0.2">
      <c r="A683" s="4">
        <v>50</v>
      </c>
      <c r="B683" s="4">
        <v>0</v>
      </c>
      <c r="C683" s="4">
        <v>0</v>
      </c>
      <c r="D683" s="4">
        <v>1</v>
      </c>
      <c r="E683" s="4">
        <v>211</v>
      </c>
      <c r="F683" s="4">
        <f>ROUND(Source!Y656,O683)</f>
        <v>1631.58</v>
      </c>
      <c r="G683" s="4" t="s">
        <v>112</v>
      </c>
      <c r="H683" s="4" t="s">
        <v>113</v>
      </c>
      <c r="I683" s="4"/>
      <c r="J683" s="4"/>
      <c r="K683" s="4">
        <v>211</v>
      </c>
      <c r="L683" s="4">
        <v>26</v>
      </c>
      <c r="M683" s="4">
        <v>3</v>
      </c>
      <c r="N683" s="4" t="s">
        <v>3</v>
      </c>
      <c r="O683" s="4">
        <v>2</v>
      </c>
      <c r="P683" s="4"/>
      <c r="Q683" s="4"/>
      <c r="R683" s="4"/>
      <c r="S683" s="4"/>
      <c r="T683" s="4"/>
      <c r="U683" s="4"/>
      <c r="V683" s="4"/>
      <c r="W683" s="4">
        <v>353.67</v>
      </c>
      <c r="X683" s="4">
        <v>1</v>
      </c>
      <c r="Y683" s="4">
        <v>353.67</v>
      </c>
      <c r="Z683" s="4"/>
      <c r="AA683" s="4"/>
      <c r="AB683" s="4"/>
    </row>
    <row r="684" spans="1:206" x14ac:dyDescent="0.2">
      <c r="A684" s="4">
        <v>50</v>
      </c>
      <c r="B684" s="4">
        <v>0</v>
      </c>
      <c r="C684" s="4">
        <v>0</v>
      </c>
      <c r="D684" s="4">
        <v>1</v>
      </c>
      <c r="E684" s="4">
        <v>224</v>
      </c>
      <c r="F684" s="4">
        <f>ROUND(Source!AR656,O684)</f>
        <v>29419.29</v>
      </c>
      <c r="G684" s="4" t="s">
        <v>114</v>
      </c>
      <c r="H684" s="4" t="s">
        <v>115</v>
      </c>
      <c r="I684" s="4"/>
      <c r="J684" s="4"/>
      <c r="K684" s="4">
        <v>224</v>
      </c>
      <c r="L684" s="4">
        <v>27</v>
      </c>
      <c r="M684" s="4">
        <v>3</v>
      </c>
      <c r="N684" s="4" t="s">
        <v>3</v>
      </c>
      <c r="O684" s="4">
        <v>2</v>
      </c>
      <c r="P684" s="4"/>
      <c r="Q684" s="4"/>
      <c r="R684" s="4"/>
      <c r="S684" s="4"/>
      <c r="T684" s="4"/>
      <c r="U684" s="4"/>
      <c r="V684" s="4"/>
      <c r="W684" s="4">
        <v>6369.64</v>
      </c>
      <c r="X684" s="4">
        <v>1</v>
      </c>
      <c r="Y684" s="4">
        <v>6369.64</v>
      </c>
      <c r="Z684" s="4"/>
      <c r="AA684" s="4"/>
      <c r="AB684" s="4"/>
    </row>
    <row r="686" spans="1:206" x14ac:dyDescent="0.2">
      <c r="A686" s="1">
        <v>5</v>
      </c>
      <c r="B686" s="1">
        <v>1</v>
      </c>
      <c r="C686" s="1"/>
      <c r="D686" s="1">
        <f>ROW(A694)</f>
        <v>694</v>
      </c>
      <c r="E686" s="1"/>
      <c r="F686" s="1" t="s">
        <v>15</v>
      </c>
      <c r="G686" s="1" t="s">
        <v>553</v>
      </c>
      <c r="H686" s="1" t="s">
        <v>3</v>
      </c>
      <c r="I686" s="1">
        <v>0</v>
      </c>
      <c r="J686" s="1"/>
      <c r="K686" s="1">
        <v>-1</v>
      </c>
      <c r="L686" s="1"/>
      <c r="M686" s="1" t="s">
        <v>3</v>
      </c>
      <c r="N686" s="1"/>
      <c r="O686" s="1"/>
      <c r="P686" s="1"/>
      <c r="Q686" s="1"/>
      <c r="R686" s="1"/>
      <c r="S686" s="1">
        <v>0</v>
      </c>
      <c r="T686" s="1"/>
      <c r="U686" s="1" t="s">
        <v>3</v>
      </c>
      <c r="V686" s="1">
        <v>0</v>
      </c>
      <c r="W686" s="1"/>
      <c r="X686" s="1"/>
      <c r="Y686" s="1"/>
      <c r="Z686" s="1"/>
      <c r="AA686" s="1"/>
      <c r="AB686" s="1" t="s">
        <v>3</v>
      </c>
      <c r="AC686" s="1" t="s">
        <v>3</v>
      </c>
      <c r="AD686" s="1" t="s">
        <v>3</v>
      </c>
      <c r="AE686" s="1" t="s">
        <v>3</v>
      </c>
      <c r="AF686" s="1" t="s">
        <v>3</v>
      </c>
      <c r="AG686" s="1" t="s">
        <v>3</v>
      </c>
      <c r="AH686" s="1"/>
      <c r="AI686" s="1"/>
      <c r="AJ686" s="1"/>
      <c r="AK686" s="1"/>
      <c r="AL686" s="1"/>
      <c r="AM686" s="1"/>
      <c r="AN686" s="1"/>
      <c r="AO686" s="1"/>
      <c r="AP686" s="1" t="s">
        <v>3</v>
      </c>
      <c r="AQ686" s="1" t="s">
        <v>3</v>
      </c>
      <c r="AR686" s="1" t="s">
        <v>3</v>
      </c>
      <c r="AS686" s="1"/>
      <c r="AT686" s="1"/>
      <c r="AU686" s="1"/>
      <c r="AV686" s="1"/>
      <c r="AW686" s="1"/>
      <c r="AX686" s="1"/>
      <c r="AY686" s="1"/>
      <c r="AZ686" s="1" t="s">
        <v>3</v>
      </c>
      <c r="BA686" s="1"/>
      <c r="BB686" s="1" t="s">
        <v>3</v>
      </c>
      <c r="BC686" s="1" t="s">
        <v>3</v>
      </c>
      <c r="BD686" s="1" t="s">
        <v>3</v>
      </c>
      <c r="BE686" s="1" t="s">
        <v>3</v>
      </c>
      <c r="BF686" s="1" t="s">
        <v>3</v>
      </c>
      <c r="BG686" s="1" t="s">
        <v>3</v>
      </c>
      <c r="BH686" s="1" t="s">
        <v>3</v>
      </c>
      <c r="BI686" s="1" t="s">
        <v>3</v>
      </c>
      <c r="BJ686" s="1" t="s">
        <v>3</v>
      </c>
      <c r="BK686" s="1" t="s">
        <v>3</v>
      </c>
      <c r="BL686" s="1" t="s">
        <v>3</v>
      </c>
      <c r="BM686" s="1" t="s">
        <v>3</v>
      </c>
      <c r="BN686" s="1" t="s">
        <v>3</v>
      </c>
      <c r="BO686" s="1" t="s">
        <v>3</v>
      </c>
      <c r="BP686" s="1" t="s">
        <v>3</v>
      </c>
      <c r="BQ686" s="1"/>
      <c r="BR686" s="1"/>
      <c r="BS686" s="1"/>
      <c r="BT686" s="1"/>
      <c r="BU686" s="1"/>
      <c r="BV686" s="1"/>
      <c r="BW686" s="1"/>
      <c r="BX686" s="1">
        <v>0</v>
      </c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>
        <v>0</v>
      </c>
    </row>
    <row r="688" spans="1:206" x14ac:dyDescent="0.2">
      <c r="A688" s="2">
        <v>52</v>
      </c>
      <c r="B688" s="2">
        <f t="shared" ref="B688:G688" si="571">B694</f>
        <v>1</v>
      </c>
      <c r="C688" s="2">
        <f t="shared" si="571"/>
        <v>5</v>
      </c>
      <c r="D688" s="2">
        <f t="shared" si="571"/>
        <v>686</v>
      </c>
      <c r="E688" s="2">
        <f t="shared" si="571"/>
        <v>0</v>
      </c>
      <c r="F688" s="2" t="str">
        <f t="shared" si="571"/>
        <v>Новый подраздел</v>
      </c>
      <c r="G688" s="2" t="str">
        <f t="shared" si="571"/>
        <v>4.6  Заземление</v>
      </c>
      <c r="H688" s="2"/>
      <c r="I688" s="2"/>
      <c r="J688" s="2"/>
      <c r="K688" s="2"/>
      <c r="L688" s="2"/>
      <c r="M688" s="2"/>
      <c r="N688" s="2"/>
      <c r="O688" s="2">
        <f t="shared" ref="O688:AT688" si="572">O694</f>
        <v>0</v>
      </c>
      <c r="P688" s="2">
        <f t="shared" si="572"/>
        <v>0</v>
      </c>
      <c r="Q688" s="2">
        <f t="shared" si="572"/>
        <v>0</v>
      </c>
      <c r="R688" s="2">
        <f t="shared" si="572"/>
        <v>0</v>
      </c>
      <c r="S688" s="2">
        <f t="shared" si="572"/>
        <v>0</v>
      </c>
      <c r="T688" s="2">
        <f t="shared" si="572"/>
        <v>0</v>
      </c>
      <c r="U688" s="2">
        <f t="shared" si="572"/>
        <v>0</v>
      </c>
      <c r="V688" s="2">
        <f t="shared" si="572"/>
        <v>0</v>
      </c>
      <c r="W688" s="2">
        <f t="shared" si="572"/>
        <v>0</v>
      </c>
      <c r="X688" s="2">
        <f t="shared" si="572"/>
        <v>0</v>
      </c>
      <c r="Y688" s="2">
        <f t="shared" si="572"/>
        <v>0</v>
      </c>
      <c r="Z688" s="2">
        <f t="shared" si="572"/>
        <v>0</v>
      </c>
      <c r="AA688" s="2">
        <f t="shared" si="572"/>
        <v>0</v>
      </c>
      <c r="AB688" s="2">
        <f t="shared" si="572"/>
        <v>0</v>
      </c>
      <c r="AC688" s="2">
        <f t="shared" si="572"/>
        <v>0</v>
      </c>
      <c r="AD688" s="2">
        <f t="shared" si="572"/>
        <v>0</v>
      </c>
      <c r="AE688" s="2">
        <f t="shared" si="572"/>
        <v>0</v>
      </c>
      <c r="AF688" s="2">
        <f t="shared" si="572"/>
        <v>0</v>
      </c>
      <c r="AG688" s="2">
        <f t="shared" si="572"/>
        <v>0</v>
      </c>
      <c r="AH688" s="2">
        <f t="shared" si="572"/>
        <v>0</v>
      </c>
      <c r="AI688" s="2">
        <f t="shared" si="572"/>
        <v>0</v>
      </c>
      <c r="AJ688" s="2">
        <f t="shared" si="572"/>
        <v>0</v>
      </c>
      <c r="AK688" s="2">
        <f t="shared" si="572"/>
        <v>0</v>
      </c>
      <c r="AL688" s="2">
        <f t="shared" si="572"/>
        <v>0</v>
      </c>
      <c r="AM688" s="2">
        <f t="shared" si="572"/>
        <v>0</v>
      </c>
      <c r="AN688" s="2">
        <f t="shared" si="572"/>
        <v>0</v>
      </c>
      <c r="AO688" s="2">
        <f t="shared" si="572"/>
        <v>0</v>
      </c>
      <c r="AP688" s="2">
        <f t="shared" si="572"/>
        <v>0</v>
      </c>
      <c r="AQ688" s="2">
        <f t="shared" si="572"/>
        <v>0</v>
      </c>
      <c r="AR688" s="2">
        <f t="shared" si="572"/>
        <v>0</v>
      </c>
      <c r="AS688" s="2">
        <f t="shared" si="572"/>
        <v>0</v>
      </c>
      <c r="AT688" s="2">
        <f t="shared" si="572"/>
        <v>0</v>
      </c>
      <c r="AU688" s="2">
        <f t="shared" ref="AU688:BZ688" si="573">AU694</f>
        <v>0</v>
      </c>
      <c r="AV688" s="2">
        <f t="shared" si="573"/>
        <v>0</v>
      </c>
      <c r="AW688" s="2">
        <f t="shared" si="573"/>
        <v>0</v>
      </c>
      <c r="AX688" s="2">
        <f t="shared" si="573"/>
        <v>0</v>
      </c>
      <c r="AY688" s="2">
        <f t="shared" si="573"/>
        <v>0</v>
      </c>
      <c r="AZ688" s="2">
        <f t="shared" si="573"/>
        <v>0</v>
      </c>
      <c r="BA688" s="2">
        <f t="shared" si="573"/>
        <v>0</v>
      </c>
      <c r="BB688" s="2">
        <f t="shared" si="573"/>
        <v>0</v>
      </c>
      <c r="BC688" s="2">
        <f t="shared" si="573"/>
        <v>0</v>
      </c>
      <c r="BD688" s="2">
        <f t="shared" si="573"/>
        <v>0</v>
      </c>
      <c r="BE688" s="2">
        <f t="shared" si="573"/>
        <v>0</v>
      </c>
      <c r="BF688" s="2">
        <f t="shared" si="573"/>
        <v>0</v>
      </c>
      <c r="BG688" s="2">
        <f t="shared" si="573"/>
        <v>0</v>
      </c>
      <c r="BH688" s="2">
        <f t="shared" si="573"/>
        <v>0</v>
      </c>
      <c r="BI688" s="2">
        <f t="shared" si="573"/>
        <v>0</v>
      </c>
      <c r="BJ688" s="2">
        <f t="shared" si="573"/>
        <v>0</v>
      </c>
      <c r="BK688" s="2">
        <f t="shared" si="573"/>
        <v>0</v>
      </c>
      <c r="BL688" s="2">
        <f t="shared" si="573"/>
        <v>0</v>
      </c>
      <c r="BM688" s="2">
        <f t="shared" si="573"/>
        <v>0</v>
      </c>
      <c r="BN688" s="2">
        <f t="shared" si="573"/>
        <v>0</v>
      </c>
      <c r="BO688" s="2">
        <f t="shared" si="573"/>
        <v>0</v>
      </c>
      <c r="BP688" s="2">
        <f t="shared" si="573"/>
        <v>0</v>
      </c>
      <c r="BQ688" s="2">
        <f t="shared" si="573"/>
        <v>0</v>
      </c>
      <c r="BR688" s="2">
        <f t="shared" si="573"/>
        <v>0</v>
      </c>
      <c r="BS688" s="2">
        <f t="shared" si="573"/>
        <v>0</v>
      </c>
      <c r="BT688" s="2">
        <f t="shared" si="573"/>
        <v>0</v>
      </c>
      <c r="BU688" s="2">
        <f t="shared" si="573"/>
        <v>0</v>
      </c>
      <c r="BV688" s="2">
        <f t="shared" si="573"/>
        <v>0</v>
      </c>
      <c r="BW688" s="2">
        <f t="shared" si="573"/>
        <v>0</v>
      </c>
      <c r="BX688" s="2">
        <f t="shared" si="573"/>
        <v>0</v>
      </c>
      <c r="BY688" s="2">
        <f t="shared" si="573"/>
        <v>0</v>
      </c>
      <c r="BZ688" s="2">
        <f t="shared" si="573"/>
        <v>0</v>
      </c>
      <c r="CA688" s="2">
        <f t="shared" ref="CA688:DF688" si="574">CA694</f>
        <v>0</v>
      </c>
      <c r="CB688" s="2">
        <f t="shared" si="574"/>
        <v>0</v>
      </c>
      <c r="CC688" s="2">
        <f t="shared" si="574"/>
        <v>0</v>
      </c>
      <c r="CD688" s="2">
        <f t="shared" si="574"/>
        <v>0</v>
      </c>
      <c r="CE688" s="2">
        <f t="shared" si="574"/>
        <v>0</v>
      </c>
      <c r="CF688" s="2">
        <f t="shared" si="574"/>
        <v>0</v>
      </c>
      <c r="CG688" s="2">
        <f t="shared" si="574"/>
        <v>0</v>
      </c>
      <c r="CH688" s="2">
        <f t="shared" si="574"/>
        <v>0</v>
      </c>
      <c r="CI688" s="2">
        <f t="shared" si="574"/>
        <v>0</v>
      </c>
      <c r="CJ688" s="2">
        <f t="shared" si="574"/>
        <v>0</v>
      </c>
      <c r="CK688" s="2">
        <f t="shared" si="574"/>
        <v>0</v>
      </c>
      <c r="CL688" s="2">
        <f t="shared" si="574"/>
        <v>0</v>
      </c>
      <c r="CM688" s="2">
        <f t="shared" si="574"/>
        <v>0</v>
      </c>
      <c r="CN688" s="2">
        <f t="shared" si="574"/>
        <v>0</v>
      </c>
      <c r="CO688" s="2">
        <f t="shared" si="574"/>
        <v>0</v>
      </c>
      <c r="CP688" s="2">
        <f t="shared" si="574"/>
        <v>0</v>
      </c>
      <c r="CQ688" s="2">
        <f t="shared" si="574"/>
        <v>0</v>
      </c>
      <c r="CR688" s="2">
        <f t="shared" si="574"/>
        <v>0</v>
      </c>
      <c r="CS688" s="2">
        <f t="shared" si="574"/>
        <v>0</v>
      </c>
      <c r="CT688" s="2">
        <f t="shared" si="574"/>
        <v>0</v>
      </c>
      <c r="CU688" s="2">
        <f t="shared" si="574"/>
        <v>0</v>
      </c>
      <c r="CV688" s="2">
        <f t="shared" si="574"/>
        <v>0</v>
      </c>
      <c r="CW688" s="2">
        <f t="shared" si="574"/>
        <v>0</v>
      </c>
      <c r="CX688" s="2">
        <f t="shared" si="574"/>
        <v>0</v>
      </c>
      <c r="CY688" s="2">
        <f t="shared" si="574"/>
        <v>0</v>
      </c>
      <c r="CZ688" s="2">
        <f t="shared" si="574"/>
        <v>0</v>
      </c>
      <c r="DA688" s="2">
        <f t="shared" si="574"/>
        <v>0</v>
      </c>
      <c r="DB688" s="2">
        <f t="shared" si="574"/>
        <v>0</v>
      </c>
      <c r="DC688" s="2">
        <f t="shared" si="574"/>
        <v>0</v>
      </c>
      <c r="DD688" s="2">
        <f t="shared" si="574"/>
        <v>0</v>
      </c>
      <c r="DE688" s="2">
        <f t="shared" si="574"/>
        <v>0</v>
      </c>
      <c r="DF688" s="2">
        <f t="shared" si="574"/>
        <v>0</v>
      </c>
      <c r="DG688" s="3">
        <f t="shared" ref="DG688:EL688" si="575">DG694</f>
        <v>0</v>
      </c>
      <c r="DH688" s="3">
        <f t="shared" si="575"/>
        <v>0</v>
      </c>
      <c r="DI688" s="3">
        <f t="shared" si="575"/>
        <v>0</v>
      </c>
      <c r="DJ688" s="3">
        <f t="shared" si="575"/>
        <v>0</v>
      </c>
      <c r="DK688" s="3">
        <f t="shared" si="575"/>
        <v>0</v>
      </c>
      <c r="DL688" s="3">
        <f t="shared" si="575"/>
        <v>0</v>
      </c>
      <c r="DM688" s="3">
        <f t="shared" si="575"/>
        <v>0</v>
      </c>
      <c r="DN688" s="3">
        <f t="shared" si="575"/>
        <v>0</v>
      </c>
      <c r="DO688" s="3">
        <f t="shared" si="575"/>
        <v>0</v>
      </c>
      <c r="DP688" s="3">
        <f t="shared" si="575"/>
        <v>0</v>
      </c>
      <c r="DQ688" s="3">
        <f t="shared" si="575"/>
        <v>0</v>
      </c>
      <c r="DR688" s="3">
        <f t="shared" si="575"/>
        <v>0</v>
      </c>
      <c r="DS688" s="3">
        <f t="shared" si="575"/>
        <v>0</v>
      </c>
      <c r="DT688" s="3">
        <f t="shared" si="575"/>
        <v>0</v>
      </c>
      <c r="DU688" s="3">
        <f t="shared" si="575"/>
        <v>0</v>
      </c>
      <c r="DV688" s="3">
        <f t="shared" si="575"/>
        <v>0</v>
      </c>
      <c r="DW688" s="3">
        <f t="shared" si="575"/>
        <v>0</v>
      </c>
      <c r="DX688" s="3">
        <f t="shared" si="575"/>
        <v>0</v>
      </c>
      <c r="DY688" s="3">
        <f t="shared" si="575"/>
        <v>0</v>
      </c>
      <c r="DZ688" s="3">
        <f t="shared" si="575"/>
        <v>0</v>
      </c>
      <c r="EA688" s="3">
        <f t="shared" si="575"/>
        <v>0</v>
      </c>
      <c r="EB688" s="3">
        <f t="shared" si="575"/>
        <v>0</v>
      </c>
      <c r="EC688" s="3">
        <f t="shared" si="575"/>
        <v>0</v>
      </c>
      <c r="ED688" s="3">
        <f t="shared" si="575"/>
        <v>0</v>
      </c>
      <c r="EE688" s="3">
        <f t="shared" si="575"/>
        <v>0</v>
      </c>
      <c r="EF688" s="3">
        <f t="shared" si="575"/>
        <v>0</v>
      </c>
      <c r="EG688" s="3">
        <f t="shared" si="575"/>
        <v>0</v>
      </c>
      <c r="EH688" s="3">
        <f t="shared" si="575"/>
        <v>0</v>
      </c>
      <c r="EI688" s="3">
        <f t="shared" si="575"/>
        <v>0</v>
      </c>
      <c r="EJ688" s="3">
        <f t="shared" si="575"/>
        <v>0</v>
      </c>
      <c r="EK688" s="3">
        <f t="shared" si="575"/>
        <v>0</v>
      </c>
      <c r="EL688" s="3">
        <f t="shared" si="575"/>
        <v>0</v>
      </c>
      <c r="EM688" s="3">
        <f t="shared" ref="EM688:FR688" si="576">EM694</f>
        <v>0</v>
      </c>
      <c r="EN688" s="3">
        <f t="shared" si="576"/>
        <v>0</v>
      </c>
      <c r="EO688" s="3">
        <f t="shared" si="576"/>
        <v>0</v>
      </c>
      <c r="EP688" s="3">
        <f t="shared" si="576"/>
        <v>0</v>
      </c>
      <c r="EQ688" s="3">
        <f t="shared" si="576"/>
        <v>0</v>
      </c>
      <c r="ER688" s="3">
        <f t="shared" si="576"/>
        <v>0</v>
      </c>
      <c r="ES688" s="3">
        <f t="shared" si="576"/>
        <v>0</v>
      </c>
      <c r="ET688" s="3">
        <f t="shared" si="576"/>
        <v>0</v>
      </c>
      <c r="EU688" s="3">
        <f t="shared" si="576"/>
        <v>0</v>
      </c>
      <c r="EV688" s="3">
        <f t="shared" si="576"/>
        <v>0</v>
      </c>
      <c r="EW688" s="3">
        <f t="shared" si="576"/>
        <v>0</v>
      </c>
      <c r="EX688" s="3">
        <f t="shared" si="576"/>
        <v>0</v>
      </c>
      <c r="EY688" s="3">
        <f t="shared" si="576"/>
        <v>0</v>
      </c>
      <c r="EZ688" s="3">
        <f t="shared" si="576"/>
        <v>0</v>
      </c>
      <c r="FA688" s="3">
        <f t="shared" si="576"/>
        <v>0</v>
      </c>
      <c r="FB688" s="3">
        <f t="shared" si="576"/>
        <v>0</v>
      </c>
      <c r="FC688" s="3">
        <f t="shared" si="576"/>
        <v>0</v>
      </c>
      <c r="FD688" s="3">
        <f t="shared" si="576"/>
        <v>0</v>
      </c>
      <c r="FE688" s="3">
        <f t="shared" si="576"/>
        <v>0</v>
      </c>
      <c r="FF688" s="3">
        <f t="shared" si="576"/>
        <v>0</v>
      </c>
      <c r="FG688" s="3">
        <f t="shared" si="576"/>
        <v>0</v>
      </c>
      <c r="FH688" s="3">
        <f t="shared" si="576"/>
        <v>0</v>
      </c>
      <c r="FI688" s="3">
        <f t="shared" si="576"/>
        <v>0</v>
      </c>
      <c r="FJ688" s="3">
        <f t="shared" si="576"/>
        <v>0</v>
      </c>
      <c r="FK688" s="3">
        <f t="shared" si="576"/>
        <v>0</v>
      </c>
      <c r="FL688" s="3">
        <f t="shared" si="576"/>
        <v>0</v>
      </c>
      <c r="FM688" s="3">
        <f t="shared" si="576"/>
        <v>0</v>
      </c>
      <c r="FN688" s="3">
        <f t="shared" si="576"/>
        <v>0</v>
      </c>
      <c r="FO688" s="3">
        <f t="shared" si="576"/>
        <v>0</v>
      </c>
      <c r="FP688" s="3">
        <f t="shared" si="576"/>
        <v>0</v>
      </c>
      <c r="FQ688" s="3">
        <f t="shared" si="576"/>
        <v>0</v>
      </c>
      <c r="FR688" s="3">
        <f t="shared" si="576"/>
        <v>0</v>
      </c>
      <c r="FS688" s="3">
        <f t="shared" ref="FS688:GX688" si="577">FS694</f>
        <v>0</v>
      </c>
      <c r="FT688" s="3">
        <f t="shared" si="577"/>
        <v>0</v>
      </c>
      <c r="FU688" s="3">
        <f t="shared" si="577"/>
        <v>0</v>
      </c>
      <c r="FV688" s="3">
        <f t="shared" si="577"/>
        <v>0</v>
      </c>
      <c r="FW688" s="3">
        <f t="shared" si="577"/>
        <v>0</v>
      </c>
      <c r="FX688" s="3">
        <f t="shared" si="577"/>
        <v>0</v>
      </c>
      <c r="FY688" s="3">
        <f t="shared" si="577"/>
        <v>0</v>
      </c>
      <c r="FZ688" s="3">
        <f t="shared" si="577"/>
        <v>0</v>
      </c>
      <c r="GA688" s="3">
        <f t="shared" si="577"/>
        <v>0</v>
      </c>
      <c r="GB688" s="3">
        <f t="shared" si="577"/>
        <v>0</v>
      </c>
      <c r="GC688" s="3">
        <f t="shared" si="577"/>
        <v>0</v>
      </c>
      <c r="GD688" s="3">
        <f t="shared" si="577"/>
        <v>0</v>
      </c>
      <c r="GE688" s="3">
        <f t="shared" si="577"/>
        <v>0</v>
      </c>
      <c r="GF688" s="3">
        <f t="shared" si="577"/>
        <v>0</v>
      </c>
      <c r="GG688" s="3">
        <f t="shared" si="577"/>
        <v>0</v>
      </c>
      <c r="GH688" s="3">
        <f t="shared" si="577"/>
        <v>0</v>
      </c>
      <c r="GI688" s="3">
        <f t="shared" si="577"/>
        <v>0</v>
      </c>
      <c r="GJ688" s="3">
        <f t="shared" si="577"/>
        <v>0</v>
      </c>
      <c r="GK688" s="3">
        <f t="shared" si="577"/>
        <v>0</v>
      </c>
      <c r="GL688" s="3">
        <f t="shared" si="577"/>
        <v>0</v>
      </c>
      <c r="GM688" s="3">
        <f t="shared" si="577"/>
        <v>0</v>
      </c>
      <c r="GN688" s="3">
        <f t="shared" si="577"/>
        <v>0</v>
      </c>
      <c r="GO688" s="3">
        <f t="shared" si="577"/>
        <v>0</v>
      </c>
      <c r="GP688" s="3">
        <f t="shared" si="577"/>
        <v>0</v>
      </c>
      <c r="GQ688" s="3">
        <f t="shared" si="577"/>
        <v>0</v>
      </c>
      <c r="GR688" s="3">
        <f t="shared" si="577"/>
        <v>0</v>
      </c>
      <c r="GS688" s="3">
        <f t="shared" si="577"/>
        <v>0</v>
      </c>
      <c r="GT688" s="3">
        <f t="shared" si="577"/>
        <v>0</v>
      </c>
      <c r="GU688" s="3">
        <f t="shared" si="577"/>
        <v>0</v>
      </c>
      <c r="GV688" s="3">
        <f t="shared" si="577"/>
        <v>0</v>
      </c>
      <c r="GW688" s="3">
        <f t="shared" si="577"/>
        <v>0</v>
      </c>
      <c r="GX688" s="3">
        <f t="shared" si="577"/>
        <v>0</v>
      </c>
    </row>
    <row r="690" spans="1:245" x14ac:dyDescent="0.2">
      <c r="A690">
        <v>17</v>
      </c>
      <c r="B690">
        <v>1</v>
      </c>
      <c r="D690">
        <f>ROW(EtalonRes!A601)</f>
        <v>601</v>
      </c>
      <c r="E690" t="s">
        <v>3</v>
      </c>
      <c r="F690" t="s">
        <v>554</v>
      </c>
      <c r="G690" t="s">
        <v>555</v>
      </c>
      <c r="H690" t="s">
        <v>27</v>
      </c>
      <c r="I690">
        <f>ROUND(((10))/100,9)</f>
        <v>0.1</v>
      </c>
      <c r="J690">
        <v>0</v>
      </c>
      <c r="K690">
        <f>ROUND(((10))/100,9)</f>
        <v>0.1</v>
      </c>
      <c r="O690">
        <f>ROUND(CP690,2)</f>
        <v>596.45000000000005</v>
      </c>
      <c r="P690">
        <f>ROUND(CQ690*I690,2)</f>
        <v>2.25</v>
      </c>
      <c r="Q690">
        <f>ROUND(CR690*I690,2)</f>
        <v>0</v>
      </c>
      <c r="R690">
        <f>ROUND(CS690*I690,2)</f>
        <v>0</v>
      </c>
      <c r="S690">
        <f>ROUND(CT690*I690,2)</f>
        <v>594.20000000000005</v>
      </c>
      <c r="T690">
        <f>ROUND(CU690*I690,2)</f>
        <v>0</v>
      </c>
      <c r="U690">
        <f>CV690*I690</f>
        <v>1.1100000000000001</v>
      </c>
      <c r="V690">
        <f>CW690*I690</f>
        <v>0</v>
      </c>
      <c r="W690">
        <f>ROUND(CX690*I690,2)</f>
        <v>0</v>
      </c>
      <c r="X690">
        <f t="shared" ref="X690:Y692" si="578">ROUND(CY690,2)</f>
        <v>415.94</v>
      </c>
      <c r="Y690">
        <f t="shared" si="578"/>
        <v>59.42</v>
      </c>
      <c r="AA690">
        <v>-1</v>
      </c>
      <c r="AB690">
        <f>ROUND((AC690+AD690+AF690),6)</f>
        <v>5964.51</v>
      </c>
      <c r="AC690">
        <f>ROUND((ES690),6)</f>
        <v>22.51</v>
      </c>
      <c r="AD690">
        <f>ROUND((((ET690)-(EU690))+AE690),6)</f>
        <v>0</v>
      </c>
      <c r="AE690">
        <f t="shared" ref="AE690:AF692" si="579">ROUND((EU690),6)</f>
        <v>0</v>
      </c>
      <c r="AF690">
        <f t="shared" si="579"/>
        <v>5942</v>
      </c>
      <c r="AG690">
        <f>ROUND((AP690),6)</f>
        <v>0</v>
      </c>
      <c r="AH690">
        <f t="shared" ref="AH690:AI692" si="580">(EW690)</f>
        <v>11.1</v>
      </c>
      <c r="AI690">
        <f t="shared" si="580"/>
        <v>0</v>
      </c>
      <c r="AJ690">
        <f>(AS690)</f>
        <v>0</v>
      </c>
      <c r="AK690">
        <v>5964.51</v>
      </c>
      <c r="AL690">
        <v>22.51</v>
      </c>
      <c r="AM690">
        <v>0</v>
      </c>
      <c r="AN690">
        <v>0</v>
      </c>
      <c r="AO690">
        <v>5942</v>
      </c>
      <c r="AP690">
        <v>0</v>
      </c>
      <c r="AQ690">
        <v>11.1</v>
      </c>
      <c r="AR690">
        <v>0</v>
      </c>
      <c r="AS690">
        <v>0</v>
      </c>
      <c r="AT690">
        <v>70</v>
      </c>
      <c r="AU690">
        <v>10</v>
      </c>
      <c r="AV690">
        <v>1</v>
      </c>
      <c r="AW690">
        <v>1</v>
      </c>
      <c r="AZ690">
        <v>1</v>
      </c>
      <c r="BA690">
        <v>1</v>
      </c>
      <c r="BB690">
        <v>1</v>
      </c>
      <c r="BC690">
        <v>1</v>
      </c>
      <c r="BD690" t="s">
        <v>3</v>
      </c>
      <c r="BE690" t="s">
        <v>3</v>
      </c>
      <c r="BF690" t="s">
        <v>3</v>
      </c>
      <c r="BG690" t="s">
        <v>3</v>
      </c>
      <c r="BH690">
        <v>0</v>
      </c>
      <c r="BI690">
        <v>4</v>
      </c>
      <c r="BJ690" t="s">
        <v>556</v>
      </c>
      <c r="BM690">
        <v>0</v>
      </c>
      <c r="BN690">
        <v>0</v>
      </c>
      <c r="BO690" t="s">
        <v>3</v>
      </c>
      <c r="BP690">
        <v>0</v>
      </c>
      <c r="BQ690">
        <v>1</v>
      </c>
      <c r="BR690">
        <v>0</v>
      </c>
      <c r="BS690">
        <v>1</v>
      </c>
      <c r="BT690">
        <v>1</v>
      </c>
      <c r="BU690">
        <v>1</v>
      </c>
      <c r="BV690">
        <v>1</v>
      </c>
      <c r="BW690">
        <v>1</v>
      </c>
      <c r="BX690">
        <v>1</v>
      </c>
      <c r="BY690" t="s">
        <v>3</v>
      </c>
      <c r="BZ690">
        <v>70</v>
      </c>
      <c r="CA690">
        <v>10</v>
      </c>
      <c r="CB690" t="s">
        <v>3</v>
      </c>
      <c r="CE690">
        <v>0</v>
      </c>
      <c r="CF690">
        <v>0</v>
      </c>
      <c r="CG690">
        <v>0</v>
      </c>
      <c r="CM690">
        <v>0</v>
      </c>
      <c r="CN690" t="s">
        <v>3</v>
      </c>
      <c r="CO690">
        <v>0</v>
      </c>
      <c r="CP690">
        <f>(P690+Q690+S690)</f>
        <v>596.45000000000005</v>
      </c>
      <c r="CQ690">
        <f>(AC690*BC690*AW690)</f>
        <v>22.51</v>
      </c>
      <c r="CR690">
        <f>((((ET690)*BB690-(EU690)*BS690)+AE690*BS690)*AV690)</f>
        <v>0</v>
      </c>
      <c r="CS690">
        <f>(AE690*BS690*AV690)</f>
        <v>0</v>
      </c>
      <c r="CT690">
        <f>(AF690*BA690*AV690)</f>
        <v>5942</v>
      </c>
      <c r="CU690">
        <f>AG690</f>
        <v>0</v>
      </c>
      <c r="CV690">
        <f>(AH690*AV690)</f>
        <v>11.1</v>
      </c>
      <c r="CW690">
        <f t="shared" ref="CW690:CX692" si="581">AI690</f>
        <v>0</v>
      </c>
      <c r="CX690">
        <f t="shared" si="581"/>
        <v>0</v>
      </c>
      <c r="CY690">
        <f>((S690*BZ690)/100)</f>
        <v>415.94</v>
      </c>
      <c r="CZ690">
        <f>((S690*CA690)/100)</f>
        <v>59.42</v>
      </c>
      <c r="DC690" t="s">
        <v>3</v>
      </c>
      <c r="DD690" t="s">
        <v>3</v>
      </c>
      <c r="DE690" t="s">
        <v>3</v>
      </c>
      <c r="DF690" t="s">
        <v>3</v>
      </c>
      <c r="DG690" t="s">
        <v>3</v>
      </c>
      <c r="DH690" t="s">
        <v>3</v>
      </c>
      <c r="DI690" t="s">
        <v>3</v>
      </c>
      <c r="DJ690" t="s">
        <v>3</v>
      </c>
      <c r="DK690" t="s">
        <v>3</v>
      </c>
      <c r="DL690" t="s">
        <v>3</v>
      </c>
      <c r="DM690" t="s">
        <v>3</v>
      </c>
      <c r="DN690">
        <v>0</v>
      </c>
      <c r="DO690">
        <v>0</v>
      </c>
      <c r="DP690">
        <v>1</v>
      </c>
      <c r="DQ690">
        <v>1</v>
      </c>
      <c r="DU690">
        <v>1003</v>
      </c>
      <c r="DV690" t="s">
        <v>27</v>
      </c>
      <c r="DW690" t="s">
        <v>27</v>
      </c>
      <c r="DX690">
        <v>100</v>
      </c>
      <c r="DZ690" t="s">
        <v>3</v>
      </c>
      <c r="EA690" t="s">
        <v>3</v>
      </c>
      <c r="EB690" t="s">
        <v>3</v>
      </c>
      <c r="EC690" t="s">
        <v>3</v>
      </c>
      <c r="EE690">
        <v>1441815344</v>
      </c>
      <c r="EF690">
        <v>1</v>
      </c>
      <c r="EG690" t="s">
        <v>22</v>
      </c>
      <c r="EH690">
        <v>0</v>
      </c>
      <c r="EI690" t="s">
        <v>3</v>
      </c>
      <c r="EJ690">
        <v>4</v>
      </c>
      <c r="EK690">
        <v>0</v>
      </c>
      <c r="EL690" t="s">
        <v>23</v>
      </c>
      <c r="EM690" t="s">
        <v>24</v>
      </c>
      <c r="EO690" t="s">
        <v>3</v>
      </c>
      <c r="EQ690">
        <v>1311744</v>
      </c>
      <c r="ER690">
        <v>5964.51</v>
      </c>
      <c r="ES690">
        <v>22.51</v>
      </c>
      <c r="ET690">
        <v>0</v>
      </c>
      <c r="EU690">
        <v>0</v>
      </c>
      <c r="EV690">
        <v>5942</v>
      </c>
      <c r="EW690">
        <v>11.1</v>
      </c>
      <c r="EX690">
        <v>0</v>
      </c>
      <c r="EY690">
        <v>0</v>
      </c>
      <c r="FQ690">
        <v>0</v>
      </c>
      <c r="FR690">
        <f>ROUND(IF(BI690=3,GM690,0),2)</f>
        <v>0</v>
      </c>
      <c r="FS690">
        <v>0</v>
      </c>
      <c r="FX690">
        <v>70</v>
      </c>
      <c r="FY690">
        <v>10</v>
      </c>
      <c r="GA690" t="s">
        <v>3</v>
      </c>
      <c r="GD690">
        <v>0</v>
      </c>
      <c r="GF690">
        <v>2025558267</v>
      </c>
      <c r="GG690">
        <v>2</v>
      </c>
      <c r="GH690">
        <v>1</v>
      </c>
      <c r="GI690">
        <v>-2</v>
      </c>
      <c r="GJ690">
        <v>0</v>
      </c>
      <c r="GK690">
        <f>ROUND(R690*(R12)/100,2)</f>
        <v>0</v>
      </c>
      <c r="GL690">
        <f>ROUND(IF(AND(BH690=3,BI690=3,FS690&lt;&gt;0),P690,0),2)</f>
        <v>0</v>
      </c>
      <c r="GM690">
        <f>ROUND(O690+X690+Y690+GK690,2)+GX690</f>
        <v>1071.81</v>
      </c>
      <c r="GN690">
        <f>IF(OR(BI690=0,BI690=1),GM690-GX690,0)</f>
        <v>0</v>
      </c>
      <c r="GO690">
        <f>IF(BI690=2,GM690-GX690,0)</f>
        <v>0</v>
      </c>
      <c r="GP690">
        <f>IF(BI690=4,GM690-GX690,0)</f>
        <v>1071.81</v>
      </c>
      <c r="GR690">
        <v>0</v>
      </c>
      <c r="GS690">
        <v>3</v>
      </c>
      <c r="GT690">
        <v>0</v>
      </c>
      <c r="GU690" t="s">
        <v>3</v>
      </c>
      <c r="GV690">
        <f>ROUND((GT690),6)</f>
        <v>0</v>
      </c>
      <c r="GW690">
        <v>1</v>
      </c>
      <c r="GX690">
        <f>ROUND(HC690*I690,2)</f>
        <v>0</v>
      </c>
      <c r="HA690">
        <v>0</v>
      </c>
      <c r="HB690">
        <v>0</v>
      </c>
      <c r="HC690">
        <f>GV690*GW690</f>
        <v>0</v>
      </c>
      <c r="HE690" t="s">
        <v>3</v>
      </c>
      <c r="HF690" t="s">
        <v>3</v>
      </c>
      <c r="HM690" t="s">
        <v>3</v>
      </c>
      <c r="HN690" t="s">
        <v>3</v>
      </c>
      <c r="HO690" t="s">
        <v>3</v>
      </c>
      <c r="HP690" t="s">
        <v>3</v>
      </c>
      <c r="HQ690" t="s">
        <v>3</v>
      </c>
      <c r="IK690">
        <v>0</v>
      </c>
    </row>
    <row r="691" spans="1:245" x14ac:dyDescent="0.2">
      <c r="A691">
        <v>17</v>
      </c>
      <c r="B691">
        <v>1</v>
      </c>
      <c r="D691">
        <f>ROW(EtalonRes!A602)</f>
        <v>602</v>
      </c>
      <c r="E691" t="s">
        <v>3</v>
      </c>
      <c r="F691" t="s">
        <v>557</v>
      </c>
      <c r="G691" t="s">
        <v>558</v>
      </c>
      <c r="H691" t="s">
        <v>27</v>
      </c>
      <c r="I691">
        <f>ROUND(((10)*0.1)/100,9)</f>
        <v>0.01</v>
      </c>
      <c r="J691">
        <v>0</v>
      </c>
      <c r="K691">
        <f>ROUND(((10)*0.1)/100,9)</f>
        <v>0.01</v>
      </c>
      <c r="O691">
        <f>ROUND(CP691,2)</f>
        <v>2.0299999999999998</v>
      </c>
      <c r="P691">
        <f>ROUND(CQ691*I691,2)</f>
        <v>0</v>
      </c>
      <c r="Q691">
        <f>ROUND(CR691*I691,2)</f>
        <v>0</v>
      </c>
      <c r="R691">
        <f>ROUND(CS691*I691,2)</f>
        <v>0</v>
      </c>
      <c r="S691">
        <f>ROUND(CT691*I691,2)</f>
        <v>2.0299999999999998</v>
      </c>
      <c r="T691">
        <f>ROUND(CU691*I691,2)</f>
        <v>0</v>
      </c>
      <c r="U691">
        <f>CV691*I691</f>
        <v>3.8E-3</v>
      </c>
      <c r="V691">
        <f>CW691*I691</f>
        <v>0</v>
      </c>
      <c r="W691">
        <f>ROUND(CX691*I691,2)</f>
        <v>0</v>
      </c>
      <c r="X691">
        <f t="shared" si="578"/>
        <v>1.42</v>
      </c>
      <c r="Y691">
        <f t="shared" si="578"/>
        <v>0.2</v>
      </c>
      <c r="AA691">
        <v>-1</v>
      </c>
      <c r="AB691">
        <f>ROUND((AC691+AD691+AF691),6)</f>
        <v>203.42</v>
      </c>
      <c r="AC691">
        <f>ROUND((ES691),6)</f>
        <v>0</v>
      </c>
      <c r="AD691">
        <f>ROUND((((ET691)-(EU691))+AE691),6)</f>
        <v>0</v>
      </c>
      <c r="AE691">
        <f t="shared" si="579"/>
        <v>0</v>
      </c>
      <c r="AF691">
        <f t="shared" si="579"/>
        <v>203.42</v>
      </c>
      <c r="AG691">
        <f>ROUND((AP691),6)</f>
        <v>0</v>
      </c>
      <c r="AH691">
        <f t="shared" si="580"/>
        <v>0.38</v>
      </c>
      <c r="AI691">
        <f t="shared" si="580"/>
        <v>0</v>
      </c>
      <c r="AJ691">
        <f>(AS691)</f>
        <v>0</v>
      </c>
      <c r="AK691">
        <v>203.42</v>
      </c>
      <c r="AL691">
        <v>0</v>
      </c>
      <c r="AM691">
        <v>0</v>
      </c>
      <c r="AN691">
        <v>0</v>
      </c>
      <c r="AO691">
        <v>203.42</v>
      </c>
      <c r="AP691">
        <v>0</v>
      </c>
      <c r="AQ691">
        <v>0.38</v>
      </c>
      <c r="AR691">
        <v>0</v>
      </c>
      <c r="AS691">
        <v>0</v>
      </c>
      <c r="AT691">
        <v>70</v>
      </c>
      <c r="AU691">
        <v>10</v>
      </c>
      <c r="AV691">
        <v>1</v>
      </c>
      <c r="AW691">
        <v>1</v>
      </c>
      <c r="AZ691">
        <v>1</v>
      </c>
      <c r="BA691">
        <v>1</v>
      </c>
      <c r="BB691">
        <v>1</v>
      </c>
      <c r="BC691">
        <v>1</v>
      </c>
      <c r="BD691" t="s">
        <v>3</v>
      </c>
      <c r="BE691" t="s">
        <v>3</v>
      </c>
      <c r="BF691" t="s">
        <v>3</v>
      </c>
      <c r="BG691" t="s">
        <v>3</v>
      </c>
      <c r="BH691">
        <v>0</v>
      </c>
      <c r="BI691">
        <v>4</v>
      </c>
      <c r="BJ691" t="s">
        <v>559</v>
      </c>
      <c r="BM691">
        <v>0</v>
      </c>
      <c r="BN691">
        <v>0</v>
      </c>
      <c r="BO691" t="s">
        <v>3</v>
      </c>
      <c r="BP691">
        <v>0</v>
      </c>
      <c r="BQ691">
        <v>1</v>
      </c>
      <c r="BR691">
        <v>0</v>
      </c>
      <c r="BS691">
        <v>1</v>
      </c>
      <c r="BT691">
        <v>1</v>
      </c>
      <c r="BU691">
        <v>1</v>
      </c>
      <c r="BV691">
        <v>1</v>
      </c>
      <c r="BW691">
        <v>1</v>
      </c>
      <c r="BX691">
        <v>1</v>
      </c>
      <c r="BY691" t="s">
        <v>3</v>
      </c>
      <c r="BZ691">
        <v>70</v>
      </c>
      <c r="CA691">
        <v>10</v>
      </c>
      <c r="CB691" t="s">
        <v>3</v>
      </c>
      <c r="CE691">
        <v>0</v>
      </c>
      <c r="CF691">
        <v>0</v>
      </c>
      <c r="CG691">
        <v>0</v>
      </c>
      <c r="CM691">
        <v>0</v>
      </c>
      <c r="CN691" t="s">
        <v>3</v>
      </c>
      <c r="CO691">
        <v>0</v>
      </c>
      <c r="CP691">
        <f>(P691+Q691+S691)</f>
        <v>2.0299999999999998</v>
      </c>
      <c r="CQ691">
        <f>(AC691*BC691*AW691)</f>
        <v>0</v>
      </c>
      <c r="CR691">
        <f>((((ET691)*BB691-(EU691)*BS691)+AE691*BS691)*AV691)</f>
        <v>0</v>
      </c>
      <c r="CS691">
        <f>(AE691*BS691*AV691)</f>
        <v>0</v>
      </c>
      <c r="CT691">
        <f>(AF691*BA691*AV691)</f>
        <v>203.42</v>
      </c>
      <c r="CU691">
        <f>AG691</f>
        <v>0</v>
      </c>
      <c r="CV691">
        <f>(AH691*AV691)</f>
        <v>0.38</v>
      </c>
      <c r="CW691">
        <f t="shared" si="581"/>
        <v>0</v>
      </c>
      <c r="CX691">
        <f t="shared" si="581"/>
        <v>0</v>
      </c>
      <c r="CY691">
        <f>((S691*BZ691)/100)</f>
        <v>1.421</v>
      </c>
      <c r="CZ691">
        <f>((S691*CA691)/100)</f>
        <v>0.20299999999999996</v>
      </c>
      <c r="DC691" t="s">
        <v>3</v>
      </c>
      <c r="DD691" t="s">
        <v>3</v>
      </c>
      <c r="DE691" t="s">
        <v>3</v>
      </c>
      <c r="DF691" t="s">
        <v>3</v>
      </c>
      <c r="DG691" t="s">
        <v>3</v>
      </c>
      <c r="DH691" t="s">
        <v>3</v>
      </c>
      <c r="DI691" t="s">
        <v>3</v>
      </c>
      <c r="DJ691" t="s">
        <v>3</v>
      </c>
      <c r="DK691" t="s">
        <v>3</v>
      </c>
      <c r="DL691" t="s">
        <v>3</v>
      </c>
      <c r="DM691" t="s">
        <v>3</v>
      </c>
      <c r="DN691">
        <v>0</v>
      </c>
      <c r="DO691">
        <v>0</v>
      </c>
      <c r="DP691">
        <v>1</v>
      </c>
      <c r="DQ691">
        <v>1</v>
      </c>
      <c r="DU691">
        <v>1003</v>
      </c>
      <c r="DV691" t="s">
        <v>27</v>
      </c>
      <c r="DW691" t="s">
        <v>27</v>
      </c>
      <c r="DX691">
        <v>100</v>
      </c>
      <c r="DZ691" t="s">
        <v>3</v>
      </c>
      <c r="EA691" t="s">
        <v>3</v>
      </c>
      <c r="EB691" t="s">
        <v>3</v>
      </c>
      <c r="EC691" t="s">
        <v>3</v>
      </c>
      <c r="EE691">
        <v>1441815344</v>
      </c>
      <c r="EF691">
        <v>1</v>
      </c>
      <c r="EG691" t="s">
        <v>22</v>
      </c>
      <c r="EH691">
        <v>0</v>
      </c>
      <c r="EI691" t="s">
        <v>3</v>
      </c>
      <c r="EJ691">
        <v>4</v>
      </c>
      <c r="EK691">
        <v>0</v>
      </c>
      <c r="EL691" t="s">
        <v>23</v>
      </c>
      <c r="EM691" t="s">
        <v>24</v>
      </c>
      <c r="EO691" t="s">
        <v>3</v>
      </c>
      <c r="EQ691">
        <v>1024</v>
      </c>
      <c r="ER691">
        <v>203.42</v>
      </c>
      <c r="ES691">
        <v>0</v>
      </c>
      <c r="ET691">
        <v>0</v>
      </c>
      <c r="EU691">
        <v>0</v>
      </c>
      <c r="EV691">
        <v>203.42</v>
      </c>
      <c r="EW691">
        <v>0.38</v>
      </c>
      <c r="EX691">
        <v>0</v>
      </c>
      <c r="EY691">
        <v>0</v>
      </c>
      <c r="FQ691">
        <v>0</v>
      </c>
      <c r="FR691">
        <f>ROUND(IF(BI691=3,GM691,0),2)</f>
        <v>0</v>
      </c>
      <c r="FS691">
        <v>0</v>
      </c>
      <c r="FX691">
        <v>70</v>
      </c>
      <c r="FY691">
        <v>10</v>
      </c>
      <c r="GA691" t="s">
        <v>3</v>
      </c>
      <c r="GD691">
        <v>0</v>
      </c>
      <c r="GF691">
        <v>-1699704026</v>
      </c>
      <c r="GG691">
        <v>2</v>
      </c>
      <c r="GH691">
        <v>1</v>
      </c>
      <c r="GI691">
        <v>-2</v>
      </c>
      <c r="GJ691">
        <v>0</v>
      </c>
      <c r="GK691">
        <f>ROUND(R691*(R12)/100,2)</f>
        <v>0</v>
      </c>
      <c r="GL691">
        <f>ROUND(IF(AND(BH691=3,BI691=3,FS691&lt;&gt;0),P691,0),2)</f>
        <v>0</v>
      </c>
      <c r="GM691">
        <f>ROUND(O691+X691+Y691+GK691,2)+GX691</f>
        <v>3.65</v>
      </c>
      <c r="GN691">
        <f>IF(OR(BI691=0,BI691=1),GM691-GX691,0)</f>
        <v>0</v>
      </c>
      <c r="GO691">
        <f>IF(BI691=2,GM691-GX691,0)</f>
        <v>0</v>
      </c>
      <c r="GP691">
        <f>IF(BI691=4,GM691-GX691,0)</f>
        <v>3.65</v>
      </c>
      <c r="GR691">
        <v>0</v>
      </c>
      <c r="GS691">
        <v>3</v>
      </c>
      <c r="GT691">
        <v>0</v>
      </c>
      <c r="GU691" t="s">
        <v>3</v>
      </c>
      <c r="GV691">
        <f>ROUND((GT691),6)</f>
        <v>0</v>
      </c>
      <c r="GW691">
        <v>1</v>
      </c>
      <c r="GX691">
        <f>ROUND(HC691*I691,2)</f>
        <v>0</v>
      </c>
      <c r="HA691">
        <v>0</v>
      </c>
      <c r="HB691">
        <v>0</v>
      </c>
      <c r="HC691">
        <f>GV691*GW691</f>
        <v>0</v>
      </c>
      <c r="HE691" t="s">
        <v>3</v>
      </c>
      <c r="HF691" t="s">
        <v>3</v>
      </c>
      <c r="HM691" t="s">
        <v>3</v>
      </c>
      <c r="HN691" t="s">
        <v>3</v>
      </c>
      <c r="HO691" t="s">
        <v>3</v>
      </c>
      <c r="HP691" t="s">
        <v>3</v>
      </c>
      <c r="HQ691" t="s">
        <v>3</v>
      </c>
      <c r="IK691">
        <v>0</v>
      </c>
    </row>
    <row r="692" spans="1:245" x14ac:dyDescent="0.2">
      <c r="A692">
        <v>17</v>
      </c>
      <c r="B692">
        <v>1</v>
      </c>
      <c r="D692">
        <f>ROW(EtalonRes!A606)</f>
        <v>606</v>
      </c>
      <c r="E692" t="s">
        <v>3</v>
      </c>
      <c r="F692" t="s">
        <v>502</v>
      </c>
      <c r="G692" t="s">
        <v>560</v>
      </c>
      <c r="H692" t="s">
        <v>19</v>
      </c>
      <c r="I692">
        <f>ROUND(10,9)</f>
        <v>10</v>
      </c>
      <c r="J692">
        <v>0</v>
      </c>
      <c r="K692">
        <f>ROUND(10,9)</f>
        <v>10</v>
      </c>
      <c r="O692">
        <f>ROUND(CP692,2)</f>
        <v>5988.1</v>
      </c>
      <c r="P692">
        <f>ROUND(CQ692*I692,2)</f>
        <v>60.2</v>
      </c>
      <c r="Q692">
        <f>ROUND(CR692*I692,2)</f>
        <v>0</v>
      </c>
      <c r="R692">
        <f>ROUND(CS692*I692,2)</f>
        <v>0</v>
      </c>
      <c r="S692">
        <f>ROUND(CT692*I692,2)</f>
        <v>5927.9</v>
      </c>
      <c r="T692">
        <f>ROUND(CU692*I692,2)</f>
        <v>0</v>
      </c>
      <c r="U692">
        <f>CV692*I692</f>
        <v>9.6</v>
      </c>
      <c r="V692">
        <f>CW692*I692</f>
        <v>0</v>
      </c>
      <c r="W692">
        <f>ROUND(CX692*I692,2)</f>
        <v>0</v>
      </c>
      <c r="X692">
        <f t="shared" si="578"/>
        <v>4149.53</v>
      </c>
      <c r="Y692">
        <f t="shared" si="578"/>
        <v>592.79</v>
      </c>
      <c r="AA692">
        <v>-1</v>
      </c>
      <c r="AB692">
        <f>ROUND((AC692+AD692+AF692),6)</f>
        <v>598.80999999999995</v>
      </c>
      <c r="AC692">
        <f>ROUND((ES692),6)</f>
        <v>6.02</v>
      </c>
      <c r="AD692">
        <f>ROUND((((ET692)-(EU692))+AE692),6)</f>
        <v>0</v>
      </c>
      <c r="AE692">
        <f t="shared" si="579"/>
        <v>0</v>
      </c>
      <c r="AF692">
        <f t="shared" si="579"/>
        <v>592.79</v>
      </c>
      <c r="AG692">
        <f>ROUND((AP692),6)</f>
        <v>0</v>
      </c>
      <c r="AH692">
        <f t="shared" si="580"/>
        <v>0.96</v>
      </c>
      <c r="AI692">
        <f t="shared" si="580"/>
        <v>0</v>
      </c>
      <c r="AJ692">
        <f>(AS692)</f>
        <v>0</v>
      </c>
      <c r="AK692">
        <v>598.80999999999995</v>
      </c>
      <c r="AL692">
        <v>6.02</v>
      </c>
      <c r="AM692">
        <v>0</v>
      </c>
      <c r="AN692">
        <v>0</v>
      </c>
      <c r="AO692">
        <v>592.79</v>
      </c>
      <c r="AP692">
        <v>0</v>
      </c>
      <c r="AQ692">
        <v>0.96</v>
      </c>
      <c r="AR692">
        <v>0</v>
      </c>
      <c r="AS692">
        <v>0</v>
      </c>
      <c r="AT692">
        <v>70</v>
      </c>
      <c r="AU692">
        <v>10</v>
      </c>
      <c r="AV692">
        <v>1</v>
      </c>
      <c r="AW692">
        <v>1</v>
      </c>
      <c r="AZ692">
        <v>1</v>
      </c>
      <c r="BA692">
        <v>1</v>
      </c>
      <c r="BB692">
        <v>1</v>
      </c>
      <c r="BC692">
        <v>1</v>
      </c>
      <c r="BD692" t="s">
        <v>3</v>
      </c>
      <c r="BE692" t="s">
        <v>3</v>
      </c>
      <c r="BF692" t="s">
        <v>3</v>
      </c>
      <c r="BG692" t="s">
        <v>3</v>
      </c>
      <c r="BH692">
        <v>0</v>
      </c>
      <c r="BI692">
        <v>4</v>
      </c>
      <c r="BJ692" t="s">
        <v>504</v>
      </c>
      <c r="BM692">
        <v>0</v>
      </c>
      <c r="BN692">
        <v>0</v>
      </c>
      <c r="BO692" t="s">
        <v>3</v>
      </c>
      <c r="BP692">
        <v>0</v>
      </c>
      <c r="BQ692">
        <v>1</v>
      </c>
      <c r="BR692">
        <v>0</v>
      </c>
      <c r="BS692">
        <v>1</v>
      </c>
      <c r="BT692">
        <v>1</v>
      </c>
      <c r="BU692">
        <v>1</v>
      </c>
      <c r="BV692">
        <v>1</v>
      </c>
      <c r="BW692">
        <v>1</v>
      </c>
      <c r="BX692">
        <v>1</v>
      </c>
      <c r="BY692" t="s">
        <v>3</v>
      </c>
      <c r="BZ692">
        <v>70</v>
      </c>
      <c r="CA692">
        <v>10</v>
      </c>
      <c r="CB692" t="s">
        <v>3</v>
      </c>
      <c r="CE692">
        <v>0</v>
      </c>
      <c r="CF692">
        <v>0</v>
      </c>
      <c r="CG692">
        <v>0</v>
      </c>
      <c r="CM692">
        <v>0</v>
      </c>
      <c r="CN692" t="s">
        <v>3</v>
      </c>
      <c r="CO692">
        <v>0</v>
      </c>
      <c r="CP692">
        <f>(P692+Q692+S692)</f>
        <v>5988.0999999999995</v>
      </c>
      <c r="CQ692">
        <f>(AC692*BC692*AW692)</f>
        <v>6.02</v>
      </c>
      <c r="CR692">
        <f>((((ET692)*BB692-(EU692)*BS692)+AE692*BS692)*AV692)</f>
        <v>0</v>
      </c>
      <c r="CS692">
        <f>(AE692*BS692*AV692)</f>
        <v>0</v>
      </c>
      <c r="CT692">
        <f>(AF692*BA692*AV692)</f>
        <v>592.79</v>
      </c>
      <c r="CU692">
        <f>AG692</f>
        <v>0</v>
      </c>
      <c r="CV692">
        <f>(AH692*AV692)</f>
        <v>0.96</v>
      </c>
      <c r="CW692">
        <f t="shared" si="581"/>
        <v>0</v>
      </c>
      <c r="CX692">
        <f t="shared" si="581"/>
        <v>0</v>
      </c>
      <c r="CY692">
        <f>((S692*BZ692)/100)</f>
        <v>4149.53</v>
      </c>
      <c r="CZ692">
        <f>((S692*CA692)/100)</f>
        <v>592.79</v>
      </c>
      <c r="DC692" t="s">
        <v>3</v>
      </c>
      <c r="DD692" t="s">
        <v>3</v>
      </c>
      <c r="DE692" t="s">
        <v>3</v>
      </c>
      <c r="DF692" t="s">
        <v>3</v>
      </c>
      <c r="DG692" t="s">
        <v>3</v>
      </c>
      <c r="DH692" t="s">
        <v>3</v>
      </c>
      <c r="DI692" t="s">
        <v>3</v>
      </c>
      <c r="DJ692" t="s">
        <v>3</v>
      </c>
      <c r="DK692" t="s">
        <v>3</v>
      </c>
      <c r="DL692" t="s">
        <v>3</v>
      </c>
      <c r="DM692" t="s">
        <v>3</v>
      </c>
      <c r="DN692">
        <v>0</v>
      </c>
      <c r="DO692">
        <v>0</v>
      </c>
      <c r="DP692">
        <v>1</v>
      </c>
      <c r="DQ692">
        <v>1</v>
      </c>
      <c r="DU692">
        <v>16987630</v>
      </c>
      <c r="DV692" t="s">
        <v>19</v>
      </c>
      <c r="DW692" t="s">
        <v>19</v>
      </c>
      <c r="DX692">
        <v>1</v>
      </c>
      <c r="DZ692" t="s">
        <v>3</v>
      </c>
      <c r="EA692" t="s">
        <v>3</v>
      </c>
      <c r="EB692" t="s">
        <v>3</v>
      </c>
      <c r="EC692" t="s">
        <v>3</v>
      </c>
      <c r="EE692">
        <v>1441815344</v>
      </c>
      <c r="EF692">
        <v>1</v>
      </c>
      <c r="EG692" t="s">
        <v>22</v>
      </c>
      <c r="EH692">
        <v>0</v>
      </c>
      <c r="EI692" t="s">
        <v>3</v>
      </c>
      <c r="EJ692">
        <v>4</v>
      </c>
      <c r="EK692">
        <v>0</v>
      </c>
      <c r="EL692" t="s">
        <v>23</v>
      </c>
      <c r="EM692" t="s">
        <v>24</v>
      </c>
      <c r="EO692" t="s">
        <v>3</v>
      </c>
      <c r="EQ692">
        <v>1311744</v>
      </c>
      <c r="ER692">
        <v>598.80999999999995</v>
      </c>
      <c r="ES692">
        <v>6.02</v>
      </c>
      <c r="ET692">
        <v>0</v>
      </c>
      <c r="EU692">
        <v>0</v>
      </c>
      <c r="EV692">
        <v>592.79</v>
      </c>
      <c r="EW692">
        <v>0.96</v>
      </c>
      <c r="EX692">
        <v>0</v>
      </c>
      <c r="EY692">
        <v>0</v>
      </c>
      <c r="FQ692">
        <v>0</v>
      </c>
      <c r="FR692">
        <f>ROUND(IF(BI692=3,GM692,0),2)</f>
        <v>0</v>
      </c>
      <c r="FS692">
        <v>0</v>
      </c>
      <c r="FX692">
        <v>70</v>
      </c>
      <c r="FY692">
        <v>10</v>
      </c>
      <c r="GA692" t="s">
        <v>3</v>
      </c>
      <c r="GD692">
        <v>0</v>
      </c>
      <c r="GF692">
        <v>-182643255</v>
      </c>
      <c r="GG692">
        <v>2</v>
      </c>
      <c r="GH692">
        <v>1</v>
      </c>
      <c r="GI692">
        <v>-2</v>
      </c>
      <c r="GJ692">
        <v>0</v>
      </c>
      <c r="GK692">
        <f>ROUND(R692*(R12)/100,2)</f>
        <v>0</v>
      </c>
      <c r="GL692">
        <f>ROUND(IF(AND(BH692=3,BI692=3,FS692&lt;&gt;0),P692,0),2)</f>
        <v>0</v>
      </c>
      <c r="GM692">
        <f>ROUND(O692+X692+Y692+GK692,2)+GX692</f>
        <v>10730.42</v>
      </c>
      <c r="GN692">
        <f>IF(OR(BI692=0,BI692=1),GM692-GX692,0)</f>
        <v>0</v>
      </c>
      <c r="GO692">
        <f>IF(BI692=2,GM692-GX692,0)</f>
        <v>0</v>
      </c>
      <c r="GP692">
        <f>IF(BI692=4,GM692-GX692,0)</f>
        <v>10730.42</v>
      </c>
      <c r="GR692">
        <v>0</v>
      </c>
      <c r="GS692">
        <v>3</v>
      </c>
      <c r="GT692">
        <v>0</v>
      </c>
      <c r="GU692" t="s">
        <v>3</v>
      </c>
      <c r="GV692">
        <f>ROUND((GT692),6)</f>
        <v>0</v>
      </c>
      <c r="GW692">
        <v>1</v>
      </c>
      <c r="GX692">
        <f>ROUND(HC692*I692,2)</f>
        <v>0</v>
      </c>
      <c r="HA692">
        <v>0</v>
      </c>
      <c r="HB692">
        <v>0</v>
      </c>
      <c r="HC692">
        <f>GV692*GW692</f>
        <v>0</v>
      </c>
      <c r="HE692" t="s">
        <v>3</v>
      </c>
      <c r="HF692" t="s">
        <v>3</v>
      </c>
      <c r="HM692" t="s">
        <v>3</v>
      </c>
      <c r="HN692" t="s">
        <v>3</v>
      </c>
      <c r="HO692" t="s">
        <v>3</v>
      </c>
      <c r="HP692" t="s">
        <v>3</v>
      </c>
      <c r="HQ692" t="s">
        <v>3</v>
      </c>
      <c r="IK692">
        <v>0</v>
      </c>
    </row>
    <row r="694" spans="1:245" x14ac:dyDescent="0.2">
      <c r="A694" s="2">
        <v>51</v>
      </c>
      <c r="B694" s="2">
        <f>B686</f>
        <v>1</v>
      </c>
      <c r="C694" s="2">
        <f>A686</f>
        <v>5</v>
      </c>
      <c r="D694" s="2">
        <f>ROW(A686)</f>
        <v>686</v>
      </c>
      <c r="E694" s="2"/>
      <c r="F694" s="2" t="str">
        <f>IF(F686&lt;&gt;"",F686,"")</f>
        <v>Новый подраздел</v>
      </c>
      <c r="G694" s="2" t="str">
        <f>IF(G686&lt;&gt;"",G686,"")</f>
        <v>4.6  Заземление</v>
      </c>
      <c r="H694" s="2">
        <v>0</v>
      </c>
      <c r="I694" s="2"/>
      <c r="J694" s="2"/>
      <c r="K694" s="2"/>
      <c r="L694" s="2"/>
      <c r="M694" s="2"/>
      <c r="N694" s="2"/>
      <c r="O694" s="2">
        <f t="shared" ref="O694:T694" si="582">ROUND(AB694,2)</f>
        <v>0</v>
      </c>
      <c r="P694" s="2">
        <f t="shared" si="582"/>
        <v>0</v>
      </c>
      <c r="Q694" s="2">
        <f t="shared" si="582"/>
        <v>0</v>
      </c>
      <c r="R694" s="2">
        <f t="shared" si="582"/>
        <v>0</v>
      </c>
      <c r="S694" s="2">
        <f t="shared" si="582"/>
        <v>0</v>
      </c>
      <c r="T694" s="2">
        <f t="shared" si="582"/>
        <v>0</v>
      </c>
      <c r="U694" s="2">
        <f>AH694</f>
        <v>0</v>
      </c>
      <c r="V694" s="2">
        <f>AI694</f>
        <v>0</v>
      </c>
      <c r="W694" s="2">
        <f>ROUND(AJ694,2)</f>
        <v>0</v>
      </c>
      <c r="X694" s="2">
        <f>ROUND(AK694,2)</f>
        <v>0</v>
      </c>
      <c r="Y694" s="2">
        <f>ROUND(AL694,2)</f>
        <v>0</v>
      </c>
      <c r="Z694" s="2"/>
      <c r="AA694" s="2"/>
      <c r="AB694" s="2">
        <f>ROUND(SUMIF(AA690:AA692,"=1472751627",O690:O692),2)</f>
        <v>0</v>
      </c>
      <c r="AC694" s="2">
        <f>ROUND(SUMIF(AA690:AA692,"=1472751627",P690:P692),2)</f>
        <v>0</v>
      </c>
      <c r="AD694" s="2">
        <f>ROUND(SUMIF(AA690:AA692,"=1472751627",Q690:Q692),2)</f>
        <v>0</v>
      </c>
      <c r="AE694" s="2">
        <f>ROUND(SUMIF(AA690:AA692,"=1472751627",R690:R692),2)</f>
        <v>0</v>
      </c>
      <c r="AF694" s="2">
        <f>ROUND(SUMIF(AA690:AA692,"=1472751627",S690:S692),2)</f>
        <v>0</v>
      </c>
      <c r="AG694" s="2">
        <f>ROUND(SUMIF(AA690:AA692,"=1472751627",T690:T692),2)</f>
        <v>0</v>
      </c>
      <c r="AH694" s="2">
        <f>SUMIF(AA690:AA692,"=1472751627",U690:U692)</f>
        <v>0</v>
      </c>
      <c r="AI694" s="2">
        <f>SUMIF(AA690:AA692,"=1472751627",V690:V692)</f>
        <v>0</v>
      </c>
      <c r="AJ694" s="2">
        <f>ROUND(SUMIF(AA690:AA692,"=1472751627",W690:W692),2)</f>
        <v>0</v>
      </c>
      <c r="AK694" s="2">
        <f>ROUND(SUMIF(AA690:AA692,"=1472751627",X690:X692),2)</f>
        <v>0</v>
      </c>
      <c r="AL694" s="2">
        <f>ROUND(SUMIF(AA690:AA692,"=1472751627",Y690:Y692),2)</f>
        <v>0</v>
      </c>
      <c r="AM694" s="2"/>
      <c r="AN694" s="2"/>
      <c r="AO694" s="2">
        <f t="shared" ref="AO694:BD694" si="583">ROUND(BX694,2)</f>
        <v>0</v>
      </c>
      <c r="AP694" s="2">
        <f t="shared" si="583"/>
        <v>0</v>
      </c>
      <c r="AQ694" s="2">
        <f t="shared" si="583"/>
        <v>0</v>
      </c>
      <c r="AR694" s="2">
        <f t="shared" si="583"/>
        <v>0</v>
      </c>
      <c r="AS694" s="2">
        <f t="shared" si="583"/>
        <v>0</v>
      </c>
      <c r="AT694" s="2">
        <f t="shared" si="583"/>
        <v>0</v>
      </c>
      <c r="AU694" s="2">
        <f t="shared" si="583"/>
        <v>0</v>
      </c>
      <c r="AV694" s="2">
        <f t="shared" si="583"/>
        <v>0</v>
      </c>
      <c r="AW694" s="2">
        <f t="shared" si="583"/>
        <v>0</v>
      </c>
      <c r="AX694" s="2">
        <f t="shared" si="583"/>
        <v>0</v>
      </c>
      <c r="AY694" s="2">
        <f t="shared" si="583"/>
        <v>0</v>
      </c>
      <c r="AZ694" s="2">
        <f t="shared" si="583"/>
        <v>0</v>
      </c>
      <c r="BA694" s="2">
        <f t="shared" si="583"/>
        <v>0</v>
      </c>
      <c r="BB694" s="2">
        <f t="shared" si="583"/>
        <v>0</v>
      </c>
      <c r="BC694" s="2">
        <f t="shared" si="583"/>
        <v>0</v>
      </c>
      <c r="BD694" s="2">
        <f t="shared" si="583"/>
        <v>0</v>
      </c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>
        <f>ROUND(SUMIF(AA690:AA692,"=1472751627",FQ690:FQ692),2)</f>
        <v>0</v>
      </c>
      <c r="BY694" s="2">
        <f>ROUND(SUMIF(AA690:AA692,"=1472751627",FR690:FR692),2)</f>
        <v>0</v>
      </c>
      <c r="BZ694" s="2">
        <f>ROUND(SUMIF(AA690:AA692,"=1472751627",GL690:GL692),2)</f>
        <v>0</v>
      </c>
      <c r="CA694" s="2">
        <f>ROUND(SUMIF(AA690:AA692,"=1472751627",GM690:GM692),2)</f>
        <v>0</v>
      </c>
      <c r="CB694" s="2">
        <f>ROUND(SUMIF(AA690:AA692,"=1472751627",GN690:GN692),2)</f>
        <v>0</v>
      </c>
      <c r="CC694" s="2">
        <f>ROUND(SUMIF(AA690:AA692,"=1472751627",GO690:GO692),2)</f>
        <v>0</v>
      </c>
      <c r="CD694" s="2">
        <f>ROUND(SUMIF(AA690:AA692,"=1472751627",GP690:GP692),2)</f>
        <v>0</v>
      </c>
      <c r="CE694" s="2">
        <f>AC694-BX694</f>
        <v>0</v>
      </c>
      <c r="CF694" s="2">
        <f>AC694-BY694</f>
        <v>0</v>
      </c>
      <c r="CG694" s="2">
        <f>BX694-BZ694</f>
        <v>0</v>
      </c>
      <c r="CH694" s="2">
        <f>AC694-BX694-BY694+BZ694</f>
        <v>0</v>
      </c>
      <c r="CI694" s="2">
        <f>BY694-BZ694</f>
        <v>0</v>
      </c>
      <c r="CJ694" s="2">
        <f>ROUND(SUMIF(AA690:AA692,"=1472751627",GX690:GX692),2)</f>
        <v>0</v>
      </c>
      <c r="CK694" s="2">
        <f>ROUND(SUMIF(AA690:AA692,"=1472751627",GY690:GY692),2)</f>
        <v>0</v>
      </c>
      <c r="CL694" s="2">
        <f>ROUND(SUMIF(AA690:AA692,"=1472751627",GZ690:GZ692),2)</f>
        <v>0</v>
      </c>
      <c r="CM694" s="2">
        <f>ROUND(SUMIF(AA690:AA692,"=1472751627",HD690:HD692),2)</f>
        <v>0</v>
      </c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  <c r="CZ694" s="2"/>
      <c r="DA694" s="2"/>
      <c r="DB694" s="2"/>
      <c r="DC694" s="2"/>
      <c r="DD694" s="2"/>
      <c r="DE694" s="2"/>
      <c r="DF694" s="2"/>
      <c r="DG694" s="3"/>
      <c r="DH694" s="3"/>
      <c r="DI694" s="3"/>
      <c r="DJ694" s="3"/>
      <c r="DK694" s="3"/>
      <c r="DL694" s="3"/>
      <c r="DM694" s="3"/>
      <c r="DN694" s="3"/>
      <c r="DO694" s="3"/>
      <c r="DP694" s="3"/>
      <c r="DQ694" s="3"/>
      <c r="DR694" s="3"/>
      <c r="DS694" s="3"/>
      <c r="DT694" s="3"/>
      <c r="DU694" s="3"/>
      <c r="DV694" s="3"/>
      <c r="DW694" s="3"/>
      <c r="DX694" s="3"/>
      <c r="DY694" s="3"/>
      <c r="DZ694" s="3"/>
      <c r="EA694" s="3"/>
      <c r="EB694" s="3"/>
      <c r="EC694" s="3"/>
      <c r="ED694" s="3"/>
      <c r="EE694" s="3"/>
      <c r="EF694" s="3"/>
      <c r="EG694" s="3"/>
      <c r="EH694" s="3"/>
      <c r="EI694" s="3"/>
      <c r="EJ694" s="3"/>
      <c r="EK694" s="3"/>
      <c r="EL694" s="3"/>
      <c r="EM694" s="3"/>
      <c r="EN694" s="3"/>
      <c r="EO694" s="3"/>
      <c r="EP694" s="3"/>
      <c r="EQ694" s="3"/>
      <c r="ER694" s="3"/>
      <c r="ES694" s="3"/>
      <c r="ET694" s="3"/>
      <c r="EU694" s="3"/>
      <c r="EV694" s="3"/>
      <c r="EW694" s="3"/>
      <c r="EX694" s="3"/>
      <c r="EY694" s="3"/>
      <c r="EZ694" s="3"/>
      <c r="FA694" s="3"/>
      <c r="FB694" s="3"/>
      <c r="FC694" s="3"/>
      <c r="FD694" s="3"/>
      <c r="FE694" s="3"/>
      <c r="FF694" s="3"/>
      <c r="FG694" s="3"/>
      <c r="FH694" s="3"/>
      <c r="FI694" s="3"/>
      <c r="FJ694" s="3"/>
      <c r="FK694" s="3"/>
      <c r="FL694" s="3"/>
      <c r="FM694" s="3"/>
      <c r="FN694" s="3"/>
      <c r="FO694" s="3"/>
      <c r="FP694" s="3"/>
      <c r="FQ694" s="3"/>
      <c r="FR694" s="3"/>
      <c r="FS694" s="3"/>
      <c r="FT694" s="3"/>
      <c r="FU694" s="3"/>
      <c r="FV694" s="3"/>
      <c r="FW694" s="3"/>
      <c r="FX694" s="3"/>
      <c r="FY694" s="3"/>
      <c r="FZ694" s="3"/>
      <c r="GA694" s="3"/>
      <c r="GB694" s="3"/>
      <c r="GC694" s="3"/>
      <c r="GD694" s="3"/>
      <c r="GE694" s="3"/>
      <c r="GF694" s="3"/>
      <c r="GG694" s="3"/>
      <c r="GH694" s="3"/>
      <c r="GI694" s="3"/>
      <c r="GJ694" s="3"/>
      <c r="GK694" s="3"/>
      <c r="GL694" s="3"/>
      <c r="GM694" s="3"/>
      <c r="GN694" s="3"/>
      <c r="GO694" s="3"/>
      <c r="GP694" s="3"/>
      <c r="GQ694" s="3"/>
      <c r="GR694" s="3"/>
      <c r="GS694" s="3"/>
      <c r="GT694" s="3"/>
      <c r="GU694" s="3"/>
      <c r="GV694" s="3"/>
      <c r="GW694" s="3"/>
      <c r="GX694" s="3">
        <v>0</v>
      </c>
    </row>
    <row r="696" spans="1:245" x14ac:dyDescent="0.2">
      <c r="A696" s="4">
        <v>50</v>
      </c>
      <c r="B696" s="4">
        <v>0</v>
      </c>
      <c r="C696" s="4">
        <v>0</v>
      </c>
      <c r="D696" s="4">
        <v>1</v>
      </c>
      <c r="E696" s="4">
        <v>201</v>
      </c>
      <c r="F696" s="4">
        <f>ROUND(Source!O694,O696)</f>
        <v>0</v>
      </c>
      <c r="G696" s="4" t="s">
        <v>62</v>
      </c>
      <c r="H696" s="4" t="s">
        <v>63</v>
      </c>
      <c r="I696" s="4"/>
      <c r="J696" s="4"/>
      <c r="K696" s="4">
        <v>201</v>
      </c>
      <c r="L696" s="4">
        <v>1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0</v>
      </c>
      <c r="X696" s="4">
        <v>1</v>
      </c>
      <c r="Y696" s="4">
        <v>0</v>
      </c>
      <c r="Z696" s="4"/>
      <c r="AA696" s="4"/>
      <c r="AB696" s="4"/>
    </row>
    <row r="697" spans="1:245" x14ac:dyDescent="0.2">
      <c r="A697" s="4">
        <v>50</v>
      </c>
      <c r="B697" s="4">
        <v>0</v>
      </c>
      <c r="C697" s="4">
        <v>0</v>
      </c>
      <c r="D697" s="4">
        <v>1</v>
      </c>
      <c r="E697" s="4">
        <v>202</v>
      </c>
      <c r="F697" s="4">
        <f>ROUND(Source!P694,O697)</f>
        <v>0</v>
      </c>
      <c r="G697" s="4" t="s">
        <v>64</v>
      </c>
      <c r="H697" s="4" t="s">
        <v>65</v>
      </c>
      <c r="I697" s="4"/>
      <c r="J697" s="4"/>
      <c r="K697" s="4">
        <v>202</v>
      </c>
      <c r="L697" s="4">
        <v>2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0</v>
      </c>
      <c r="X697" s="4">
        <v>1</v>
      </c>
      <c r="Y697" s="4">
        <v>0</v>
      </c>
      <c r="Z697" s="4"/>
      <c r="AA697" s="4"/>
      <c r="AB697" s="4"/>
    </row>
    <row r="698" spans="1:245" x14ac:dyDescent="0.2">
      <c r="A698" s="4">
        <v>50</v>
      </c>
      <c r="B698" s="4">
        <v>0</v>
      </c>
      <c r="C698" s="4">
        <v>0</v>
      </c>
      <c r="D698" s="4">
        <v>1</v>
      </c>
      <c r="E698" s="4">
        <v>222</v>
      </c>
      <c r="F698" s="4">
        <f>ROUND(Source!AO694,O698)</f>
        <v>0</v>
      </c>
      <c r="G698" s="4" t="s">
        <v>66</v>
      </c>
      <c r="H698" s="4" t="s">
        <v>67</v>
      </c>
      <c r="I698" s="4"/>
      <c r="J698" s="4"/>
      <c r="K698" s="4">
        <v>222</v>
      </c>
      <c r="L698" s="4">
        <v>3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0</v>
      </c>
      <c r="X698" s="4">
        <v>1</v>
      </c>
      <c r="Y698" s="4">
        <v>0</v>
      </c>
      <c r="Z698" s="4"/>
      <c r="AA698" s="4"/>
      <c r="AB698" s="4"/>
    </row>
    <row r="699" spans="1:245" x14ac:dyDescent="0.2">
      <c r="A699" s="4">
        <v>50</v>
      </c>
      <c r="B699" s="4">
        <v>0</v>
      </c>
      <c r="C699" s="4">
        <v>0</v>
      </c>
      <c r="D699" s="4">
        <v>1</v>
      </c>
      <c r="E699" s="4">
        <v>225</v>
      </c>
      <c r="F699" s="4">
        <f>ROUND(Source!AV694,O699)</f>
        <v>0</v>
      </c>
      <c r="G699" s="4" t="s">
        <v>68</v>
      </c>
      <c r="H699" s="4" t="s">
        <v>69</v>
      </c>
      <c r="I699" s="4"/>
      <c r="J699" s="4"/>
      <c r="K699" s="4">
        <v>225</v>
      </c>
      <c r="L699" s="4">
        <v>4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0</v>
      </c>
      <c r="X699" s="4">
        <v>1</v>
      </c>
      <c r="Y699" s="4">
        <v>0</v>
      </c>
      <c r="Z699" s="4"/>
      <c r="AA699" s="4"/>
      <c r="AB699" s="4"/>
    </row>
    <row r="700" spans="1:245" x14ac:dyDescent="0.2">
      <c r="A700" s="4">
        <v>50</v>
      </c>
      <c r="B700" s="4">
        <v>0</v>
      </c>
      <c r="C700" s="4">
        <v>0</v>
      </c>
      <c r="D700" s="4">
        <v>1</v>
      </c>
      <c r="E700" s="4">
        <v>226</v>
      </c>
      <c r="F700" s="4">
        <f>ROUND(Source!AW694,O700)</f>
        <v>0</v>
      </c>
      <c r="G700" s="4" t="s">
        <v>70</v>
      </c>
      <c r="H700" s="4" t="s">
        <v>71</v>
      </c>
      <c r="I700" s="4"/>
      <c r="J700" s="4"/>
      <c r="K700" s="4">
        <v>226</v>
      </c>
      <c r="L700" s="4">
        <v>5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0</v>
      </c>
      <c r="X700" s="4">
        <v>1</v>
      </c>
      <c r="Y700" s="4">
        <v>0</v>
      </c>
      <c r="Z700" s="4"/>
      <c r="AA700" s="4"/>
      <c r="AB700" s="4"/>
    </row>
    <row r="701" spans="1:245" x14ac:dyDescent="0.2">
      <c r="A701" s="4">
        <v>50</v>
      </c>
      <c r="B701" s="4">
        <v>0</v>
      </c>
      <c r="C701" s="4">
        <v>0</v>
      </c>
      <c r="D701" s="4">
        <v>1</v>
      </c>
      <c r="E701" s="4">
        <v>227</v>
      </c>
      <c r="F701" s="4">
        <f>ROUND(Source!AX694,O701)</f>
        <v>0</v>
      </c>
      <c r="G701" s="4" t="s">
        <v>72</v>
      </c>
      <c r="H701" s="4" t="s">
        <v>73</v>
      </c>
      <c r="I701" s="4"/>
      <c r="J701" s="4"/>
      <c r="K701" s="4">
        <v>227</v>
      </c>
      <c r="L701" s="4">
        <v>6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0</v>
      </c>
      <c r="X701" s="4">
        <v>1</v>
      </c>
      <c r="Y701" s="4">
        <v>0</v>
      </c>
      <c r="Z701" s="4"/>
      <c r="AA701" s="4"/>
      <c r="AB701" s="4"/>
    </row>
    <row r="702" spans="1:245" x14ac:dyDescent="0.2">
      <c r="A702" s="4">
        <v>50</v>
      </c>
      <c r="B702" s="4">
        <v>0</v>
      </c>
      <c r="C702" s="4">
        <v>0</v>
      </c>
      <c r="D702" s="4">
        <v>1</v>
      </c>
      <c r="E702" s="4">
        <v>228</v>
      </c>
      <c r="F702" s="4">
        <f>ROUND(Source!AY694,O702)</f>
        <v>0</v>
      </c>
      <c r="G702" s="4" t="s">
        <v>74</v>
      </c>
      <c r="H702" s="4" t="s">
        <v>75</v>
      </c>
      <c r="I702" s="4"/>
      <c r="J702" s="4"/>
      <c r="K702" s="4">
        <v>228</v>
      </c>
      <c r="L702" s="4">
        <v>7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0</v>
      </c>
      <c r="X702" s="4">
        <v>1</v>
      </c>
      <c r="Y702" s="4">
        <v>0</v>
      </c>
      <c r="Z702" s="4"/>
      <c r="AA702" s="4"/>
      <c r="AB702" s="4"/>
    </row>
    <row r="703" spans="1:245" x14ac:dyDescent="0.2">
      <c r="A703" s="4">
        <v>50</v>
      </c>
      <c r="B703" s="4">
        <v>0</v>
      </c>
      <c r="C703" s="4">
        <v>0</v>
      </c>
      <c r="D703" s="4">
        <v>1</v>
      </c>
      <c r="E703" s="4">
        <v>216</v>
      </c>
      <c r="F703" s="4">
        <f>ROUND(Source!AP694,O703)</f>
        <v>0</v>
      </c>
      <c r="G703" s="4" t="s">
        <v>76</v>
      </c>
      <c r="H703" s="4" t="s">
        <v>77</v>
      </c>
      <c r="I703" s="4"/>
      <c r="J703" s="4"/>
      <c r="K703" s="4">
        <v>216</v>
      </c>
      <c r="L703" s="4">
        <v>8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0</v>
      </c>
      <c r="X703" s="4">
        <v>1</v>
      </c>
      <c r="Y703" s="4">
        <v>0</v>
      </c>
      <c r="Z703" s="4"/>
      <c r="AA703" s="4"/>
      <c r="AB703" s="4"/>
    </row>
    <row r="704" spans="1:245" x14ac:dyDescent="0.2">
      <c r="A704" s="4">
        <v>50</v>
      </c>
      <c r="B704" s="4">
        <v>0</v>
      </c>
      <c r="C704" s="4">
        <v>0</v>
      </c>
      <c r="D704" s="4">
        <v>1</v>
      </c>
      <c r="E704" s="4">
        <v>223</v>
      </c>
      <c r="F704" s="4">
        <f>ROUND(Source!AQ694,O704)</f>
        <v>0</v>
      </c>
      <c r="G704" s="4" t="s">
        <v>78</v>
      </c>
      <c r="H704" s="4" t="s">
        <v>79</v>
      </c>
      <c r="I704" s="4"/>
      <c r="J704" s="4"/>
      <c r="K704" s="4">
        <v>223</v>
      </c>
      <c r="L704" s="4">
        <v>9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0</v>
      </c>
      <c r="X704" s="4">
        <v>1</v>
      </c>
      <c r="Y704" s="4">
        <v>0</v>
      </c>
      <c r="Z704" s="4"/>
      <c r="AA704" s="4"/>
      <c r="AB704" s="4"/>
    </row>
    <row r="705" spans="1:28" x14ac:dyDescent="0.2">
      <c r="A705" s="4">
        <v>50</v>
      </c>
      <c r="B705" s="4">
        <v>0</v>
      </c>
      <c r="C705" s="4">
        <v>0</v>
      </c>
      <c r="D705" s="4">
        <v>1</v>
      </c>
      <c r="E705" s="4">
        <v>229</v>
      </c>
      <c r="F705" s="4">
        <f>ROUND(Source!AZ694,O705)</f>
        <v>0</v>
      </c>
      <c r="G705" s="4" t="s">
        <v>80</v>
      </c>
      <c r="H705" s="4" t="s">
        <v>81</v>
      </c>
      <c r="I705" s="4"/>
      <c r="J705" s="4"/>
      <c r="K705" s="4">
        <v>229</v>
      </c>
      <c r="L705" s="4">
        <v>10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0</v>
      </c>
      <c r="X705" s="4">
        <v>1</v>
      </c>
      <c r="Y705" s="4">
        <v>0</v>
      </c>
      <c r="Z705" s="4"/>
      <c r="AA705" s="4"/>
      <c r="AB705" s="4"/>
    </row>
    <row r="706" spans="1:28" x14ac:dyDescent="0.2">
      <c r="A706" s="4">
        <v>50</v>
      </c>
      <c r="B706" s="4">
        <v>0</v>
      </c>
      <c r="C706" s="4">
        <v>0</v>
      </c>
      <c r="D706" s="4">
        <v>1</v>
      </c>
      <c r="E706" s="4">
        <v>203</v>
      </c>
      <c r="F706" s="4">
        <f>ROUND(Source!Q694,O706)</f>
        <v>0</v>
      </c>
      <c r="G706" s="4" t="s">
        <v>82</v>
      </c>
      <c r="H706" s="4" t="s">
        <v>83</v>
      </c>
      <c r="I706" s="4"/>
      <c r="J706" s="4"/>
      <c r="K706" s="4">
        <v>203</v>
      </c>
      <c r="L706" s="4">
        <v>11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0</v>
      </c>
      <c r="X706" s="4">
        <v>1</v>
      </c>
      <c r="Y706" s="4">
        <v>0</v>
      </c>
      <c r="Z706" s="4"/>
      <c r="AA706" s="4"/>
      <c r="AB706" s="4"/>
    </row>
    <row r="707" spans="1:28" x14ac:dyDescent="0.2">
      <c r="A707" s="4">
        <v>50</v>
      </c>
      <c r="B707" s="4">
        <v>0</v>
      </c>
      <c r="C707" s="4">
        <v>0</v>
      </c>
      <c r="D707" s="4">
        <v>1</v>
      </c>
      <c r="E707" s="4">
        <v>231</v>
      </c>
      <c r="F707" s="4">
        <f>ROUND(Source!BB694,O707)</f>
        <v>0</v>
      </c>
      <c r="G707" s="4" t="s">
        <v>84</v>
      </c>
      <c r="H707" s="4" t="s">
        <v>85</v>
      </c>
      <c r="I707" s="4"/>
      <c r="J707" s="4"/>
      <c r="K707" s="4">
        <v>231</v>
      </c>
      <c r="L707" s="4">
        <v>12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8" x14ac:dyDescent="0.2">
      <c r="A708" s="4">
        <v>50</v>
      </c>
      <c r="B708" s="4">
        <v>0</v>
      </c>
      <c r="C708" s="4">
        <v>0</v>
      </c>
      <c r="D708" s="4">
        <v>1</v>
      </c>
      <c r="E708" s="4">
        <v>204</v>
      </c>
      <c r="F708" s="4">
        <f>ROUND(Source!R694,O708)</f>
        <v>0</v>
      </c>
      <c r="G708" s="4" t="s">
        <v>86</v>
      </c>
      <c r="H708" s="4" t="s">
        <v>87</v>
      </c>
      <c r="I708" s="4"/>
      <c r="J708" s="4"/>
      <c r="K708" s="4">
        <v>204</v>
      </c>
      <c r="L708" s="4">
        <v>13</v>
      </c>
      <c r="M708" s="4">
        <v>3</v>
      </c>
      <c r="N708" s="4" t="s">
        <v>3</v>
      </c>
      <c r="O708" s="4">
        <v>2</v>
      </c>
      <c r="P708" s="4"/>
      <c r="Q708" s="4"/>
      <c r="R708" s="4"/>
      <c r="S708" s="4"/>
      <c r="T708" s="4"/>
      <c r="U708" s="4"/>
      <c r="V708" s="4"/>
      <c r="W708" s="4">
        <v>0</v>
      </c>
      <c r="X708" s="4">
        <v>1</v>
      </c>
      <c r="Y708" s="4">
        <v>0</v>
      </c>
      <c r="Z708" s="4"/>
      <c r="AA708" s="4"/>
      <c r="AB708" s="4"/>
    </row>
    <row r="709" spans="1:28" x14ac:dyDescent="0.2">
      <c r="A709" s="4">
        <v>50</v>
      </c>
      <c r="B709" s="4">
        <v>0</v>
      </c>
      <c r="C709" s="4">
        <v>0</v>
      </c>
      <c r="D709" s="4">
        <v>1</v>
      </c>
      <c r="E709" s="4">
        <v>205</v>
      </c>
      <c r="F709" s="4">
        <f>ROUND(Source!S694,O709)</f>
        <v>0</v>
      </c>
      <c r="G709" s="4" t="s">
        <v>88</v>
      </c>
      <c r="H709" s="4" t="s">
        <v>89</v>
      </c>
      <c r="I709" s="4"/>
      <c r="J709" s="4"/>
      <c r="K709" s="4">
        <v>205</v>
      </c>
      <c r="L709" s="4">
        <v>14</v>
      </c>
      <c r="M709" s="4">
        <v>3</v>
      </c>
      <c r="N709" s="4" t="s">
        <v>3</v>
      </c>
      <c r="O709" s="4">
        <v>2</v>
      </c>
      <c r="P709" s="4"/>
      <c r="Q709" s="4"/>
      <c r="R709" s="4"/>
      <c r="S709" s="4"/>
      <c r="T709" s="4"/>
      <c r="U709" s="4"/>
      <c r="V709" s="4"/>
      <c r="W709" s="4">
        <v>0</v>
      </c>
      <c r="X709" s="4">
        <v>1</v>
      </c>
      <c r="Y709" s="4">
        <v>0</v>
      </c>
      <c r="Z709" s="4"/>
      <c r="AA709" s="4"/>
      <c r="AB709" s="4"/>
    </row>
    <row r="710" spans="1:28" x14ac:dyDescent="0.2">
      <c r="A710" s="4">
        <v>50</v>
      </c>
      <c r="B710" s="4">
        <v>0</v>
      </c>
      <c r="C710" s="4">
        <v>0</v>
      </c>
      <c r="D710" s="4">
        <v>1</v>
      </c>
      <c r="E710" s="4">
        <v>232</v>
      </c>
      <c r="F710" s="4">
        <f>ROUND(Source!BC694,O710)</f>
        <v>0</v>
      </c>
      <c r="G710" s="4" t="s">
        <v>90</v>
      </c>
      <c r="H710" s="4" t="s">
        <v>91</v>
      </c>
      <c r="I710" s="4"/>
      <c r="J710" s="4"/>
      <c r="K710" s="4">
        <v>232</v>
      </c>
      <c r="L710" s="4">
        <v>15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8" x14ac:dyDescent="0.2">
      <c r="A711" s="4">
        <v>50</v>
      </c>
      <c r="B711" s="4">
        <v>0</v>
      </c>
      <c r="C711" s="4">
        <v>0</v>
      </c>
      <c r="D711" s="4">
        <v>1</v>
      </c>
      <c r="E711" s="4">
        <v>214</v>
      </c>
      <c r="F711" s="4">
        <f>ROUND(Source!AS694,O711)</f>
        <v>0</v>
      </c>
      <c r="G711" s="4" t="s">
        <v>92</v>
      </c>
      <c r="H711" s="4" t="s">
        <v>93</v>
      </c>
      <c r="I711" s="4"/>
      <c r="J711" s="4"/>
      <c r="K711" s="4">
        <v>214</v>
      </c>
      <c r="L711" s="4">
        <v>16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8" x14ac:dyDescent="0.2">
      <c r="A712" s="4">
        <v>50</v>
      </c>
      <c r="B712" s="4">
        <v>0</v>
      </c>
      <c r="C712" s="4">
        <v>0</v>
      </c>
      <c r="D712" s="4">
        <v>1</v>
      </c>
      <c r="E712" s="4">
        <v>215</v>
      </c>
      <c r="F712" s="4">
        <f>ROUND(Source!AT694,O712)</f>
        <v>0</v>
      </c>
      <c r="G712" s="4" t="s">
        <v>94</v>
      </c>
      <c r="H712" s="4" t="s">
        <v>95</v>
      </c>
      <c r="I712" s="4"/>
      <c r="J712" s="4"/>
      <c r="K712" s="4">
        <v>215</v>
      </c>
      <c r="L712" s="4">
        <v>17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8" x14ac:dyDescent="0.2">
      <c r="A713" s="4">
        <v>50</v>
      </c>
      <c r="B713" s="4">
        <v>0</v>
      </c>
      <c r="C713" s="4">
        <v>0</v>
      </c>
      <c r="D713" s="4">
        <v>1</v>
      </c>
      <c r="E713" s="4">
        <v>217</v>
      </c>
      <c r="F713" s="4">
        <f>ROUND(Source!AU694,O713)</f>
        <v>0</v>
      </c>
      <c r="G713" s="4" t="s">
        <v>96</v>
      </c>
      <c r="H713" s="4" t="s">
        <v>97</v>
      </c>
      <c r="I713" s="4"/>
      <c r="J713" s="4"/>
      <c r="K713" s="4">
        <v>217</v>
      </c>
      <c r="L713" s="4">
        <v>18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0</v>
      </c>
      <c r="X713" s="4">
        <v>1</v>
      </c>
      <c r="Y713" s="4">
        <v>0</v>
      </c>
      <c r="Z713" s="4"/>
      <c r="AA713" s="4"/>
      <c r="AB713" s="4"/>
    </row>
    <row r="714" spans="1:28" x14ac:dyDescent="0.2">
      <c r="A714" s="4">
        <v>50</v>
      </c>
      <c r="B714" s="4">
        <v>0</v>
      </c>
      <c r="C714" s="4">
        <v>0</v>
      </c>
      <c r="D714" s="4">
        <v>1</v>
      </c>
      <c r="E714" s="4">
        <v>230</v>
      </c>
      <c r="F714" s="4">
        <f>ROUND(Source!BA694,O714)</f>
        <v>0</v>
      </c>
      <c r="G714" s="4" t="s">
        <v>98</v>
      </c>
      <c r="H714" s="4" t="s">
        <v>99</v>
      </c>
      <c r="I714" s="4"/>
      <c r="J714" s="4"/>
      <c r="K714" s="4">
        <v>230</v>
      </c>
      <c r="L714" s="4">
        <v>19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0</v>
      </c>
      <c r="X714" s="4">
        <v>1</v>
      </c>
      <c r="Y714" s="4">
        <v>0</v>
      </c>
      <c r="Z714" s="4"/>
      <c r="AA714" s="4"/>
      <c r="AB714" s="4"/>
    </row>
    <row r="715" spans="1:28" x14ac:dyDescent="0.2">
      <c r="A715" s="4">
        <v>50</v>
      </c>
      <c r="B715" s="4">
        <v>0</v>
      </c>
      <c r="C715" s="4">
        <v>0</v>
      </c>
      <c r="D715" s="4">
        <v>1</v>
      </c>
      <c r="E715" s="4">
        <v>206</v>
      </c>
      <c r="F715" s="4">
        <f>ROUND(Source!T694,O715)</f>
        <v>0</v>
      </c>
      <c r="G715" s="4" t="s">
        <v>100</v>
      </c>
      <c r="H715" s="4" t="s">
        <v>101</v>
      </c>
      <c r="I715" s="4"/>
      <c r="J715" s="4"/>
      <c r="K715" s="4">
        <v>206</v>
      </c>
      <c r="L715" s="4">
        <v>20</v>
      </c>
      <c r="M715" s="4">
        <v>3</v>
      </c>
      <c r="N715" s="4" t="s">
        <v>3</v>
      </c>
      <c r="O715" s="4">
        <v>2</v>
      </c>
      <c r="P715" s="4"/>
      <c r="Q715" s="4"/>
      <c r="R715" s="4"/>
      <c r="S715" s="4"/>
      <c r="T715" s="4"/>
      <c r="U715" s="4"/>
      <c r="V715" s="4"/>
      <c r="W715" s="4">
        <v>0</v>
      </c>
      <c r="X715" s="4">
        <v>1</v>
      </c>
      <c r="Y715" s="4">
        <v>0</v>
      </c>
      <c r="Z715" s="4"/>
      <c r="AA715" s="4"/>
      <c r="AB715" s="4"/>
    </row>
    <row r="716" spans="1:28" x14ac:dyDescent="0.2">
      <c r="A716" s="4">
        <v>50</v>
      </c>
      <c r="B716" s="4">
        <v>0</v>
      </c>
      <c r="C716" s="4">
        <v>0</v>
      </c>
      <c r="D716" s="4">
        <v>1</v>
      </c>
      <c r="E716" s="4">
        <v>207</v>
      </c>
      <c r="F716" s="4">
        <f>Source!U694</f>
        <v>0</v>
      </c>
      <c r="G716" s="4" t="s">
        <v>102</v>
      </c>
      <c r="H716" s="4" t="s">
        <v>103</v>
      </c>
      <c r="I716" s="4"/>
      <c r="J716" s="4"/>
      <c r="K716" s="4">
        <v>207</v>
      </c>
      <c r="L716" s="4">
        <v>21</v>
      </c>
      <c r="M716" s="4">
        <v>3</v>
      </c>
      <c r="N716" s="4" t="s">
        <v>3</v>
      </c>
      <c r="O716" s="4">
        <v>-1</v>
      </c>
      <c r="P716" s="4"/>
      <c r="Q716" s="4"/>
      <c r="R716" s="4"/>
      <c r="S716" s="4"/>
      <c r="T716" s="4"/>
      <c r="U716" s="4"/>
      <c r="V716" s="4"/>
      <c r="W716" s="4">
        <v>0</v>
      </c>
      <c r="X716" s="4">
        <v>1</v>
      </c>
      <c r="Y716" s="4">
        <v>0</v>
      </c>
      <c r="Z716" s="4"/>
      <c r="AA716" s="4"/>
      <c r="AB716" s="4"/>
    </row>
    <row r="717" spans="1:28" x14ac:dyDescent="0.2">
      <c r="A717" s="4">
        <v>50</v>
      </c>
      <c r="B717" s="4">
        <v>0</v>
      </c>
      <c r="C717" s="4">
        <v>0</v>
      </c>
      <c r="D717" s="4">
        <v>1</v>
      </c>
      <c r="E717" s="4">
        <v>208</v>
      </c>
      <c r="F717" s="4">
        <f>Source!V694</f>
        <v>0</v>
      </c>
      <c r="G717" s="4" t="s">
        <v>104</v>
      </c>
      <c r="H717" s="4" t="s">
        <v>105</v>
      </c>
      <c r="I717" s="4"/>
      <c r="J717" s="4"/>
      <c r="K717" s="4">
        <v>208</v>
      </c>
      <c r="L717" s="4">
        <v>22</v>
      </c>
      <c r="M717" s="4">
        <v>3</v>
      </c>
      <c r="N717" s="4" t="s">
        <v>3</v>
      </c>
      <c r="O717" s="4">
        <v>-1</v>
      </c>
      <c r="P717" s="4"/>
      <c r="Q717" s="4"/>
      <c r="R717" s="4"/>
      <c r="S717" s="4"/>
      <c r="T717" s="4"/>
      <c r="U717" s="4"/>
      <c r="V717" s="4"/>
      <c r="W717" s="4">
        <v>0</v>
      </c>
      <c r="X717" s="4">
        <v>1</v>
      </c>
      <c r="Y717" s="4">
        <v>0</v>
      </c>
      <c r="Z717" s="4"/>
      <c r="AA717" s="4"/>
      <c r="AB717" s="4"/>
    </row>
    <row r="718" spans="1:28" x14ac:dyDescent="0.2">
      <c r="A718" s="4">
        <v>50</v>
      </c>
      <c r="B718" s="4">
        <v>0</v>
      </c>
      <c r="C718" s="4">
        <v>0</v>
      </c>
      <c r="D718" s="4">
        <v>1</v>
      </c>
      <c r="E718" s="4">
        <v>209</v>
      </c>
      <c r="F718" s="4">
        <f>ROUND(Source!W694,O718)</f>
        <v>0</v>
      </c>
      <c r="G718" s="4" t="s">
        <v>106</v>
      </c>
      <c r="H718" s="4" t="s">
        <v>107</v>
      </c>
      <c r="I718" s="4"/>
      <c r="J718" s="4"/>
      <c r="K718" s="4">
        <v>209</v>
      </c>
      <c r="L718" s="4">
        <v>23</v>
      </c>
      <c r="M718" s="4">
        <v>3</v>
      </c>
      <c r="N718" s="4" t="s">
        <v>3</v>
      </c>
      <c r="O718" s="4">
        <v>2</v>
      </c>
      <c r="P718" s="4"/>
      <c r="Q718" s="4"/>
      <c r="R718" s="4"/>
      <c r="S718" s="4"/>
      <c r="T718" s="4"/>
      <c r="U718" s="4"/>
      <c r="V718" s="4"/>
      <c r="W718" s="4">
        <v>0</v>
      </c>
      <c r="X718" s="4">
        <v>1</v>
      </c>
      <c r="Y718" s="4">
        <v>0</v>
      </c>
      <c r="Z718" s="4"/>
      <c r="AA718" s="4"/>
      <c r="AB718" s="4"/>
    </row>
    <row r="719" spans="1:28" x14ac:dyDescent="0.2">
      <c r="A719" s="4">
        <v>50</v>
      </c>
      <c r="B719" s="4">
        <v>0</v>
      </c>
      <c r="C719" s="4">
        <v>0</v>
      </c>
      <c r="D719" s="4">
        <v>1</v>
      </c>
      <c r="E719" s="4">
        <v>233</v>
      </c>
      <c r="F719" s="4">
        <f>ROUND(Source!BD694,O719)</f>
        <v>0</v>
      </c>
      <c r="G719" s="4" t="s">
        <v>108</v>
      </c>
      <c r="H719" s="4" t="s">
        <v>109</v>
      </c>
      <c r="I719" s="4"/>
      <c r="J719" s="4"/>
      <c r="K719" s="4">
        <v>233</v>
      </c>
      <c r="L719" s="4">
        <v>24</v>
      </c>
      <c r="M719" s="4">
        <v>3</v>
      </c>
      <c r="N719" s="4" t="s">
        <v>3</v>
      </c>
      <c r="O719" s="4">
        <v>2</v>
      </c>
      <c r="P719" s="4"/>
      <c r="Q719" s="4"/>
      <c r="R719" s="4"/>
      <c r="S719" s="4"/>
      <c r="T719" s="4"/>
      <c r="U719" s="4"/>
      <c r="V719" s="4"/>
      <c r="W719" s="4">
        <v>0</v>
      </c>
      <c r="X719" s="4">
        <v>1</v>
      </c>
      <c r="Y719" s="4">
        <v>0</v>
      </c>
      <c r="Z719" s="4"/>
      <c r="AA719" s="4"/>
      <c r="AB719" s="4"/>
    </row>
    <row r="720" spans="1:28" x14ac:dyDescent="0.2">
      <c r="A720" s="4">
        <v>50</v>
      </c>
      <c r="B720" s="4">
        <v>0</v>
      </c>
      <c r="C720" s="4">
        <v>0</v>
      </c>
      <c r="D720" s="4">
        <v>1</v>
      </c>
      <c r="E720" s="4">
        <v>210</v>
      </c>
      <c r="F720" s="4">
        <f>ROUND(Source!X694,O720)</f>
        <v>0</v>
      </c>
      <c r="G720" s="4" t="s">
        <v>110</v>
      </c>
      <c r="H720" s="4" t="s">
        <v>111</v>
      </c>
      <c r="I720" s="4"/>
      <c r="J720" s="4"/>
      <c r="K720" s="4">
        <v>210</v>
      </c>
      <c r="L720" s="4">
        <v>25</v>
      </c>
      <c r="M720" s="4">
        <v>3</v>
      </c>
      <c r="N720" s="4" t="s">
        <v>3</v>
      </c>
      <c r="O720" s="4">
        <v>2</v>
      </c>
      <c r="P720" s="4"/>
      <c r="Q720" s="4"/>
      <c r="R720" s="4"/>
      <c r="S720" s="4"/>
      <c r="T720" s="4"/>
      <c r="U720" s="4"/>
      <c r="V720" s="4"/>
      <c r="W720" s="4">
        <v>0</v>
      </c>
      <c r="X720" s="4">
        <v>1</v>
      </c>
      <c r="Y720" s="4">
        <v>0</v>
      </c>
      <c r="Z720" s="4"/>
      <c r="AA720" s="4"/>
      <c r="AB720" s="4"/>
    </row>
    <row r="721" spans="1:206" x14ac:dyDescent="0.2">
      <c r="A721" s="4">
        <v>50</v>
      </c>
      <c r="B721" s="4">
        <v>0</v>
      </c>
      <c r="C721" s="4">
        <v>0</v>
      </c>
      <c r="D721" s="4">
        <v>1</v>
      </c>
      <c r="E721" s="4">
        <v>211</v>
      </c>
      <c r="F721" s="4">
        <f>ROUND(Source!Y694,O721)</f>
        <v>0</v>
      </c>
      <c r="G721" s="4" t="s">
        <v>112</v>
      </c>
      <c r="H721" s="4" t="s">
        <v>113</v>
      </c>
      <c r="I721" s="4"/>
      <c r="J721" s="4"/>
      <c r="K721" s="4">
        <v>211</v>
      </c>
      <c r="L721" s="4">
        <v>26</v>
      </c>
      <c r="M721" s="4">
        <v>3</v>
      </c>
      <c r="N721" s="4" t="s">
        <v>3</v>
      </c>
      <c r="O721" s="4">
        <v>2</v>
      </c>
      <c r="P721" s="4"/>
      <c r="Q721" s="4"/>
      <c r="R721" s="4"/>
      <c r="S721" s="4"/>
      <c r="T721" s="4"/>
      <c r="U721" s="4"/>
      <c r="V721" s="4"/>
      <c r="W721" s="4">
        <v>0</v>
      </c>
      <c r="X721" s="4">
        <v>1</v>
      </c>
      <c r="Y721" s="4">
        <v>0</v>
      </c>
      <c r="Z721" s="4"/>
      <c r="AA721" s="4"/>
      <c r="AB721" s="4"/>
    </row>
    <row r="722" spans="1:206" x14ac:dyDescent="0.2">
      <c r="A722" s="4">
        <v>50</v>
      </c>
      <c r="B722" s="4">
        <v>0</v>
      </c>
      <c r="C722" s="4">
        <v>0</v>
      </c>
      <c r="D722" s="4">
        <v>1</v>
      </c>
      <c r="E722" s="4">
        <v>224</v>
      </c>
      <c r="F722" s="4">
        <f>ROUND(Source!AR694,O722)</f>
        <v>0</v>
      </c>
      <c r="G722" s="4" t="s">
        <v>114</v>
      </c>
      <c r="H722" s="4" t="s">
        <v>115</v>
      </c>
      <c r="I722" s="4"/>
      <c r="J722" s="4"/>
      <c r="K722" s="4">
        <v>224</v>
      </c>
      <c r="L722" s="4">
        <v>27</v>
      </c>
      <c r="M722" s="4">
        <v>3</v>
      </c>
      <c r="N722" s="4" t="s">
        <v>3</v>
      </c>
      <c r="O722" s="4">
        <v>2</v>
      </c>
      <c r="P722" s="4"/>
      <c r="Q722" s="4"/>
      <c r="R722" s="4"/>
      <c r="S722" s="4"/>
      <c r="T722" s="4"/>
      <c r="U722" s="4"/>
      <c r="V722" s="4"/>
      <c r="W722" s="4">
        <v>0</v>
      </c>
      <c r="X722" s="4">
        <v>1</v>
      </c>
      <c r="Y722" s="4">
        <v>0</v>
      </c>
      <c r="Z722" s="4"/>
      <c r="AA722" s="4"/>
      <c r="AB722" s="4"/>
    </row>
    <row r="724" spans="1:206" x14ac:dyDescent="0.2">
      <c r="A724" s="2">
        <v>51</v>
      </c>
      <c r="B724" s="2">
        <f>B396</f>
        <v>1</v>
      </c>
      <c r="C724" s="2">
        <f>A396</f>
        <v>4</v>
      </c>
      <c r="D724" s="2">
        <f>ROW(A396)</f>
        <v>396</v>
      </c>
      <c r="E724" s="2"/>
      <c r="F724" s="2" t="str">
        <f>IF(F396&lt;&gt;"",F396,"")</f>
        <v>Новый раздел</v>
      </c>
      <c r="G724" s="2" t="str">
        <f>IF(G396&lt;&gt;"",G396,"")</f>
        <v>4. Электроснабжение и электроосвещение</v>
      </c>
      <c r="H724" s="2">
        <v>0</v>
      </c>
      <c r="I724" s="2"/>
      <c r="J724" s="2"/>
      <c r="K724" s="2"/>
      <c r="L724" s="2"/>
      <c r="M724" s="2"/>
      <c r="N724" s="2"/>
      <c r="O724" s="2">
        <f t="shared" ref="O724:T724" si="584">ROUND(O409+O529+O565+O606+O656+O694+AB724,2)</f>
        <v>160192.31</v>
      </c>
      <c r="P724" s="2">
        <f t="shared" si="584"/>
        <v>1351.98</v>
      </c>
      <c r="Q724" s="2">
        <f t="shared" si="584"/>
        <v>2215.12</v>
      </c>
      <c r="R724" s="2">
        <f t="shared" si="584"/>
        <v>1404.55</v>
      </c>
      <c r="S724" s="2">
        <f t="shared" si="584"/>
        <v>156625.21</v>
      </c>
      <c r="T724" s="2">
        <f t="shared" si="584"/>
        <v>0</v>
      </c>
      <c r="U724" s="2">
        <f>U409+U529+U565+U606+U656+U694+AH724</f>
        <v>262.58717200000001</v>
      </c>
      <c r="V724" s="2">
        <f>V409+V529+V565+V606+V656+V694+AI724</f>
        <v>0</v>
      </c>
      <c r="W724" s="2">
        <f>ROUND(W409+W529+W565+W606+W656+W694+AJ724,2)</f>
        <v>0</v>
      </c>
      <c r="X724" s="2">
        <f>ROUND(X409+X529+X565+X606+X656+X694+AK724,2)</f>
        <v>109637.7</v>
      </c>
      <c r="Y724" s="2">
        <f>ROUND(Y409+Y529+Y565+Y606+Y656+Y694+AL724,2)</f>
        <v>15662.54</v>
      </c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>
        <f t="shared" ref="AO724:BD724" si="585">ROUND(AO409+AO529+AO565+AO606+AO656+AO694+BX724,2)</f>
        <v>0</v>
      </c>
      <c r="AP724" s="2">
        <f t="shared" si="585"/>
        <v>0</v>
      </c>
      <c r="AQ724" s="2">
        <f t="shared" si="585"/>
        <v>0</v>
      </c>
      <c r="AR724" s="2">
        <f t="shared" si="585"/>
        <v>287009.46999999997</v>
      </c>
      <c r="AS724" s="2">
        <f t="shared" si="585"/>
        <v>0</v>
      </c>
      <c r="AT724" s="2">
        <f t="shared" si="585"/>
        <v>0</v>
      </c>
      <c r="AU724" s="2">
        <f t="shared" si="585"/>
        <v>287009.46999999997</v>
      </c>
      <c r="AV724" s="2">
        <f t="shared" si="585"/>
        <v>1351.98</v>
      </c>
      <c r="AW724" s="2">
        <f t="shared" si="585"/>
        <v>1351.98</v>
      </c>
      <c r="AX724" s="2">
        <f t="shared" si="585"/>
        <v>0</v>
      </c>
      <c r="AY724" s="2">
        <f t="shared" si="585"/>
        <v>1351.98</v>
      </c>
      <c r="AZ724" s="2">
        <f t="shared" si="585"/>
        <v>0</v>
      </c>
      <c r="BA724" s="2">
        <f t="shared" si="585"/>
        <v>0</v>
      </c>
      <c r="BB724" s="2">
        <f t="shared" si="585"/>
        <v>0</v>
      </c>
      <c r="BC724" s="2">
        <f t="shared" si="585"/>
        <v>0</v>
      </c>
      <c r="BD724" s="2">
        <f t="shared" si="585"/>
        <v>0</v>
      </c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  <c r="CA724" s="2"/>
      <c r="CB724" s="2"/>
      <c r="CC724" s="2"/>
      <c r="CD724" s="2"/>
      <c r="CE724" s="2"/>
      <c r="CF724" s="2"/>
      <c r="CG724" s="2"/>
      <c r="CH724" s="2"/>
      <c r="CI724" s="2"/>
      <c r="CJ724" s="2"/>
      <c r="CK724" s="2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  <c r="CW724" s="2"/>
      <c r="CX724" s="2"/>
      <c r="CY724" s="2"/>
      <c r="CZ724" s="2"/>
      <c r="DA724" s="2"/>
      <c r="DB724" s="2"/>
      <c r="DC724" s="2"/>
      <c r="DD724" s="2"/>
      <c r="DE724" s="2"/>
      <c r="DF724" s="2"/>
      <c r="DG724" s="3"/>
      <c r="DH724" s="3"/>
      <c r="DI724" s="3"/>
      <c r="DJ724" s="3"/>
      <c r="DK724" s="3"/>
      <c r="DL724" s="3"/>
      <c r="DM724" s="3"/>
      <c r="DN724" s="3"/>
      <c r="DO724" s="3"/>
      <c r="DP724" s="3"/>
      <c r="DQ724" s="3"/>
      <c r="DR724" s="3"/>
      <c r="DS724" s="3"/>
      <c r="DT724" s="3"/>
      <c r="DU724" s="3"/>
      <c r="DV724" s="3"/>
      <c r="DW724" s="3"/>
      <c r="DX724" s="3"/>
      <c r="DY724" s="3"/>
      <c r="DZ724" s="3"/>
      <c r="EA724" s="3"/>
      <c r="EB724" s="3"/>
      <c r="EC724" s="3"/>
      <c r="ED724" s="3"/>
      <c r="EE724" s="3"/>
      <c r="EF724" s="3"/>
      <c r="EG724" s="3"/>
      <c r="EH724" s="3"/>
      <c r="EI724" s="3"/>
      <c r="EJ724" s="3"/>
      <c r="EK724" s="3"/>
      <c r="EL724" s="3"/>
      <c r="EM724" s="3"/>
      <c r="EN724" s="3"/>
      <c r="EO724" s="3"/>
      <c r="EP724" s="3"/>
      <c r="EQ724" s="3"/>
      <c r="ER724" s="3"/>
      <c r="ES724" s="3"/>
      <c r="ET724" s="3"/>
      <c r="EU724" s="3"/>
      <c r="EV724" s="3"/>
      <c r="EW724" s="3"/>
      <c r="EX724" s="3"/>
      <c r="EY724" s="3"/>
      <c r="EZ724" s="3"/>
      <c r="FA724" s="3"/>
      <c r="FB724" s="3"/>
      <c r="FC724" s="3"/>
      <c r="FD724" s="3"/>
      <c r="FE724" s="3"/>
      <c r="FF724" s="3"/>
      <c r="FG724" s="3"/>
      <c r="FH724" s="3"/>
      <c r="FI724" s="3"/>
      <c r="FJ724" s="3"/>
      <c r="FK724" s="3"/>
      <c r="FL724" s="3"/>
      <c r="FM724" s="3"/>
      <c r="FN724" s="3"/>
      <c r="FO724" s="3"/>
      <c r="FP724" s="3"/>
      <c r="FQ724" s="3"/>
      <c r="FR724" s="3"/>
      <c r="FS724" s="3"/>
      <c r="FT724" s="3"/>
      <c r="FU724" s="3"/>
      <c r="FV724" s="3"/>
      <c r="FW724" s="3"/>
      <c r="FX724" s="3"/>
      <c r="FY724" s="3"/>
      <c r="FZ724" s="3"/>
      <c r="GA724" s="3"/>
      <c r="GB724" s="3"/>
      <c r="GC724" s="3"/>
      <c r="GD724" s="3"/>
      <c r="GE724" s="3"/>
      <c r="GF724" s="3"/>
      <c r="GG724" s="3"/>
      <c r="GH724" s="3"/>
      <c r="GI724" s="3"/>
      <c r="GJ724" s="3"/>
      <c r="GK724" s="3"/>
      <c r="GL724" s="3"/>
      <c r="GM724" s="3"/>
      <c r="GN724" s="3"/>
      <c r="GO724" s="3"/>
      <c r="GP724" s="3"/>
      <c r="GQ724" s="3"/>
      <c r="GR724" s="3"/>
      <c r="GS724" s="3"/>
      <c r="GT724" s="3"/>
      <c r="GU724" s="3"/>
      <c r="GV724" s="3"/>
      <c r="GW724" s="3"/>
      <c r="GX724" s="3">
        <v>0</v>
      </c>
    </row>
    <row r="726" spans="1:206" x14ac:dyDescent="0.2">
      <c r="A726" s="4">
        <v>50</v>
      </c>
      <c r="B726" s="4">
        <v>0</v>
      </c>
      <c r="C726" s="4">
        <v>0</v>
      </c>
      <c r="D726" s="4">
        <v>1</v>
      </c>
      <c r="E726" s="4">
        <v>201</v>
      </c>
      <c r="F726" s="4">
        <f>ROUND(Source!O724,O726)</f>
        <v>160192.31</v>
      </c>
      <c r="G726" s="4" t="s">
        <v>62</v>
      </c>
      <c r="H726" s="4" t="s">
        <v>63</v>
      </c>
      <c r="I726" s="4"/>
      <c r="J726" s="4"/>
      <c r="K726" s="4">
        <v>201</v>
      </c>
      <c r="L726" s="4">
        <v>1</v>
      </c>
      <c r="M726" s="4">
        <v>3</v>
      </c>
      <c r="N726" s="4" t="s">
        <v>3</v>
      </c>
      <c r="O726" s="4">
        <v>2</v>
      </c>
      <c r="P726" s="4"/>
      <c r="Q726" s="4"/>
      <c r="R726" s="4"/>
      <c r="S726" s="4"/>
      <c r="T726" s="4"/>
      <c r="U726" s="4"/>
      <c r="V726" s="4"/>
      <c r="W726" s="4">
        <v>160192.31</v>
      </c>
      <c r="X726" s="4">
        <v>1</v>
      </c>
      <c r="Y726" s="4">
        <v>160192.31</v>
      </c>
      <c r="Z726" s="4"/>
      <c r="AA726" s="4"/>
      <c r="AB726" s="4"/>
    </row>
    <row r="727" spans="1:206" x14ac:dyDescent="0.2">
      <c r="A727" s="4">
        <v>50</v>
      </c>
      <c r="B727" s="4">
        <v>0</v>
      </c>
      <c r="C727" s="4">
        <v>0</v>
      </c>
      <c r="D727" s="4">
        <v>1</v>
      </c>
      <c r="E727" s="4">
        <v>202</v>
      </c>
      <c r="F727" s="4">
        <f>ROUND(Source!P724,O727)</f>
        <v>1351.98</v>
      </c>
      <c r="G727" s="4" t="s">
        <v>64</v>
      </c>
      <c r="H727" s="4" t="s">
        <v>65</v>
      </c>
      <c r="I727" s="4"/>
      <c r="J727" s="4"/>
      <c r="K727" s="4">
        <v>202</v>
      </c>
      <c r="L727" s="4">
        <v>2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1351.98</v>
      </c>
      <c r="X727" s="4">
        <v>1</v>
      </c>
      <c r="Y727" s="4">
        <v>1351.98</v>
      </c>
      <c r="Z727" s="4"/>
      <c r="AA727" s="4"/>
      <c r="AB727" s="4"/>
    </row>
    <row r="728" spans="1:206" x14ac:dyDescent="0.2">
      <c r="A728" s="4">
        <v>50</v>
      </c>
      <c r="B728" s="4">
        <v>0</v>
      </c>
      <c r="C728" s="4">
        <v>0</v>
      </c>
      <c r="D728" s="4">
        <v>1</v>
      </c>
      <c r="E728" s="4">
        <v>222</v>
      </c>
      <c r="F728" s="4">
        <f>ROUND(Source!AO724,O728)</f>
        <v>0</v>
      </c>
      <c r="G728" s="4" t="s">
        <v>66</v>
      </c>
      <c r="H728" s="4" t="s">
        <v>67</v>
      </c>
      <c r="I728" s="4"/>
      <c r="J728" s="4"/>
      <c r="K728" s="4">
        <v>222</v>
      </c>
      <c r="L728" s="4">
        <v>3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0</v>
      </c>
      <c r="X728" s="4">
        <v>1</v>
      </c>
      <c r="Y728" s="4">
        <v>0</v>
      </c>
      <c r="Z728" s="4"/>
      <c r="AA728" s="4"/>
      <c r="AB728" s="4"/>
    </row>
    <row r="729" spans="1:206" x14ac:dyDescent="0.2">
      <c r="A729" s="4">
        <v>50</v>
      </c>
      <c r="B729" s="4">
        <v>0</v>
      </c>
      <c r="C729" s="4">
        <v>0</v>
      </c>
      <c r="D729" s="4">
        <v>1</v>
      </c>
      <c r="E729" s="4">
        <v>225</v>
      </c>
      <c r="F729" s="4">
        <f>ROUND(Source!AV724,O729)</f>
        <v>1351.98</v>
      </c>
      <c r="G729" s="4" t="s">
        <v>68</v>
      </c>
      <c r="H729" s="4" t="s">
        <v>69</v>
      </c>
      <c r="I729" s="4"/>
      <c r="J729" s="4"/>
      <c r="K729" s="4">
        <v>225</v>
      </c>
      <c r="L729" s="4">
        <v>4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1351.98</v>
      </c>
      <c r="X729" s="4">
        <v>1</v>
      </c>
      <c r="Y729" s="4">
        <v>1351.98</v>
      </c>
      <c r="Z729" s="4"/>
      <c r="AA729" s="4"/>
      <c r="AB729" s="4"/>
    </row>
    <row r="730" spans="1:206" x14ac:dyDescent="0.2">
      <c r="A730" s="4">
        <v>50</v>
      </c>
      <c r="B730" s="4">
        <v>0</v>
      </c>
      <c r="C730" s="4">
        <v>0</v>
      </c>
      <c r="D730" s="4">
        <v>1</v>
      </c>
      <c r="E730" s="4">
        <v>226</v>
      </c>
      <c r="F730" s="4">
        <f>ROUND(Source!AW724,O730)</f>
        <v>1351.98</v>
      </c>
      <c r="G730" s="4" t="s">
        <v>70</v>
      </c>
      <c r="H730" s="4" t="s">
        <v>71</v>
      </c>
      <c r="I730" s="4"/>
      <c r="J730" s="4"/>
      <c r="K730" s="4">
        <v>226</v>
      </c>
      <c r="L730" s="4">
        <v>5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1351.98</v>
      </c>
      <c r="X730" s="4">
        <v>1</v>
      </c>
      <c r="Y730" s="4">
        <v>1351.98</v>
      </c>
      <c r="Z730" s="4"/>
      <c r="AA730" s="4"/>
      <c r="AB730" s="4"/>
    </row>
    <row r="731" spans="1:206" x14ac:dyDescent="0.2">
      <c r="A731" s="4">
        <v>50</v>
      </c>
      <c r="B731" s="4">
        <v>0</v>
      </c>
      <c r="C731" s="4">
        <v>0</v>
      </c>
      <c r="D731" s="4">
        <v>1</v>
      </c>
      <c r="E731" s="4">
        <v>227</v>
      </c>
      <c r="F731" s="4">
        <f>ROUND(Source!AX724,O731)</f>
        <v>0</v>
      </c>
      <c r="G731" s="4" t="s">
        <v>72</v>
      </c>
      <c r="H731" s="4" t="s">
        <v>73</v>
      </c>
      <c r="I731" s="4"/>
      <c r="J731" s="4"/>
      <c r="K731" s="4">
        <v>227</v>
      </c>
      <c r="L731" s="4">
        <v>6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0</v>
      </c>
      <c r="X731" s="4">
        <v>1</v>
      </c>
      <c r="Y731" s="4">
        <v>0</v>
      </c>
      <c r="Z731" s="4"/>
      <c r="AA731" s="4"/>
      <c r="AB731" s="4"/>
    </row>
    <row r="732" spans="1:206" x14ac:dyDescent="0.2">
      <c r="A732" s="4">
        <v>50</v>
      </c>
      <c r="B732" s="4">
        <v>0</v>
      </c>
      <c r="C732" s="4">
        <v>0</v>
      </c>
      <c r="D732" s="4">
        <v>1</v>
      </c>
      <c r="E732" s="4">
        <v>228</v>
      </c>
      <c r="F732" s="4">
        <f>ROUND(Source!AY724,O732)</f>
        <v>1351.98</v>
      </c>
      <c r="G732" s="4" t="s">
        <v>74</v>
      </c>
      <c r="H732" s="4" t="s">
        <v>75</v>
      </c>
      <c r="I732" s="4"/>
      <c r="J732" s="4"/>
      <c r="K732" s="4">
        <v>228</v>
      </c>
      <c r="L732" s="4">
        <v>7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1351.98</v>
      </c>
      <c r="X732" s="4">
        <v>1</v>
      </c>
      <c r="Y732" s="4">
        <v>1351.98</v>
      </c>
      <c r="Z732" s="4"/>
      <c r="AA732" s="4"/>
      <c r="AB732" s="4"/>
    </row>
    <row r="733" spans="1:206" x14ac:dyDescent="0.2">
      <c r="A733" s="4">
        <v>50</v>
      </c>
      <c r="B733" s="4">
        <v>0</v>
      </c>
      <c r="C733" s="4">
        <v>0</v>
      </c>
      <c r="D733" s="4">
        <v>1</v>
      </c>
      <c r="E733" s="4">
        <v>216</v>
      </c>
      <c r="F733" s="4">
        <f>ROUND(Source!AP724,O733)</f>
        <v>0</v>
      </c>
      <c r="G733" s="4" t="s">
        <v>76</v>
      </c>
      <c r="H733" s="4" t="s">
        <v>77</v>
      </c>
      <c r="I733" s="4"/>
      <c r="J733" s="4"/>
      <c r="K733" s="4">
        <v>216</v>
      </c>
      <c r="L733" s="4">
        <v>8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0</v>
      </c>
      <c r="X733" s="4">
        <v>1</v>
      </c>
      <c r="Y733" s="4">
        <v>0</v>
      </c>
      <c r="Z733" s="4"/>
      <c r="AA733" s="4"/>
      <c r="AB733" s="4"/>
    </row>
    <row r="734" spans="1:206" x14ac:dyDescent="0.2">
      <c r="A734" s="4">
        <v>50</v>
      </c>
      <c r="B734" s="4">
        <v>0</v>
      </c>
      <c r="C734" s="4">
        <v>0</v>
      </c>
      <c r="D734" s="4">
        <v>1</v>
      </c>
      <c r="E734" s="4">
        <v>223</v>
      </c>
      <c r="F734" s="4">
        <f>ROUND(Source!AQ724,O734)</f>
        <v>0</v>
      </c>
      <c r="G734" s="4" t="s">
        <v>78</v>
      </c>
      <c r="H734" s="4" t="s">
        <v>79</v>
      </c>
      <c r="I734" s="4"/>
      <c r="J734" s="4"/>
      <c r="K734" s="4">
        <v>223</v>
      </c>
      <c r="L734" s="4">
        <v>9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0</v>
      </c>
      <c r="X734" s="4">
        <v>1</v>
      </c>
      <c r="Y734" s="4">
        <v>0</v>
      </c>
      <c r="Z734" s="4"/>
      <c r="AA734" s="4"/>
      <c r="AB734" s="4"/>
    </row>
    <row r="735" spans="1:206" x14ac:dyDescent="0.2">
      <c r="A735" s="4">
        <v>50</v>
      </c>
      <c r="B735" s="4">
        <v>0</v>
      </c>
      <c r="C735" s="4">
        <v>0</v>
      </c>
      <c r="D735" s="4">
        <v>1</v>
      </c>
      <c r="E735" s="4">
        <v>229</v>
      </c>
      <c r="F735" s="4">
        <f>ROUND(Source!AZ724,O735)</f>
        <v>0</v>
      </c>
      <c r="G735" s="4" t="s">
        <v>80</v>
      </c>
      <c r="H735" s="4" t="s">
        <v>81</v>
      </c>
      <c r="I735" s="4"/>
      <c r="J735" s="4"/>
      <c r="K735" s="4">
        <v>229</v>
      </c>
      <c r="L735" s="4">
        <v>10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0</v>
      </c>
      <c r="X735" s="4">
        <v>1</v>
      </c>
      <c r="Y735" s="4">
        <v>0</v>
      </c>
      <c r="Z735" s="4"/>
      <c r="AA735" s="4"/>
      <c r="AB735" s="4"/>
    </row>
    <row r="736" spans="1:206" x14ac:dyDescent="0.2">
      <c r="A736" s="4">
        <v>50</v>
      </c>
      <c r="B736" s="4">
        <v>0</v>
      </c>
      <c r="C736" s="4">
        <v>0</v>
      </c>
      <c r="D736" s="4">
        <v>1</v>
      </c>
      <c r="E736" s="4">
        <v>203</v>
      </c>
      <c r="F736" s="4">
        <f>ROUND(Source!Q724,O736)</f>
        <v>2215.12</v>
      </c>
      <c r="G736" s="4" t="s">
        <v>82</v>
      </c>
      <c r="H736" s="4" t="s">
        <v>83</v>
      </c>
      <c r="I736" s="4"/>
      <c r="J736" s="4"/>
      <c r="K736" s="4">
        <v>203</v>
      </c>
      <c r="L736" s="4">
        <v>11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2215.12</v>
      </c>
      <c r="X736" s="4">
        <v>1</v>
      </c>
      <c r="Y736" s="4">
        <v>2215.12</v>
      </c>
      <c r="Z736" s="4"/>
      <c r="AA736" s="4"/>
      <c r="AB736" s="4"/>
    </row>
    <row r="737" spans="1:28" x14ac:dyDescent="0.2">
      <c r="A737" s="4">
        <v>50</v>
      </c>
      <c r="B737" s="4">
        <v>0</v>
      </c>
      <c r="C737" s="4">
        <v>0</v>
      </c>
      <c r="D737" s="4">
        <v>1</v>
      </c>
      <c r="E737" s="4">
        <v>231</v>
      </c>
      <c r="F737" s="4">
        <f>ROUND(Source!BB724,O737)</f>
        <v>0</v>
      </c>
      <c r="G737" s="4" t="s">
        <v>84</v>
      </c>
      <c r="H737" s="4" t="s">
        <v>85</v>
      </c>
      <c r="I737" s="4"/>
      <c r="J737" s="4"/>
      <c r="K737" s="4">
        <v>231</v>
      </c>
      <c r="L737" s="4">
        <v>12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0</v>
      </c>
      <c r="X737" s="4">
        <v>1</v>
      </c>
      <c r="Y737" s="4">
        <v>0</v>
      </c>
      <c r="Z737" s="4"/>
      <c r="AA737" s="4"/>
      <c r="AB737" s="4"/>
    </row>
    <row r="738" spans="1:28" x14ac:dyDescent="0.2">
      <c r="A738" s="4">
        <v>50</v>
      </c>
      <c r="B738" s="4">
        <v>0</v>
      </c>
      <c r="C738" s="4">
        <v>0</v>
      </c>
      <c r="D738" s="4">
        <v>1</v>
      </c>
      <c r="E738" s="4">
        <v>204</v>
      </c>
      <c r="F738" s="4">
        <f>ROUND(Source!R724,O738)</f>
        <v>1404.55</v>
      </c>
      <c r="G738" s="4" t="s">
        <v>86</v>
      </c>
      <c r="H738" s="4" t="s">
        <v>87</v>
      </c>
      <c r="I738" s="4"/>
      <c r="J738" s="4"/>
      <c r="K738" s="4">
        <v>204</v>
      </c>
      <c r="L738" s="4">
        <v>13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1404.55</v>
      </c>
      <c r="X738" s="4">
        <v>1</v>
      </c>
      <c r="Y738" s="4">
        <v>1404.55</v>
      </c>
      <c r="Z738" s="4"/>
      <c r="AA738" s="4"/>
      <c r="AB738" s="4"/>
    </row>
    <row r="739" spans="1:28" x14ac:dyDescent="0.2">
      <c r="A739" s="4">
        <v>50</v>
      </c>
      <c r="B739" s="4">
        <v>0</v>
      </c>
      <c r="C739" s="4">
        <v>0</v>
      </c>
      <c r="D739" s="4">
        <v>1</v>
      </c>
      <c r="E739" s="4">
        <v>205</v>
      </c>
      <c r="F739" s="4">
        <f>ROUND(Source!S724,O739)</f>
        <v>156625.21</v>
      </c>
      <c r="G739" s="4" t="s">
        <v>88</v>
      </c>
      <c r="H739" s="4" t="s">
        <v>89</v>
      </c>
      <c r="I739" s="4"/>
      <c r="J739" s="4"/>
      <c r="K739" s="4">
        <v>205</v>
      </c>
      <c r="L739" s="4">
        <v>14</v>
      </c>
      <c r="M739" s="4">
        <v>3</v>
      </c>
      <c r="N739" s="4" t="s">
        <v>3</v>
      </c>
      <c r="O739" s="4">
        <v>2</v>
      </c>
      <c r="P739" s="4"/>
      <c r="Q739" s="4"/>
      <c r="R739" s="4"/>
      <c r="S739" s="4"/>
      <c r="T739" s="4"/>
      <c r="U739" s="4"/>
      <c r="V739" s="4"/>
      <c r="W739" s="4">
        <v>156625.21</v>
      </c>
      <c r="X739" s="4">
        <v>1</v>
      </c>
      <c r="Y739" s="4">
        <v>156625.21</v>
      </c>
      <c r="Z739" s="4"/>
      <c r="AA739" s="4"/>
      <c r="AB739" s="4"/>
    </row>
    <row r="740" spans="1:28" x14ac:dyDescent="0.2">
      <c r="A740" s="4">
        <v>50</v>
      </c>
      <c r="B740" s="4">
        <v>0</v>
      </c>
      <c r="C740" s="4">
        <v>0</v>
      </c>
      <c r="D740" s="4">
        <v>1</v>
      </c>
      <c r="E740" s="4">
        <v>232</v>
      </c>
      <c r="F740" s="4">
        <f>ROUND(Source!BC724,O740)</f>
        <v>0</v>
      </c>
      <c r="G740" s="4" t="s">
        <v>90</v>
      </c>
      <c r="H740" s="4" t="s">
        <v>91</v>
      </c>
      <c r="I740" s="4"/>
      <c r="J740" s="4"/>
      <c r="K740" s="4">
        <v>232</v>
      </c>
      <c r="L740" s="4">
        <v>15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0</v>
      </c>
      <c r="X740" s="4">
        <v>1</v>
      </c>
      <c r="Y740" s="4">
        <v>0</v>
      </c>
      <c r="Z740" s="4"/>
      <c r="AA740" s="4"/>
      <c r="AB740" s="4"/>
    </row>
    <row r="741" spans="1:28" x14ac:dyDescent="0.2">
      <c r="A741" s="4">
        <v>50</v>
      </c>
      <c r="B741" s="4">
        <v>0</v>
      </c>
      <c r="C741" s="4">
        <v>0</v>
      </c>
      <c r="D741" s="4">
        <v>1</v>
      </c>
      <c r="E741" s="4">
        <v>214</v>
      </c>
      <c r="F741" s="4">
        <f>ROUND(Source!AS724,O741)</f>
        <v>0</v>
      </c>
      <c r="G741" s="4" t="s">
        <v>92</v>
      </c>
      <c r="H741" s="4" t="s">
        <v>93</v>
      </c>
      <c r="I741" s="4"/>
      <c r="J741" s="4"/>
      <c r="K741" s="4">
        <v>214</v>
      </c>
      <c r="L741" s="4">
        <v>16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0</v>
      </c>
      <c r="X741" s="4">
        <v>1</v>
      </c>
      <c r="Y741" s="4">
        <v>0</v>
      </c>
      <c r="Z741" s="4"/>
      <c r="AA741" s="4"/>
      <c r="AB741" s="4"/>
    </row>
    <row r="742" spans="1:28" x14ac:dyDescent="0.2">
      <c r="A742" s="4">
        <v>50</v>
      </c>
      <c r="B742" s="4">
        <v>0</v>
      </c>
      <c r="C742" s="4">
        <v>0</v>
      </c>
      <c r="D742" s="4">
        <v>1</v>
      </c>
      <c r="E742" s="4">
        <v>215</v>
      </c>
      <c r="F742" s="4">
        <f>ROUND(Source!AT724,O742)</f>
        <v>0</v>
      </c>
      <c r="G742" s="4" t="s">
        <v>94</v>
      </c>
      <c r="H742" s="4" t="s">
        <v>95</v>
      </c>
      <c r="I742" s="4"/>
      <c r="J742" s="4"/>
      <c r="K742" s="4">
        <v>215</v>
      </c>
      <c r="L742" s="4">
        <v>17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0</v>
      </c>
      <c r="X742" s="4">
        <v>1</v>
      </c>
      <c r="Y742" s="4">
        <v>0</v>
      </c>
      <c r="Z742" s="4"/>
      <c r="AA742" s="4"/>
      <c r="AB742" s="4"/>
    </row>
    <row r="743" spans="1:28" x14ac:dyDescent="0.2">
      <c r="A743" s="4">
        <v>50</v>
      </c>
      <c r="B743" s="4">
        <v>0</v>
      </c>
      <c r="C743" s="4">
        <v>0</v>
      </c>
      <c r="D743" s="4">
        <v>1</v>
      </c>
      <c r="E743" s="4">
        <v>217</v>
      </c>
      <c r="F743" s="4">
        <f>ROUND(Source!AU724,O743)</f>
        <v>287009.46999999997</v>
      </c>
      <c r="G743" s="4" t="s">
        <v>96</v>
      </c>
      <c r="H743" s="4" t="s">
        <v>97</v>
      </c>
      <c r="I743" s="4"/>
      <c r="J743" s="4"/>
      <c r="K743" s="4">
        <v>217</v>
      </c>
      <c r="L743" s="4">
        <v>18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287009.46999999997</v>
      </c>
      <c r="X743" s="4">
        <v>1</v>
      </c>
      <c r="Y743" s="4">
        <v>287009.46999999997</v>
      </c>
      <c r="Z743" s="4"/>
      <c r="AA743" s="4"/>
      <c r="AB743" s="4"/>
    </row>
    <row r="744" spans="1:28" x14ac:dyDescent="0.2">
      <c r="A744" s="4">
        <v>50</v>
      </c>
      <c r="B744" s="4">
        <v>0</v>
      </c>
      <c r="C744" s="4">
        <v>0</v>
      </c>
      <c r="D744" s="4">
        <v>1</v>
      </c>
      <c r="E744" s="4">
        <v>230</v>
      </c>
      <c r="F744" s="4">
        <f>ROUND(Source!BA724,O744)</f>
        <v>0</v>
      </c>
      <c r="G744" s="4" t="s">
        <v>98</v>
      </c>
      <c r="H744" s="4" t="s">
        <v>99</v>
      </c>
      <c r="I744" s="4"/>
      <c r="J744" s="4"/>
      <c r="K744" s="4">
        <v>230</v>
      </c>
      <c r="L744" s="4">
        <v>19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0</v>
      </c>
      <c r="X744" s="4">
        <v>1</v>
      </c>
      <c r="Y744" s="4">
        <v>0</v>
      </c>
      <c r="Z744" s="4"/>
      <c r="AA744" s="4"/>
      <c r="AB744" s="4"/>
    </row>
    <row r="745" spans="1:28" x14ac:dyDescent="0.2">
      <c r="A745" s="4">
        <v>50</v>
      </c>
      <c r="B745" s="4">
        <v>0</v>
      </c>
      <c r="C745" s="4">
        <v>0</v>
      </c>
      <c r="D745" s="4">
        <v>1</v>
      </c>
      <c r="E745" s="4">
        <v>206</v>
      </c>
      <c r="F745" s="4">
        <f>ROUND(Source!T724,O745)</f>
        <v>0</v>
      </c>
      <c r="G745" s="4" t="s">
        <v>100</v>
      </c>
      <c r="H745" s="4" t="s">
        <v>101</v>
      </c>
      <c r="I745" s="4"/>
      <c r="J745" s="4"/>
      <c r="K745" s="4">
        <v>206</v>
      </c>
      <c r="L745" s="4">
        <v>20</v>
      </c>
      <c r="M745" s="4">
        <v>3</v>
      </c>
      <c r="N745" s="4" t="s">
        <v>3</v>
      </c>
      <c r="O745" s="4">
        <v>2</v>
      </c>
      <c r="P745" s="4"/>
      <c r="Q745" s="4"/>
      <c r="R745" s="4"/>
      <c r="S745" s="4"/>
      <c r="T745" s="4"/>
      <c r="U745" s="4"/>
      <c r="V745" s="4"/>
      <c r="W745" s="4">
        <v>0</v>
      </c>
      <c r="X745" s="4">
        <v>1</v>
      </c>
      <c r="Y745" s="4">
        <v>0</v>
      </c>
      <c r="Z745" s="4"/>
      <c r="AA745" s="4"/>
      <c r="AB745" s="4"/>
    </row>
    <row r="746" spans="1:28" x14ac:dyDescent="0.2">
      <c r="A746" s="4">
        <v>50</v>
      </c>
      <c r="B746" s="4">
        <v>0</v>
      </c>
      <c r="C746" s="4">
        <v>0</v>
      </c>
      <c r="D746" s="4">
        <v>1</v>
      </c>
      <c r="E746" s="4">
        <v>207</v>
      </c>
      <c r="F746" s="4">
        <f>Source!U724</f>
        <v>262.58717200000001</v>
      </c>
      <c r="G746" s="4" t="s">
        <v>102</v>
      </c>
      <c r="H746" s="4" t="s">
        <v>103</v>
      </c>
      <c r="I746" s="4"/>
      <c r="J746" s="4"/>
      <c r="K746" s="4">
        <v>207</v>
      </c>
      <c r="L746" s="4">
        <v>21</v>
      </c>
      <c r="M746" s="4">
        <v>3</v>
      </c>
      <c r="N746" s="4" t="s">
        <v>3</v>
      </c>
      <c r="O746" s="4">
        <v>-1</v>
      </c>
      <c r="P746" s="4"/>
      <c r="Q746" s="4"/>
      <c r="R746" s="4"/>
      <c r="S746" s="4"/>
      <c r="T746" s="4"/>
      <c r="U746" s="4"/>
      <c r="V746" s="4"/>
      <c r="W746" s="4">
        <v>262.58717200000007</v>
      </c>
      <c r="X746" s="4">
        <v>1</v>
      </c>
      <c r="Y746" s="4">
        <v>262.58717200000007</v>
      </c>
      <c r="Z746" s="4"/>
      <c r="AA746" s="4"/>
      <c r="AB746" s="4"/>
    </row>
    <row r="747" spans="1:28" x14ac:dyDescent="0.2">
      <c r="A747" s="4">
        <v>50</v>
      </c>
      <c r="B747" s="4">
        <v>0</v>
      </c>
      <c r="C747" s="4">
        <v>0</v>
      </c>
      <c r="D747" s="4">
        <v>1</v>
      </c>
      <c r="E747" s="4">
        <v>208</v>
      </c>
      <c r="F747" s="4">
        <f>Source!V724</f>
        <v>0</v>
      </c>
      <c r="G747" s="4" t="s">
        <v>104</v>
      </c>
      <c r="H747" s="4" t="s">
        <v>105</v>
      </c>
      <c r="I747" s="4"/>
      <c r="J747" s="4"/>
      <c r="K747" s="4">
        <v>208</v>
      </c>
      <c r="L747" s="4">
        <v>22</v>
      </c>
      <c r="M747" s="4">
        <v>3</v>
      </c>
      <c r="N747" s="4" t="s">
        <v>3</v>
      </c>
      <c r="O747" s="4">
        <v>-1</v>
      </c>
      <c r="P747" s="4"/>
      <c r="Q747" s="4"/>
      <c r="R747" s="4"/>
      <c r="S747" s="4"/>
      <c r="T747" s="4"/>
      <c r="U747" s="4"/>
      <c r="V747" s="4"/>
      <c r="W747" s="4">
        <v>0</v>
      </c>
      <c r="X747" s="4">
        <v>1</v>
      </c>
      <c r="Y747" s="4">
        <v>0</v>
      </c>
      <c r="Z747" s="4"/>
      <c r="AA747" s="4"/>
      <c r="AB747" s="4"/>
    </row>
    <row r="748" spans="1:28" x14ac:dyDescent="0.2">
      <c r="A748" s="4">
        <v>50</v>
      </c>
      <c r="B748" s="4">
        <v>0</v>
      </c>
      <c r="C748" s="4">
        <v>0</v>
      </c>
      <c r="D748" s="4">
        <v>1</v>
      </c>
      <c r="E748" s="4">
        <v>209</v>
      </c>
      <c r="F748" s="4">
        <f>ROUND(Source!W724,O748)</f>
        <v>0</v>
      </c>
      <c r="G748" s="4" t="s">
        <v>106</v>
      </c>
      <c r="H748" s="4" t="s">
        <v>107</v>
      </c>
      <c r="I748" s="4"/>
      <c r="J748" s="4"/>
      <c r="K748" s="4">
        <v>209</v>
      </c>
      <c r="L748" s="4">
        <v>23</v>
      </c>
      <c r="M748" s="4">
        <v>3</v>
      </c>
      <c r="N748" s="4" t="s">
        <v>3</v>
      </c>
      <c r="O748" s="4">
        <v>2</v>
      </c>
      <c r="P748" s="4"/>
      <c r="Q748" s="4"/>
      <c r="R748" s="4"/>
      <c r="S748" s="4"/>
      <c r="T748" s="4"/>
      <c r="U748" s="4"/>
      <c r="V748" s="4"/>
      <c r="W748" s="4">
        <v>0</v>
      </c>
      <c r="X748" s="4">
        <v>1</v>
      </c>
      <c r="Y748" s="4">
        <v>0</v>
      </c>
      <c r="Z748" s="4"/>
      <c r="AA748" s="4"/>
      <c r="AB748" s="4"/>
    </row>
    <row r="749" spans="1:28" x14ac:dyDescent="0.2">
      <c r="A749" s="4">
        <v>50</v>
      </c>
      <c r="B749" s="4">
        <v>0</v>
      </c>
      <c r="C749" s="4">
        <v>0</v>
      </c>
      <c r="D749" s="4">
        <v>1</v>
      </c>
      <c r="E749" s="4">
        <v>233</v>
      </c>
      <c r="F749" s="4">
        <f>ROUND(Source!BD724,O749)</f>
        <v>0</v>
      </c>
      <c r="G749" s="4" t="s">
        <v>108</v>
      </c>
      <c r="H749" s="4" t="s">
        <v>109</v>
      </c>
      <c r="I749" s="4"/>
      <c r="J749" s="4"/>
      <c r="K749" s="4">
        <v>233</v>
      </c>
      <c r="L749" s="4">
        <v>24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0</v>
      </c>
      <c r="X749" s="4">
        <v>1</v>
      </c>
      <c r="Y749" s="4">
        <v>0</v>
      </c>
      <c r="Z749" s="4"/>
      <c r="AA749" s="4"/>
      <c r="AB749" s="4"/>
    </row>
    <row r="750" spans="1:28" x14ac:dyDescent="0.2">
      <c r="A750" s="4">
        <v>50</v>
      </c>
      <c r="B750" s="4">
        <v>0</v>
      </c>
      <c r="C750" s="4">
        <v>0</v>
      </c>
      <c r="D750" s="4">
        <v>1</v>
      </c>
      <c r="E750" s="4">
        <v>210</v>
      </c>
      <c r="F750" s="4">
        <f>ROUND(Source!X724,O750)</f>
        <v>109637.7</v>
      </c>
      <c r="G750" s="4" t="s">
        <v>110</v>
      </c>
      <c r="H750" s="4" t="s">
        <v>111</v>
      </c>
      <c r="I750" s="4"/>
      <c r="J750" s="4"/>
      <c r="K750" s="4">
        <v>210</v>
      </c>
      <c r="L750" s="4">
        <v>25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109637.7</v>
      </c>
      <c r="X750" s="4">
        <v>1</v>
      </c>
      <c r="Y750" s="4">
        <v>109637.7</v>
      </c>
      <c r="Z750" s="4"/>
      <c r="AA750" s="4"/>
      <c r="AB750" s="4"/>
    </row>
    <row r="751" spans="1:28" x14ac:dyDescent="0.2">
      <c r="A751" s="4">
        <v>50</v>
      </c>
      <c r="B751" s="4">
        <v>0</v>
      </c>
      <c r="C751" s="4">
        <v>0</v>
      </c>
      <c r="D751" s="4">
        <v>1</v>
      </c>
      <c r="E751" s="4">
        <v>211</v>
      </c>
      <c r="F751" s="4">
        <f>ROUND(Source!Y724,O751)</f>
        <v>15662.54</v>
      </c>
      <c r="G751" s="4" t="s">
        <v>112</v>
      </c>
      <c r="H751" s="4" t="s">
        <v>113</v>
      </c>
      <c r="I751" s="4"/>
      <c r="J751" s="4"/>
      <c r="K751" s="4">
        <v>211</v>
      </c>
      <c r="L751" s="4">
        <v>26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15662.54</v>
      </c>
      <c r="X751" s="4">
        <v>1</v>
      </c>
      <c r="Y751" s="4">
        <v>15662.54</v>
      </c>
      <c r="Z751" s="4"/>
      <c r="AA751" s="4"/>
      <c r="AB751" s="4"/>
    </row>
    <row r="752" spans="1:28" x14ac:dyDescent="0.2">
      <c r="A752" s="4">
        <v>50</v>
      </c>
      <c r="B752" s="4">
        <v>0</v>
      </c>
      <c r="C752" s="4">
        <v>0</v>
      </c>
      <c r="D752" s="4">
        <v>1</v>
      </c>
      <c r="E752" s="4">
        <v>224</v>
      </c>
      <c r="F752" s="4">
        <f>ROUND(Source!AR724,O752)</f>
        <v>287009.46999999997</v>
      </c>
      <c r="G752" s="4" t="s">
        <v>114</v>
      </c>
      <c r="H752" s="4" t="s">
        <v>115</v>
      </c>
      <c r="I752" s="4"/>
      <c r="J752" s="4"/>
      <c r="K752" s="4">
        <v>224</v>
      </c>
      <c r="L752" s="4">
        <v>27</v>
      </c>
      <c r="M752" s="4">
        <v>3</v>
      </c>
      <c r="N752" s="4" t="s">
        <v>3</v>
      </c>
      <c r="O752" s="4">
        <v>2</v>
      </c>
      <c r="P752" s="4"/>
      <c r="Q752" s="4"/>
      <c r="R752" s="4"/>
      <c r="S752" s="4"/>
      <c r="T752" s="4"/>
      <c r="U752" s="4"/>
      <c r="V752" s="4"/>
      <c r="W752" s="4">
        <v>287009.46999999997</v>
      </c>
      <c r="X752" s="4">
        <v>1</v>
      </c>
      <c r="Y752" s="4">
        <v>287009.46999999997</v>
      </c>
      <c r="Z752" s="4"/>
      <c r="AA752" s="4"/>
      <c r="AB752" s="4"/>
    </row>
    <row r="754" spans="1:206" x14ac:dyDescent="0.2">
      <c r="A754" s="2">
        <v>51</v>
      </c>
      <c r="B754" s="2">
        <f>B20</f>
        <v>1</v>
      </c>
      <c r="C754" s="2">
        <f>A20</f>
        <v>3</v>
      </c>
      <c r="D754" s="2">
        <f>ROW(A20)</f>
        <v>20</v>
      </c>
      <c r="E754" s="2"/>
      <c r="F754" s="2" t="str">
        <f>IF(F20&lt;&gt;"",F20,"")</f>
        <v>Новая локальная смета</v>
      </c>
      <c r="G754" s="2" t="str">
        <f>IF(G20&lt;&gt;"",G20,"")</f>
        <v>Инженерные сети Зимний павильон</v>
      </c>
      <c r="H754" s="2">
        <v>0</v>
      </c>
      <c r="I754" s="2"/>
      <c r="J754" s="2"/>
      <c r="K754" s="2"/>
      <c r="L754" s="2"/>
      <c r="M754" s="2"/>
      <c r="N754" s="2"/>
      <c r="O754" s="2">
        <f t="shared" ref="O754:T754" si="586">ROUND(O119+O208+O366+O724+AB754,2)</f>
        <v>409206.08</v>
      </c>
      <c r="P754" s="2">
        <f t="shared" si="586"/>
        <v>4894.93</v>
      </c>
      <c r="Q754" s="2">
        <f t="shared" si="586"/>
        <v>22793.7</v>
      </c>
      <c r="R754" s="2">
        <f t="shared" si="586"/>
        <v>14400.58</v>
      </c>
      <c r="S754" s="2">
        <f t="shared" si="586"/>
        <v>381517.45</v>
      </c>
      <c r="T754" s="2">
        <f t="shared" si="586"/>
        <v>0</v>
      </c>
      <c r="U754" s="2">
        <f>U119+U208+U366+U724+AH754</f>
        <v>652.27487199999996</v>
      </c>
      <c r="V754" s="2">
        <f>V119+V208+V366+V724+AI754</f>
        <v>0</v>
      </c>
      <c r="W754" s="2">
        <f>ROUND(W119+W208+W366+W724+AJ754,2)</f>
        <v>0</v>
      </c>
      <c r="X754" s="2">
        <f>ROUND(X119+X208+X366+X724+AK754,2)</f>
        <v>267062.28999999998</v>
      </c>
      <c r="Y754" s="2">
        <f>ROUND(Y119+Y208+Y366+Y724+AL754,2)</f>
        <v>38151.78</v>
      </c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>
        <f t="shared" ref="AO754:BD754" si="587">ROUND(AO119+AO208+AO366+AO724+BX754,2)</f>
        <v>0</v>
      </c>
      <c r="AP754" s="2">
        <f t="shared" si="587"/>
        <v>0</v>
      </c>
      <c r="AQ754" s="2">
        <f t="shared" si="587"/>
        <v>0</v>
      </c>
      <c r="AR754" s="2">
        <f t="shared" si="587"/>
        <v>729972.76</v>
      </c>
      <c r="AS754" s="2">
        <f t="shared" si="587"/>
        <v>0</v>
      </c>
      <c r="AT754" s="2">
        <f t="shared" si="587"/>
        <v>0</v>
      </c>
      <c r="AU754" s="2">
        <f t="shared" si="587"/>
        <v>729972.76</v>
      </c>
      <c r="AV754" s="2">
        <f t="shared" si="587"/>
        <v>4894.93</v>
      </c>
      <c r="AW754" s="2">
        <f t="shared" si="587"/>
        <v>4894.93</v>
      </c>
      <c r="AX754" s="2">
        <f t="shared" si="587"/>
        <v>0</v>
      </c>
      <c r="AY754" s="2">
        <f t="shared" si="587"/>
        <v>4894.93</v>
      </c>
      <c r="AZ754" s="2">
        <f t="shared" si="587"/>
        <v>0</v>
      </c>
      <c r="BA754" s="2">
        <f t="shared" si="587"/>
        <v>0</v>
      </c>
      <c r="BB754" s="2">
        <f t="shared" si="587"/>
        <v>0</v>
      </c>
      <c r="BC754" s="2">
        <f t="shared" si="587"/>
        <v>0</v>
      </c>
      <c r="BD754" s="2">
        <f t="shared" si="587"/>
        <v>0</v>
      </c>
      <c r="BE754" s="2"/>
      <c r="BF754" s="2"/>
      <c r="BG754" s="2"/>
      <c r="BH754" s="2"/>
      <c r="BI754" s="2"/>
      <c r="BJ754" s="2"/>
      <c r="BK754" s="2"/>
      <c r="BL754" s="2"/>
      <c r="BM754" s="2"/>
      <c r="BN754" s="2"/>
      <c r="BO754" s="2"/>
      <c r="BP754" s="2"/>
      <c r="BQ754" s="2"/>
      <c r="BR754" s="2"/>
      <c r="BS754" s="2"/>
      <c r="BT754" s="2"/>
      <c r="BU754" s="2"/>
      <c r="BV754" s="2"/>
      <c r="BW754" s="2"/>
      <c r="BX754" s="2"/>
      <c r="BY754" s="2"/>
      <c r="BZ754" s="2"/>
      <c r="CA754" s="2"/>
      <c r="CB754" s="2"/>
      <c r="CC754" s="2"/>
      <c r="CD754" s="2"/>
      <c r="CE754" s="2"/>
      <c r="CF754" s="2"/>
      <c r="CG754" s="2"/>
      <c r="CH754" s="2"/>
      <c r="CI754" s="2"/>
      <c r="CJ754" s="2"/>
      <c r="CK754" s="2"/>
      <c r="CL754" s="2"/>
      <c r="CM754" s="2"/>
      <c r="CN754" s="2"/>
      <c r="CO754" s="2"/>
      <c r="CP754" s="2"/>
      <c r="CQ754" s="2"/>
      <c r="CR754" s="2"/>
      <c r="CS754" s="2"/>
      <c r="CT754" s="2"/>
      <c r="CU754" s="2"/>
      <c r="CV754" s="2"/>
      <c r="CW754" s="2"/>
      <c r="CX754" s="2"/>
      <c r="CY754" s="2"/>
      <c r="CZ754" s="2"/>
      <c r="DA754" s="2"/>
      <c r="DB754" s="2"/>
      <c r="DC754" s="2"/>
      <c r="DD754" s="2"/>
      <c r="DE754" s="2"/>
      <c r="DF754" s="2"/>
      <c r="DG754" s="3"/>
      <c r="DH754" s="3"/>
      <c r="DI754" s="3"/>
      <c r="DJ754" s="3"/>
      <c r="DK754" s="3"/>
      <c r="DL754" s="3"/>
      <c r="DM754" s="3"/>
      <c r="DN754" s="3"/>
      <c r="DO754" s="3"/>
      <c r="DP754" s="3"/>
      <c r="DQ754" s="3"/>
      <c r="DR754" s="3"/>
      <c r="DS754" s="3"/>
      <c r="DT754" s="3"/>
      <c r="DU754" s="3"/>
      <c r="DV754" s="3"/>
      <c r="DW754" s="3"/>
      <c r="DX754" s="3"/>
      <c r="DY754" s="3"/>
      <c r="DZ754" s="3"/>
      <c r="EA754" s="3"/>
      <c r="EB754" s="3"/>
      <c r="EC754" s="3"/>
      <c r="ED754" s="3"/>
      <c r="EE754" s="3"/>
      <c r="EF754" s="3"/>
      <c r="EG754" s="3"/>
      <c r="EH754" s="3"/>
      <c r="EI754" s="3"/>
      <c r="EJ754" s="3"/>
      <c r="EK754" s="3"/>
      <c r="EL754" s="3"/>
      <c r="EM754" s="3"/>
      <c r="EN754" s="3"/>
      <c r="EO754" s="3"/>
      <c r="EP754" s="3"/>
      <c r="EQ754" s="3"/>
      <c r="ER754" s="3"/>
      <c r="ES754" s="3"/>
      <c r="ET754" s="3"/>
      <c r="EU754" s="3"/>
      <c r="EV754" s="3"/>
      <c r="EW754" s="3"/>
      <c r="EX754" s="3"/>
      <c r="EY754" s="3"/>
      <c r="EZ754" s="3"/>
      <c r="FA754" s="3"/>
      <c r="FB754" s="3"/>
      <c r="FC754" s="3"/>
      <c r="FD754" s="3"/>
      <c r="FE754" s="3"/>
      <c r="FF754" s="3"/>
      <c r="FG754" s="3"/>
      <c r="FH754" s="3"/>
      <c r="FI754" s="3"/>
      <c r="FJ754" s="3"/>
      <c r="FK754" s="3"/>
      <c r="FL754" s="3"/>
      <c r="FM754" s="3"/>
      <c r="FN754" s="3"/>
      <c r="FO754" s="3"/>
      <c r="FP754" s="3"/>
      <c r="FQ754" s="3"/>
      <c r="FR754" s="3"/>
      <c r="FS754" s="3"/>
      <c r="FT754" s="3"/>
      <c r="FU754" s="3"/>
      <c r="FV754" s="3"/>
      <c r="FW754" s="3"/>
      <c r="FX754" s="3"/>
      <c r="FY754" s="3"/>
      <c r="FZ754" s="3"/>
      <c r="GA754" s="3"/>
      <c r="GB754" s="3"/>
      <c r="GC754" s="3"/>
      <c r="GD754" s="3"/>
      <c r="GE754" s="3"/>
      <c r="GF754" s="3"/>
      <c r="GG754" s="3"/>
      <c r="GH754" s="3"/>
      <c r="GI754" s="3"/>
      <c r="GJ754" s="3"/>
      <c r="GK754" s="3"/>
      <c r="GL754" s="3"/>
      <c r="GM754" s="3"/>
      <c r="GN754" s="3"/>
      <c r="GO754" s="3"/>
      <c r="GP754" s="3"/>
      <c r="GQ754" s="3"/>
      <c r="GR754" s="3"/>
      <c r="GS754" s="3"/>
      <c r="GT754" s="3"/>
      <c r="GU754" s="3"/>
      <c r="GV754" s="3"/>
      <c r="GW754" s="3"/>
      <c r="GX754" s="3">
        <v>0</v>
      </c>
    </row>
    <row r="756" spans="1:206" x14ac:dyDescent="0.2">
      <c r="A756" s="4">
        <v>50</v>
      </c>
      <c r="B756" s="4">
        <v>0</v>
      </c>
      <c r="C756" s="4">
        <v>0</v>
      </c>
      <c r="D756" s="4">
        <v>1</v>
      </c>
      <c r="E756" s="4">
        <v>201</v>
      </c>
      <c r="F756" s="4">
        <f>ROUND(Source!O754,O756)</f>
        <v>409206.08</v>
      </c>
      <c r="G756" s="4" t="s">
        <v>62</v>
      </c>
      <c r="H756" s="4" t="s">
        <v>63</v>
      </c>
      <c r="I756" s="4"/>
      <c r="J756" s="4"/>
      <c r="K756" s="4">
        <v>201</v>
      </c>
      <c r="L756" s="4">
        <v>1</v>
      </c>
      <c r="M756" s="4">
        <v>3</v>
      </c>
      <c r="N756" s="4" t="s">
        <v>3</v>
      </c>
      <c r="O756" s="4">
        <v>2</v>
      </c>
      <c r="P756" s="4"/>
      <c r="Q756" s="4"/>
      <c r="R756" s="4"/>
      <c r="S756" s="4"/>
      <c r="T756" s="4"/>
      <c r="U756" s="4"/>
      <c r="V756" s="4"/>
      <c r="W756" s="4">
        <v>375327.77</v>
      </c>
      <c r="X756" s="4">
        <v>1</v>
      </c>
      <c r="Y756" s="4">
        <v>375327.77</v>
      </c>
      <c r="Z756" s="4"/>
      <c r="AA756" s="4"/>
      <c r="AB756" s="4"/>
    </row>
    <row r="757" spans="1:206" x14ac:dyDescent="0.2">
      <c r="A757" s="4">
        <v>50</v>
      </c>
      <c r="B757" s="4">
        <v>0</v>
      </c>
      <c r="C757" s="4">
        <v>0</v>
      </c>
      <c r="D757" s="4">
        <v>1</v>
      </c>
      <c r="E757" s="4">
        <v>202</v>
      </c>
      <c r="F757" s="4">
        <f>ROUND(Source!P754,O757)</f>
        <v>4894.93</v>
      </c>
      <c r="G757" s="4" t="s">
        <v>64</v>
      </c>
      <c r="H757" s="4" t="s">
        <v>65</v>
      </c>
      <c r="I757" s="4"/>
      <c r="J757" s="4"/>
      <c r="K757" s="4">
        <v>202</v>
      </c>
      <c r="L757" s="4">
        <v>2</v>
      </c>
      <c r="M757" s="4">
        <v>3</v>
      </c>
      <c r="N757" s="4" t="s">
        <v>3</v>
      </c>
      <c r="O757" s="4">
        <v>2</v>
      </c>
      <c r="P757" s="4"/>
      <c r="Q757" s="4"/>
      <c r="R757" s="4"/>
      <c r="S757" s="4"/>
      <c r="T757" s="4"/>
      <c r="U757" s="4"/>
      <c r="V757" s="4"/>
      <c r="W757" s="4">
        <v>4892.87</v>
      </c>
      <c r="X757" s="4">
        <v>1</v>
      </c>
      <c r="Y757" s="4">
        <v>4892.87</v>
      </c>
      <c r="Z757" s="4"/>
      <c r="AA757" s="4"/>
      <c r="AB757" s="4"/>
    </row>
    <row r="758" spans="1:206" x14ac:dyDescent="0.2">
      <c r="A758" s="4">
        <v>50</v>
      </c>
      <c r="B758" s="4">
        <v>0</v>
      </c>
      <c r="C758" s="4">
        <v>0</v>
      </c>
      <c r="D758" s="4">
        <v>1</v>
      </c>
      <c r="E758" s="4">
        <v>222</v>
      </c>
      <c r="F758" s="4">
        <f>ROUND(Source!AO754,O758)</f>
        <v>0</v>
      </c>
      <c r="G758" s="4" t="s">
        <v>66</v>
      </c>
      <c r="H758" s="4" t="s">
        <v>67</v>
      </c>
      <c r="I758" s="4"/>
      <c r="J758" s="4"/>
      <c r="K758" s="4">
        <v>222</v>
      </c>
      <c r="L758" s="4">
        <v>3</v>
      </c>
      <c r="M758" s="4">
        <v>3</v>
      </c>
      <c r="N758" s="4" t="s">
        <v>3</v>
      </c>
      <c r="O758" s="4">
        <v>2</v>
      </c>
      <c r="P758" s="4"/>
      <c r="Q758" s="4"/>
      <c r="R758" s="4"/>
      <c r="S758" s="4"/>
      <c r="T758" s="4"/>
      <c r="U758" s="4"/>
      <c r="V758" s="4"/>
      <c r="W758" s="4">
        <v>0</v>
      </c>
      <c r="X758" s="4">
        <v>1</v>
      </c>
      <c r="Y758" s="4">
        <v>0</v>
      </c>
      <c r="Z758" s="4"/>
      <c r="AA758" s="4"/>
      <c r="AB758" s="4"/>
    </row>
    <row r="759" spans="1:206" x14ac:dyDescent="0.2">
      <c r="A759" s="4">
        <v>50</v>
      </c>
      <c r="B759" s="4">
        <v>0</v>
      </c>
      <c r="C759" s="4">
        <v>0</v>
      </c>
      <c r="D759" s="4">
        <v>1</v>
      </c>
      <c r="E759" s="4">
        <v>225</v>
      </c>
      <c r="F759" s="4">
        <f>ROUND(Source!AV754,O759)</f>
        <v>4894.93</v>
      </c>
      <c r="G759" s="4" t="s">
        <v>68</v>
      </c>
      <c r="H759" s="4" t="s">
        <v>69</v>
      </c>
      <c r="I759" s="4"/>
      <c r="J759" s="4"/>
      <c r="K759" s="4">
        <v>225</v>
      </c>
      <c r="L759" s="4">
        <v>4</v>
      </c>
      <c r="M759" s="4">
        <v>3</v>
      </c>
      <c r="N759" s="4" t="s">
        <v>3</v>
      </c>
      <c r="O759" s="4">
        <v>2</v>
      </c>
      <c r="P759" s="4"/>
      <c r="Q759" s="4"/>
      <c r="R759" s="4"/>
      <c r="S759" s="4"/>
      <c r="T759" s="4"/>
      <c r="U759" s="4"/>
      <c r="V759" s="4"/>
      <c r="W759" s="4">
        <v>4892.87</v>
      </c>
      <c r="X759" s="4">
        <v>1</v>
      </c>
      <c r="Y759" s="4">
        <v>4892.87</v>
      </c>
      <c r="Z759" s="4"/>
      <c r="AA759" s="4"/>
      <c r="AB759" s="4"/>
    </row>
    <row r="760" spans="1:206" x14ac:dyDescent="0.2">
      <c r="A760" s="4">
        <v>50</v>
      </c>
      <c r="B760" s="4">
        <v>0</v>
      </c>
      <c r="C760" s="4">
        <v>0</v>
      </c>
      <c r="D760" s="4">
        <v>1</v>
      </c>
      <c r="E760" s="4">
        <v>226</v>
      </c>
      <c r="F760" s="4">
        <f>ROUND(Source!AW754,O760)</f>
        <v>4894.93</v>
      </c>
      <c r="G760" s="4" t="s">
        <v>70</v>
      </c>
      <c r="H760" s="4" t="s">
        <v>71</v>
      </c>
      <c r="I760" s="4"/>
      <c r="J760" s="4"/>
      <c r="K760" s="4">
        <v>226</v>
      </c>
      <c r="L760" s="4">
        <v>5</v>
      </c>
      <c r="M760" s="4">
        <v>3</v>
      </c>
      <c r="N760" s="4" t="s">
        <v>3</v>
      </c>
      <c r="O760" s="4">
        <v>2</v>
      </c>
      <c r="P760" s="4"/>
      <c r="Q760" s="4"/>
      <c r="R760" s="4"/>
      <c r="S760" s="4"/>
      <c r="T760" s="4"/>
      <c r="U760" s="4"/>
      <c r="V760" s="4"/>
      <c r="W760" s="4">
        <v>4892.87</v>
      </c>
      <c r="X760" s="4">
        <v>1</v>
      </c>
      <c r="Y760" s="4">
        <v>4892.87</v>
      </c>
      <c r="Z760" s="4"/>
      <c r="AA760" s="4"/>
      <c r="AB760" s="4"/>
    </row>
    <row r="761" spans="1:206" x14ac:dyDescent="0.2">
      <c r="A761" s="4">
        <v>50</v>
      </c>
      <c r="B761" s="4">
        <v>0</v>
      </c>
      <c r="C761" s="4">
        <v>0</v>
      </c>
      <c r="D761" s="4">
        <v>1</v>
      </c>
      <c r="E761" s="4">
        <v>227</v>
      </c>
      <c r="F761" s="4">
        <f>ROUND(Source!AX754,O761)</f>
        <v>0</v>
      </c>
      <c r="G761" s="4" t="s">
        <v>72</v>
      </c>
      <c r="H761" s="4" t="s">
        <v>73</v>
      </c>
      <c r="I761" s="4"/>
      <c r="J761" s="4"/>
      <c r="K761" s="4">
        <v>227</v>
      </c>
      <c r="L761" s="4">
        <v>6</v>
      </c>
      <c r="M761" s="4">
        <v>3</v>
      </c>
      <c r="N761" s="4" t="s">
        <v>3</v>
      </c>
      <c r="O761" s="4">
        <v>2</v>
      </c>
      <c r="P761" s="4"/>
      <c r="Q761" s="4"/>
      <c r="R761" s="4"/>
      <c r="S761" s="4"/>
      <c r="T761" s="4"/>
      <c r="U761" s="4"/>
      <c r="V761" s="4"/>
      <c r="W761" s="4">
        <v>0</v>
      </c>
      <c r="X761" s="4">
        <v>1</v>
      </c>
      <c r="Y761" s="4">
        <v>0</v>
      </c>
      <c r="Z761" s="4"/>
      <c r="AA761" s="4"/>
      <c r="AB761" s="4"/>
    </row>
    <row r="762" spans="1:206" x14ac:dyDescent="0.2">
      <c r="A762" s="4">
        <v>50</v>
      </c>
      <c r="B762" s="4">
        <v>0</v>
      </c>
      <c r="C762" s="4">
        <v>0</v>
      </c>
      <c r="D762" s="4">
        <v>1</v>
      </c>
      <c r="E762" s="4">
        <v>228</v>
      </c>
      <c r="F762" s="4">
        <f>ROUND(Source!AY754,O762)</f>
        <v>4894.93</v>
      </c>
      <c r="G762" s="4" t="s">
        <v>74</v>
      </c>
      <c r="H762" s="4" t="s">
        <v>75</v>
      </c>
      <c r="I762" s="4"/>
      <c r="J762" s="4"/>
      <c r="K762" s="4">
        <v>228</v>
      </c>
      <c r="L762" s="4">
        <v>7</v>
      </c>
      <c r="M762" s="4">
        <v>3</v>
      </c>
      <c r="N762" s="4" t="s">
        <v>3</v>
      </c>
      <c r="O762" s="4">
        <v>2</v>
      </c>
      <c r="P762" s="4"/>
      <c r="Q762" s="4"/>
      <c r="R762" s="4"/>
      <c r="S762" s="4"/>
      <c r="T762" s="4"/>
      <c r="U762" s="4"/>
      <c r="V762" s="4"/>
      <c r="W762" s="4">
        <v>4892.87</v>
      </c>
      <c r="X762" s="4">
        <v>1</v>
      </c>
      <c r="Y762" s="4">
        <v>4892.87</v>
      </c>
      <c r="Z762" s="4"/>
      <c r="AA762" s="4"/>
      <c r="AB762" s="4"/>
    </row>
    <row r="763" spans="1:206" x14ac:dyDescent="0.2">
      <c r="A763" s="4">
        <v>50</v>
      </c>
      <c r="B763" s="4">
        <v>0</v>
      </c>
      <c r="C763" s="4">
        <v>0</v>
      </c>
      <c r="D763" s="4">
        <v>1</v>
      </c>
      <c r="E763" s="4">
        <v>216</v>
      </c>
      <c r="F763" s="4">
        <f>ROUND(Source!AP754,O763)</f>
        <v>0</v>
      </c>
      <c r="G763" s="4" t="s">
        <v>76</v>
      </c>
      <c r="H763" s="4" t="s">
        <v>77</v>
      </c>
      <c r="I763" s="4"/>
      <c r="J763" s="4"/>
      <c r="K763" s="4">
        <v>216</v>
      </c>
      <c r="L763" s="4">
        <v>8</v>
      </c>
      <c r="M763" s="4">
        <v>3</v>
      </c>
      <c r="N763" s="4" t="s">
        <v>3</v>
      </c>
      <c r="O763" s="4">
        <v>2</v>
      </c>
      <c r="P763" s="4"/>
      <c r="Q763" s="4"/>
      <c r="R763" s="4"/>
      <c r="S763" s="4"/>
      <c r="T763" s="4"/>
      <c r="U763" s="4"/>
      <c r="V763" s="4"/>
      <c r="W763" s="4">
        <v>0</v>
      </c>
      <c r="X763" s="4">
        <v>1</v>
      </c>
      <c r="Y763" s="4">
        <v>0</v>
      </c>
      <c r="Z763" s="4"/>
      <c r="AA763" s="4"/>
      <c r="AB763" s="4"/>
    </row>
    <row r="764" spans="1:206" x14ac:dyDescent="0.2">
      <c r="A764" s="4">
        <v>50</v>
      </c>
      <c r="B764" s="4">
        <v>0</v>
      </c>
      <c r="C764" s="4">
        <v>0</v>
      </c>
      <c r="D764" s="4">
        <v>1</v>
      </c>
      <c r="E764" s="4">
        <v>223</v>
      </c>
      <c r="F764" s="4">
        <f>ROUND(Source!AQ754,O764)</f>
        <v>0</v>
      </c>
      <c r="G764" s="4" t="s">
        <v>78</v>
      </c>
      <c r="H764" s="4" t="s">
        <v>79</v>
      </c>
      <c r="I764" s="4"/>
      <c r="J764" s="4"/>
      <c r="K764" s="4">
        <v>223</v>
      </c>
      <c r="L764" s="4">
        <v>9</v>
      </c>
      <c r="M764" s="4">
        <v>3</v>
      </c>
      <c r="N764" s="4" t="s">
        <v>3</v>
      </c>
      <c r="O764" s="4">
        <v>2</v>
      </c>
      <c r="P764" s="4"/>
      <c r="Q764" s="4"/>
      <c r="R764" s="4"/>
      <c r="S764" s="4"/>
      <c r="T764" s="4"/>
      <c r="U764" s="4"/>
      <c r="V764" s="4"/>
      <c r="W764" s="4">
        <v>0</v>
      </c>
      <c r="X764" s="4">
        <v>1</v>
      </c>
      <c r="Y764" s="4">
        <v>0</v>
      </c>
      <c r="Z764" s="4"/>
      <c r="AA764" s="4"/>
      <c r="AB764" s="4"/>
    </row>
    <row r="765" spans="1:206" x14ac:dyDescent="0.2">
      <c r="A765" s="4">
        <v>50</v>
      </c>
      <c r="B765" s="4">
        <v>0</v>
      </c>
      <c r="C765" s="4">
        <v>0</v>
      </c>
      <c r="D765" s="4">
        <v>1</v>
      </c>
      <c r="E765" s="4">
        <v>229</v>
      </c>
      <c r="F765" s="4">
        <f>ROUND(Source!AZ754,O765)</f>
        <v>0</v>
      </c>
      <c r="G765" s="4" t="s">
        <v>80</v>
      </c>
      <c r="H765" s="4" t="s">
        <v>81</v>
      </c>
      <c r="I765" s="4"/>
      <c r="J765" s="4"/>
      <c r="K765" s="4">
        <v>229</v>
      </c>
      <c r="L765" s="4">
        <v>10</v>
      </c>
      <c r="M765" s="4">
        <v>3</v>
      </c>
      <c r="N765" s="4" t="s">
        <v>3</v>
      </c>
      <c r="O765" s="4">
        <v>2</v>
      </c>
      <c r="P765" s="4"/>
      <c r="Q765" s="4"/>
      <c r="R765" s="4"/>
      <c r="S765" s="4"/>
      <c r="T765" s="4"/>
      <c r="U765" s="4"/>
      <c r="V765" s="4"/>
      <c r="W765" s="4">
        <v>0</v>
      </c>
      <c r="X765" s="4">
        <v>1</v>
      </c>
      <c r="Y765" s="4">
        <v>0</v>
      </c>
      <c r="Z765" s="4"/>
      <c r="AA765" s="4"/>
      <c r="AB765" s="4"/>
    </row>
    <row r="766" spans="1:206" x14ac:dyDescent="0.2">
      <c r="A766" s="4">
        <v>50</v>
      </c>
      <c r="B766" s="4">
        <v>0</v>
      </c>
      <c r="C766" s="4">
        <v>0</v>
      </c>
      <c r="D766" s="4">
        <v>1</v>
      </c>
      <c r="E766" s="4">
        <v>203</v>
      </c>
      <c r="F766" s="4">
        <f>ROUND(Source!Q754,O766)</f>
        <v>22793.7</v>
      </c>
      <c r="G766" s="4" t="s">
        <v>82</v>
      </c>
      <c r="H766" s="4" t="s">
        <v>83</v>
      </c>
      <c r="I766" s="4"/>
      <c r="J766" s="4"/>
      <c r="K766" s="4">
        <v>203</v>
      </c>
      <c r="L766" s="4">
        <v>11</v>
      </c>
      <c r="M766" s="4">
        <v>3</v>
      </c>
      <c r="N766" s="4" t="s">
        <v>3</v>
      </c>
      <c r="O766" s="4">
        <v>2</v>
      </c>
      <c r="P766" s="4"/>
      <c r="Q766" s="4"/>
      <c r="R766" s="4"/>
      <c r="S766" s="4"/>
      <c r="T766" s="4"/>
      <c r="U766" s="4"/>
      <c r="V766" s="4"/>
      <c r="W766" s="4">
        <v>13095.46</v>
      </c>
      <c r="X766" s="4">
        <v>1</v>
      </c>
      <c r="Y766" s="4">
        <v>13095.46</v>
      </c>
      <c r="Z766" s="4"/>
      <c r="AA766" s="4"/>
      <c r="AB766" s="4"/>
    </row>
    <row r="767" spans="1:206" x14ac:dyDescent="0.2">
      <c r="A767" s="4">
        <v>50</v>
      </c>
      <c r="B767" s="4">
        <v>0</v>
      </c>
      <c r="C767" s="4">
        <v>0</v>
      </c>
      <c r="D767" s="4">
        <v>1</v>
      </c>
      <c r="E767" s="4">
        <v>231</v>
      </c>
      <c r="F767" s="4">
        <f>ROUND(Source!BB754,O767)</f>
        <v>0</v>
      </c>
      <c r="G767" s="4" t="s">
        <v>84</v>
      </c>
      <c r="H767" s="4" t="s">
        <v>85</v>
      </c>
      <c r="I767" s="4"/>
      <c r="J767" s="4"/>
      <c r="K767" s="4">
        <v>231</v>
      </c>
      <c r="L767" s="4">
        <v>12</v>
      </c>
      <c r="M767" s="4">
        <v>3</v>
      </c>
      <c r="N767" s="4" t="s">
        <v>3</v>
      </c>
      <c r="O767" s="4">
        <v>2</v>
      </c>
      <c r="P767" s="4"/>
      <c r="Q767" s="4"/>
      <c r="R767" s="4"/>
      <c r="S767" s="4"/>
      <c r="T767" s="4"/>
      <c r="U767" s="4"/>
      <c r="V767" s="4"/>
      <c r="W767" s="4">
        <v>0</v>
      </c>
      <c r="X767" s="4">
        <v>1</v>
      </c>
      <c r="Y767" s="4">
        <v>0</v>
      </c>
      <c r="Z767" s="4"/>
      <c r="AA767" s="4"/>
      <c r="AB767" s="4"/>
    </row>
    <row r="768" spans="1:206" x14ac:dyDescent="0.2">
      <c r="A768" s="4">
        <v>50</v>
      </c>
      <c r="B768" s="4">
        <v>0</v>
      </c>
      <c r="C768" s="4">
        <v>0</v>
      </c>
      <c r="D768" s="4">
        <v>1</v>
      </c>
      <c r="E768" s="4">
        <v>204</v>
      </c>
      <c r="F768" s="4">
        <f>ROUND(Source!R754,O768)</f>
        <v>14400.58</v>
      </c>
      <c r="G768" s="4" t="s">
        <v>86</v>
      </c>
      <c r="H768" s="4" t="s">
        <v>87</v>
      </c>
      <c r="I768" s="4"/>
      <c r="J768" s="4"/>
      <c r="K768" s="4">
        <v>204</v>
      </c>
      <c r="L768" s="4">
        <v>13</v>
      </c>
      <c r="M768" s="4">
        <v>3</v>
      </c>
      <c r="N768" s="4" t="s">
        <v>3</v>
      </c>
      <c r="O768" s="4">
        <v>2</v>
      </c>
      <c r="P768" s="4"/>
      <c r="Q768" s="4"/>
      <c r="R768" s="4"/>
      <c r="S768" s="4"/>
      <c r="T768" s="4"/>
      <c r="U768" s="4"/>
      <c r="V768" s="4"/>
      <c r="W768" s="4">
        <v>8251.39</v>
      </c>
      <c r="X768" s="4">
        <v>1</v>
      </c>
      <c r="Y768" s="4">
        <v>8251.39</v>
      </c>
      <c r="Z768" s="4"/>
      <c r="AA768" s="4"/>
      <c r="AB768" s="4"/>
    </row>
    <row r="769" spans="1:206" x14ac:dyDescent="0.2">
      <c r="A769" s="4">
        <v>50</v>
      </c>
      <c r="B769" s="4">
        <v>0</v>
      </c>
      <c r="C769" s="4">
        <v>0</v>
      </c>
      <c r="D769" s="4">
        <v>1</v>
      </c>
      <c r="E769" s="4">
        <v>205</v>
      </c>
      <c r="F769" s="4">
        <f>ROUND(Source!S754,O769)</f>
        <v>381517.45</v>
      </c>
      <c r="G769" s="4" t="s">
        <v>88</v>
      </c>
      <c r="H769" s="4" t="s">
        <v>89</v>
      </c>
      <c r="I769" s="4"/>
      <c r="J769" s="4"/>
      <c r="K769" s="4">
        <v>205</v>
      </c>
      <c r="L769" s="4">
        <v>14</v>
      </c>
      <c r="M769" s="4">
        <v>3</v>
      </c>
      <c r="N769" s="4" t="s">
        <v>3</v>
      </c>
      <c r="O769" s="4">
        <v>2</v>
      </c>
      <c r="P769" s="4"/>
      <c r="Q769" s="4"/>
      <c r="R769" s="4"/>
      <c r="S769" s="4"/>
      <c r="T769" s="4"/>
      <c r="U769" s="4"/>
      <c r="V769" s="4"/>
      <c r="W769" s="4">
        <v>357339.44</v>
      </c>
      <c r="X769" s="4">
        <v>1</v>
      </c>
      <c r="Y769" s="4">
        <v>357339.44</v>
      </c>
      <c r="Z769" s="4"/>
      <c r="AA769" s="4"/>
      <c r="AB769" s="4"/>
    </row>
    <row r="770" spans="1:206" x14ac:dyDescent="0.2">
      <c r="A770" s="4">
        <v>50</v>
      </c>
      <c r="B770" s="4">
        <v>0</v>
      </c>
      <c r="C770" s="4">
        <v>0</v>
      </c>
      <c r="D770" s="4">
        <v>1</v>
      </c>
      <c r="E770" s="4">
        <v>232</v>
      </c>
      <c r="F770" s="4">
        <f>ROUND(Source!BC754,O770)</f>
        <v>0</v>
      </c>
      <c r="G770" s="4" t="s">
        <v>90</v>
      </c>
      <c r="H770" s="4" t="s">
        <v>91</v>
      </c>
      <c r="I770" s="4"/>
      <c r="J770" s="4"/>
      <c r="K770" s="4">
        <v>232</v>
      </c>
      <c r="L770" s="4">
        <v>15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0</v>
      </c>
      <c r="X770" s="4">
        <v>1</v>
      </c>
      <c r="Y770" s="4">
        <v>0</v>
      </c>
      <c r="Z770" s="4"/>
      <c r="AA770" s="4"/>
      <c r="AB770" s="4"/>
    </row>
    <row r="771" spans="1:206" x14ac:dyDescent="0.2">
      <c r="A771" s="4">
        <v>50</v>
      </c>
      <c r="B771" s="4">
        <v>0</v>
      </c>
      <c r="C771" s="4">
        <v>0</v>
      </c>
      <c r="D771" s="4">
        <v>1</v>
      </c>
      <c r="E771" s="4">
        <v>214</v>
      </c>
      <c r="F771" s="4">
        <f>ROUND(Source!AS754,O771)</f>
        <v>0</v>
      </c>
      <c r="G771" s="4" t="s">
        <v>92</v>
      </c>
      <c r="H771" s="4" t="s">
        <v>93</v>
      </c>
      <c r="I771" s="4"/>
      <c r="J771" s="4"/>
      <c r="K771" s="4">
        <v>214</v>
      </c>
      <c r="L771" s="4">
        <v>16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0</v>
      </c>
      <c r="X771" s="4">
        <v>1</v>
      </c>
      <c r="Y771" s="4">
        <v>0</v>
      </c>
      <c r="Z771" s="4"/>
      <c r="AA771" s="4"/>
      <c r="AB771" s="4"/>
    </row>
    <row r="772" spans="1:206" x14ac:dyDescent="0.2">
      <c r="A772" s="4">
        <v>50</v>
      </c>
      <c r="B772" s="4">
        <v>0</v>
      </c>
      <c r="C772" s="4">
        <v>0</v>
      </c>
      <c r="D772" s="4">
        <v>1</v>
      </c>
      <c r="E772" s="4">
        <v>215</v>
      </c>
      <c r="F772" s="4">
        <f>ROUND(Source!AT754,O772)</f>
        <v>0</v>
      </c>
      <c r="G772" s="4" t="s">
        <v>94</v>
      </c>
      <c r="H772" s="4" t="s">
        <v>95</v>
      </c>
      <c r="I772" s="4"/>
      <c r="J772" s="4"/>
      <c r="K772" s="4">
        <v>215</v>
      </c>
      <c r="L772" s="4">
        <v>17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0</v>
      </c>
      <c r="X772" s="4">
        <v>1</v>
      </c>
      <c r="Y772" s="4">
        <v>0</v>
      </c>
      <c r="Z772" s="4"/>
      <c r="AA772" s="4"/>
      <c r="AB772" s="4"/>
    </row>
    <row r="773" spans="1:206" x14ac:dyDescent="0.2">
      <c r="A773" s="4">
        <v>50</v>
      </c>
      <c r="B773" s="4">
        <v>0</v>
      </c>
      <c r="C773" s="4">
        <v>0</v>
      </c>
      <c r="D773" s="4">
        <v>1</v>
      </c>
      <c r="E773" s="4">
        <v>217</v>
      </c>
      <c r="F773" s="4">
        <f>ROUND(Source!AU754,O773)</f>
        <v>729972.76</v>
      </c>
      <c r="G773" s="4" t="s">
        <v>96</v>
      </c>
      <c r="H773" s="4" t="s">
        <v>97</v>
      </c>
      <c r="I773" s="4"/>
      <c r="J773" s="4"/>
      <c r="K773" s="4">
        <v>217</v>
      </c>
      <c r="L773" s="4">
        <v>18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670110.92000000004</v>
      </c>
      <c r="X773" s="4">
        <v>1</v>
      </c>
      <c r="Y773" s="4">
        <v>670110.92000000004</v>
      </c>
      <c r="Z773" s="4"/>
      <c r="AA773" s="4"/>
      <c r="AB773" s="4"/>
    </row>
    <row r="774" spans="1:206" x14ac:dyDescent="0.2">
      <c r="A774" s="4">
        <v>50</v>
      </c>
      <c r="B774" s="4">
        <v>0</v>
      </c>
      <c r="C774" s="4">
        <v>0</v>
      </c>
      <c r="D774" s="4">
        <v>1</v>
      </c>
      <c r="E774" s="4">
        <v>230</v>
      </c>
      <c r="F774" s="4">
        <f>ROUND(Source!BA754,O774)</f>
        <v>0</v>
      </c>
      <c r="G774" s="4" t="s">
        <v>98</v>
      </c>
      <c r="H774" s="4" t="s">
        <v>99</v>
      </c>
      <c r="I774" s="4"/>
      <c r="J774" s="4"/>
      <c r="K774" s="4">
        <v>230</v>
      </c>
      <c r="L774" s="4">
        <v>19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0</v>
      </c>
      <c r="X774" s="4">
        <v>1</v>
      </c>
      <c r="Y774" s="4">
        <v>0</v>
      </c>
      <c r="Z774" s="4"/>
      <c r="AA774" s="4"/>
      <c r="AB774" s="4"/>
    </row>
    <row r="775" spans="1:206" x14ac:dyDescent="0.2">
      <c r="A775" s="4">
        <v>50</v>
      </c>
      <c r="B775" s="4">
        <v>0</v>
      </c>
      <c r="C775" s="4">
        <v>0</v>
      </c>
      <c r="D775" s="4">
        <v>1</v>
      </c>
      <c r="E775" s="4">
        <v>206</v>
      </c>
      <c r="F775" s="4">
        <f>ROUND(Source!T754,O775)</f>
        <v>0</v>
      </c>
      <c r="G775" s="4" t="s">
        <v>100</v>
      </c>
      <c r="H775" s="4" t="s">
        <v>101</v>
      </c>
      <c r="I775" s="4"/>
      <c r="J775" s="4"/>
      <c r="K775" s="4">
        <v>206</v>
      </c>
      <c r="L775" s="4">
        <v>20</v>
      </c>
      <c r="M775" s="4">
        <v>3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0</v>
      </c>
      <c r="X775" s="4">
        <v>1</v>
      </c>
      <c r="Y775" s="4">
        <v>0</v>
      </c>
      <c r="Z775" s="4"/>
      <c r="AA775" s="4"/>
      <c r="AB775" s="4"/>
    </row>
    <row r="776" spans="1:206" x14ac:dyDescent="0.2">
      <c r="A776" s="4">
        <v>50</v>
      </c>
      <c r="B776" s="4">
        <v>0</v>
      </c>
      <c r="C776" s="4">
        <v>0</v>
      </c>
      <c r="D776" s="4">
        <v>1</v>
      </c>
      <c r="E776" s="4">
        <v>207</v>
      </c>
      <c r="F776" s="4">
        <f>Source!U754</f>
        <v>652.27487199999996</v>
      </c>
      <c r="G776" s="4" t="s">
        <v>102</v>
      </c>
      <c r="H776" s="4" t="s">
        <v>103</v>
      </c>
      <c r="I776" s="4"/>
      <c r="J776" s="4"/>
      <c r="K776" s="4">
        <v>207</v>
      </c>
      <c r="L776" s="4">
        <v>21</v>
      </c>
      <c r="M776" s="4">
        <v>3</v>
      </c>
      <c r="N776" s="4" t="s">
        <v>3</v>
      </c>
      <c r="O776" s="4">
        <v>-1</v>
      </c>
      <c r="P776" s="4"/>
      <c r="Q776" s="4"/>
      <c r="R776" s="4"/>
      <c r="S776" s="4"/>
      <c r="T776" s="4"/>
      <c r="U776" s="4"/>
      <c r="V776" s="4"/>
      <c r="W776" s="4">
        <v>609.81987200000015</v>
      </c>
      <c r="X776" s="4">
        <v>1</v>
      </c>
      <c r="Y776" s="4">
        <v>609.81987200000015</v>
      </c>
      <c r="Z776" s="4"/>
      <c r="AA776" s="4"/>
      <c r="AB776" s="4"/>
    </row>
    <row r="777" spans="1:206" x14ac:dyDescent="0.2">
      <c r="A777" s="4">
        <v>50</v>
      </c>
      <c r="B777" s="4">
        <v>0</v>
      </c>
      <c r="C777" s="4">
        <v>0</v>
      </c>
      <c r="D777" s="4">
        <v>1</v>
      </c>
      <c r="E777" s="4">
        <v>208</v>
      </c>
      <c r="F777" s="4">
        <f>Source!V754</f>
        <v>0</v>
      </c>
      <c r="G777" s="4" t="s">
        <v>104</v>
      </c>
      <c r="H777" s="4" t="s">
        <v>105</v>
      </c>
      <c r="I777" s="4"/>
      <c r="J777" s="4"/>
      <c r="K777" s="4">
        <v>208</v>
      </c>
      <c r="L777" s="4">
        <v>22</v>
      </c>
      <c r="M777" s="4">
        <v>3</v>
      </c>
      <c r="N777" s="4" t="s">
        <v>3</v>
      </c>
      <c r="O777" s="4">
        <v>-1</v>
      </c>
      <c r="P777" s="4"/>
      <c r="Q777" s="4"/>
      <c r="R777" s="4"/>
      <c r="S777" s="4"/>
      <c r="T777" s="4"/>
      <c r="U777" s="4"/>
      <c r="V777" s="4"/>
      <c r="W777" s="4">
        <v>0</v>
      </c>
      <c r="X777" s="4">
        <v>1</v>
      </c>
      <c r="Y777" s="4">
        <v>0</v>
      </c>
      <c r="Z777" s="4"/>
      <c r="AA777" s="4"/>
      <c r="AB777" s="4"/>
    </row>
    <row r="778" spans="1:206" x14ac:dyDescent="0.2">
      <c r="A778" s="4">
        <v>50</v>
      </c>
      <c r="B778" s="4">
        <v>0</v>
      </c>
      <c r="C778" s="4">
        <v>0</v>
      </c>
      <c r="D778" s="4">
        <v>1</v>
      </c>
      <c r="E778" s="4">
        <v>209</v>
      </c>
      <c r="F778" s="4">
        <f>ROUND(Source!W754,O778)</f>
        <v>0</v>
      </c>
      <c r="G778" s="4" t="s">
        <v>106</v>
      </c>
      <c r="H778" s="4" t="s">
        <v>107</v>
      </c>
      <c r="I778" s="4"/>
      <c r="J778" s="4"/>
      <c r="K778" s="4">
        <v>209</v>
      </c>
      <c r="L778" s="4">
        <v>23</v>
      </c>
      <c r="M778" s="4">
        <v>3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0</v>
      </c>
      <c r="X778" s="4">
        <v>1</v>
      </c>
      <c r="Y778" s="4">
        <v>0</v>
      </c>
      <c r="Z778" s="4"/>
      <c r="AA778" s="4"/>
      <c r="AB778" s="4"/>
    </row>
    <row r="779" spans="1:206" x14ac:dyDescent="0.2">
      <c r="A779" s="4">
        <v>50</v>
      </c>
      <c r="B779" s="4">
        <v>0</v>
      </c>
      <c r="C779" s="4">
        <v>0</v>
      </c>
      <c r="D779" s="4">
        <v>1</v>
      </c>
      <c r="E779" s="4">
        <v>233</v>
      </c>
      <c r="F779" s="4">
        <f>ROUND(Source!BD754,O779)</f>
        <v>0</v>
      </c>
      <c r="G779" s="4" t="s">
        <v>108</v>
      </c>
      <c r="H779" s="4" t="s">
        <v>109</v>
      </c>
      <c r="I779" s="4"/>
      <c r="J779" s="4"/>
      <c r="K779" s="4">
        <v>233</v>
      </c>
      <c r="L779" s="4">
        <v>24</v>
      </c>
      <c r="M779" s="4">
        <v>3</v>
      </c>
      <c r="N779" s="4" t="s">
        <v>3</v>
      </c>
      <c r="O779" s="4">
        <v>2</v>
      </c>
      <c r="P779" s="4"/>
      <c r="Q779" s="4"/>
      <c r="R779" s="4"/>
      <c r="S779" s="4"/>
      <c r="T779" s="4"/>
      <c r="U779" s="4"/>
      <c r="V779" s="4"/>
      <c r="W779" s="4">
        <v>0</v>
      </c>
      <c r="X779" s="4">
        <v>1</v>
      </c>
      <c r="Y779" s="4">
        <v>0</v>
      </c>
      <c r="Z779" s="4"/>
      <c r="AA779" s="4"/>
      <c r="AB779" s="4"/>
    </row>
    <row r="780" spans="1:206" x14ac:dyDescent="0.2">
      <c r="A780" s="4">
        <v>50</v>
      </c>
      <c r="B780" s="4">
        <v>0</v>
      </c>
      <c r="C780" s="4">
        <v>0</v>
      </c>
      <c r="D780" s="4">
        <v>1</v>
      </c>
      <c r="E780" s="4">
        <v>210</v>
      </c>
      <c r="F780" s="4">
        <f>ROUND(Source!X754,O780)</f>
        <v>267062.28999999998</v>
      </c>
      <c r="G780" s="4" t="s">
        <v>110</v>
      </c>
      <c r="H780" s="4" t="s">
        <v>111</v>
      </c>
      <c r="I780" s="4"/>
      <c r="J780" s="4"/>
      <c r="K780" s="4">
        <v>210</v>
      </c>
      <c r="L780" s="4">
        <v>25</v>
      </c>
      <c r="M780" s="4">
        <v>3</v>
      </c>
      <c r="N780" s="4" t="s">
        <v>3</v>
      </c>
      <c r="O780" s="4">
        <v>2</v>
      </c>
      <c r="P780" s="4"/>
      <c r="Q780" s="4"/>
      <c r="R780" s="4"/>
      <c r="S780" s="4"/>
      <c r="T780" s="4"/>
      <c r="U780" s="4"/>
      <c r="V780" s="4"/>
      <c r="W780" s="4">
        <v>250137.68</v>
      </c>
      <c r="X780" s="4">
        <v>1</v>
      </c>
      <c r="Y780" s="4">
        <v>250137.68</v>
      </c>
      <c r="Z780" s="4"/>
      <c r="AA780" s="4"/>
      <c r="AB780" s="4"/>
    </row>
    <row r="781" spans="1:206" x14ac:dyDescent="0.2">
      <c r="A781" s="4">
        <v>50</v>
      </c>
      <c r="B781" s="4">
        <v>0</v>
      </c>
      <c r="C781" s="4">
        <v>0</v>
      </c>
      <c r="D781" s="4">
        <v>1</v>
      </c>
      <c r="E781" s="4">
        <v>211</v>
      </c>
      <c r="F781" s="4">
        <f>ROUND(Source!Y754,O781)</f>
        <v>38151.78</v>
      </c>
      <c r="G781" s="4" t="s">
        <v>112</v>
      </c>
      <c r="H781" s="4" t="s">
        <v>113</v>
      </c>
      <c r="I781" s="4"/>
      <c r="J781" s="4"/>
      <c r="K781" s="4">
        <v>211</v>
      </c>
      <c r="L781" s="4">
        <v>26</v>
      </c>
      <c r="M781" s="4">
        <v>3</v>
      </c>
      <c r="N781" s="4" t="s">
        <v>3</v>
      </c>
      <c r="O781" s="4">
        <v>2</v>
      </c>
      <c r="P781" s="4"/>
      <c r="Q781" s="4"/>
      <c r="R781" s="4"/>
      <c r="S781" s="4"/>
      <c r="T781" s="4"/>
      <c r="U781" s="4"/>
      <c r="V781" s="4"/>
      <c r="W781" s="4">
        <v>35733.980000000003</v>
      </c>
      <c r="X781" s="4">
        <v>1</v>
      </c>
      <c r="Y781" s="4">
        <v>35733.980000000003</v>
      </c>
      <c r="Z781" s="4"/>
      <c r="AA781" s="4"/>
      <c r="AB781" s="4"/>
    </row>
    <row r="782" spans="1:206" x14ac:dyDescent="0.2">
      <c r="A782" s="4">
        <v>50</v>
      </c>
      <c r="B782" s="4">
        <v>0</v>
      </c>
      <c r="C782" s="4">
        <v>0</v>
      </c>
      <c r="D782" s="4">
        <v>1</v>
      </c>
      <c r="E782" s="4">
        <v>224</v>
      </c>
      <c r="F782" s="4">
        <f>ROUND(Source!AR754,O782)</f>
        <v>729972.76</v>
      </c>
      <c r="G782" s="4" t="s">
        <v>114</v>
      </c>
      <c r="H782" s="4" t="s">
        <v>115</v>
      </c>
      <c r="I782" s="4"/>
      <c r="J782" s="4"/>
      <c r="K782" s="4">
        <v>224</v>
      </c>
      <c r="L782" s="4">
        <v>27</v>
      </c>
      <c r="M782" s="4">
        <v>3</v>
      </c>
      <c r="N782" s="4" t="s">
        <v>3</v>
      </c>
      <c r="O782" s="4">
        <v>2</v>
      </c>
      <c r="P782" s="4"/>
      <c r="Q782" s="4"/>
      <c r="R782" s="4"/>
      <c r="S782" s="4"/>
      <c r="T782" s="4"/>
      <c r="U782" s="4"/>
      <c r="V782" s="4"/>
      <c r="W782" s="4">
        <v>670110.92000000004</v>
      </c>
      <c r="X782" s="4">
        <v>1</v>
      </c>
      <c r="Y782" s="4">
        <v>670110.92000000004</v>
      </c>
      <c r="Z782" s="4"/>
      <c r="AA782" s="4"/>
      <c r="AB782" s="4"/>
    </row>
    <row r="784" spans="1:206" x14ac:dyDescent="0.2">
      <c r="A784" s="2">
        <v>51</v>
      </c>
      <c r="B784" s="2">
        <f>B12</f>
        <v>823</v>
      </c>
      <c r="C784" s="2">
        <f>A12</f>
        <v>1</v>
      </c>
      <c r="D784" s="2">
        <f>ROW(A12)</f>
        <v>12</v>
      </c>
      <c r="E784" s="2"/>
      <c r="F784" s="2" t="str">
        <f>IF(F12&lt;&gt;"",F12,"")</f>
        <v/>
      </c>
      <c r="G784" s="2" t="str">
        <f>IF(G12&lt;&gt;"",G12,"")</f>
        <v>Зимний павильон_на 4 мес. (10%) испр.</v>
      </c>
      <c r="H784" s="2">
        <v>0</v>
      </c>
      <c r="I784" s="2"/>
      <c r="J784" s="2"/>
      <c r="K784" s="2"/>
      <c r="L784" s="2"/>
      <c r="M784" s="2"/>
      <c r="N784" s="2"/>
      <c r="O784" s="2">
        <f t="shared" ref="O784:T784" si="588">ROUND(O754,2)</f>
        <v>409206.08</v>
      </c>
      <c r="P784" s="2">
        <f t="shared" si="588"/>
        <v>4894.93</v>
      </c>
      <c r="Q784" s="2">
        <f t="shared" si="588"/>
        <v>22793.7</v>
      </c>
      <c r="R784" s="2">
        <f t="shared" si="588"/>
        <v>14400.58</v>
      </c>
      <c r="S784" s="2">
        <f t="shared" si="588"/>
        <v>381517.45</v>
      </c>
      <c r="T784" s="2">
        <f t="shared" si="588"/>
        <v>0</v>
      </c>
      <c r="U784" s="2">
        <f>U754</f>
        <v>652.27487199999996</v>
      </c>
      <c r="V784" s="2">
        <f>V754</f>
        <v>0</v>
      </c>
      <c r="W784" s="2">
        <f>ROUND(W754,2)</f>
        <v>0</v>
      </c>
      <c r="X784" s="2">
        <f>ROUND(X754,2)</f>
        <v>267062.28999999998</v>
      </c>
      <c r="Y784" s="2">
        <f>ROUND(Y754,2)</f>
        <v>38151.78</v>
      </c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>
        <f t="shared" ref="AO784:BD784" si="589">ROUND(AO754,2)</f>
        <v>0</v>
      </c>
      <c r="AP784" s="2">
        <f t="shared" si="589"/>
        <v>0</v>
      </c>
      <c r="AQ784" s="2">
        <f t="shared" si="589"/>
        <v>0</v>
      </c>
      <c r="AR784" s="2">
        <f t="shared" si="589"/>
        <v>729972.76</v>
      </c>
      <c r="AS784" s="2">
        <f t="shared" si="589"/>
        <v>0</v>
      </c>
      <c r="AT784" s="2">
        <f t="shared" si="589"/>
        <v>0</v>
      </c>
      <c r="AU784" s="2">
        <f t="shared" si="589"/>
        <v>729972.76</v>
      </c>
      <c r="AV784" s="2">
        <f t="shared" si="589"/>
        <v>4894.93</v>
      </c>
      <c r="AW784" s="2">
        <f t="shared" si="589"/>
        <v>4894.93</v>
      </c>
      <c r="AX784" s="2">
        <f t="shared" si="589"/>
        <v>0</v>
      </c>
      <c r="AY784" s="2">
        <f t="shared" si="589"/>
        <v>4894.93</v>
      </c>
      <c r="AZ784" s="2">
        <f t="shared" si="589"/>
        <v>0</v>
      </c>
      <c r="BA784" s="2">
        <f t="shared" si="589"/>
        <v>0</v>
      </c>
      <c r="BB784" s="2">
        <f t="shared" si="589"/>
        <v>0</v>
      </c>
      <c r="BC784" s="2">
        <f t="shared" si="589"/>
        <v>0</v>
      </c>
      <c r="BD784" s="2">
        <f t="shared" si="589"/>
        <v>0</v>
      </c>
      <c r="BE784" s="2"/>
      <c r="BF784" s="2"/>
      <c r="BG784" s="2"/>
      <c r="BH784" s="2"/>
      <c r="BI784" s="2"/>
      <c r="BJ784" s="2"/>
      <c r="BK784" s="2"/>
      <c r="BL784" s="2"/>
      <c r="BM784" s="2"/>
      <c r="BN784" s="2"/>
      <c r="BO784" s="2"/>
      <c r="BP784" s="2"/>
      <c r="BQ784" s="2"/>
      <c r="BR784" s="2"/>
      <c r="BS784" s="2"/>
      <c r="BT784" s="2"/>
      <c r="BU784" s="2"/>
      <c r="BV784" s="2"/>
      <c r="BW784" s="2"/>
      <c r="BX784" s="2"/>
      <c r="BY784" s="2"/>
      <c r="BZ784" s="2"/>
      <c r="CA784" s="2"/>
      <c r="CB784" s="2"/>
      <c r="CC784" s="2"/>
      <c r="CD784" s="2"/>
      <c r="CE784" s="2"/>
      <c r="CF784" s="2"/>
      <c r="CG784" s="2"/>
      <c r="CH784" s="2"/>
      <c r="CI784" s="2"/>
      <c r="CJ784" s="2"/>
      <c r="CK784" s="2"/>
      <c r="CL784" s="2"/>
      <c r="CM784" s="2"/>
      <c r="CN784" s="2"/>
      <c r="CO784" s="2"/>
      <c r="CP784" s="2"/>
      <c r="CQ784" s="2"/>
      <c r="CR784" s="2"/>
      <c r="CS784" s="2"/>
      <c r="CT784" s="2"/>
      <c r="CU784" s="2"/>
      <c r="CV784" s="2"/>
      <c r="CW784" s="2"/>
      <c r="CX784" s="2"/>
      <c r="CY784" s="2"/>
      <c r="CZ784" s="2"/>
      <c r="DA784" s="2"/>
      <c r="DB784" s="2"/>
      <c r="DC784" s="2"/>
      <c r="DD784" s="2"/>
      <c r="DE784" s="2"/>
      <c r="DF784" s="2"/>
      <c r="DG784" s="3"/>
      <c r="DH784" s="3"/>
      <c r="DI784" s="3"/>
      <c r="DJ784" s="3"/>
      <c r="DK784" s="3"/>
      <c r="DL784" s="3"/>
      <c r="DM784" s="3"/>
      <c r="DN784" s="3"/>
      <c r="DO784" s="3"/>
      <c r="DP784" s="3"/>
      <c r="DQ784" s="3"/>
      <c r="DR784" s="3"/>
      <c r="DS784" s="3"/>
      <c r="DT784" s="3"/>
      <c r="DU784" s="3"/>
      <c r="DV784" s="3"/>
      <c r="DW784" s="3"/>
      <c r="DX784" s="3"/>
      <c r="DY784" s="3"/>
      <c r="DZ784" s="3"/>
      <c r="EA784" s="3"/>
      <c r="EB784" s="3"/>
      <c r="EC784" s="3"/>
      <c r="ED784" s="3"/>
      <c r="EE784" s="3"/>
      <c r="EF784" s="3"/>
      <c r="EG784" s="3"/>
      <c r="EH784" s="3"/>
      <c r="EI784" s="3"/>
      <c r="EJ784" s="3"/>
      <c r="EK784" s="3"/>
      <c r="EL784" s="3"/>
      <c r="EM784" s="3"/>
      <c r="EN784" s="3"/>
      <c r="EO784" s="3"/>
      <c r="EP784" s="3"/>
      <c r="EQ784" s="3"/>
      <c r="ER784" s="3"/>
      <c r="ES784" s="3"/>
      <c r="ET784" s="3"/>
      <c r="EU784" s="3"/>
      <c r="EV784" s="3"/>
      <c r="EW784" s="3"/>
      <c r="EX784" s="3"/>
      <c r="EY784" s="3"/>
      <c r="EZ784" s="3"/>
      <c r="FA784" s="3"/>
      <c r="FB784" s="3"/>
      <c r="FC784" s="3"/>
      <c r="FD784" s="3"/>
      <c r="FE784" s="3"/>
      <c r="FF784" s="3"/>
      <c r="FG784" s="3"/>
      <c r="FH784" s="3"/>
      <c r="FI784" s="3"/>
      <c r="FJ784" s="3"/>
      <c r="FK784" s="3"/>
      <c r="FL784" s="3"/>
      <c r="FM784" s="3"/>
      <c r="FN784" s="3"/>
      <c r="FO784" s="3"/>
      <c r="FP784" s="3"/>
      <c r="FQ784" s="3"/>
      <c r="FR784" s="3"/>
      <c r="FS784" s="3"/>
      <c r="FT784" s="3"/>
      <c r="FU784" s="3"/>
      <c r="FV784" s="3"/>
      <c r="FW784" s="3"/>
      <c r="FX784" s="3"/>
      <c r="FY784" s="3"/>
      <c r="FZ784" s="3"/>
      <c r="GA784" s="3"/>
      <c r="GB784" s="3"/>
      <c r="GC784" s="3"/>
      <c r="GD784" s="3"/>
      <c r="GE784" s="3"/>
      <c r="GF784" s="3"/>
      <c r="GG784" s="3"/>
      <c r="GH784" s="3"/>
      <c r="GI784" s="3"/>
      <c r="GJ784" s="3"/>
      <c r="GK784" s="3"/>
      <c r="GL784" s="3"/>
      <c r="GM784" s="3"/>
      <c r="GN784" s="3"/>
      <c r="GO784" s="3"/>
      <c r="GP784" s="3"/>
      <c r="GQ784" s="3"/>
      <c r="GR784" s="3"/>
      <c r="GS784" s="3"/>
      <c r="GT784" s="3"/>
      <c r="GU784" s="3"/>
      <c r="GV784" s="3"/>
      <c r="GW784" s="3"/>
      <c r="GX784" s="3">
        <v>0</v>
      </c>
    </row>
    <row r="786" spans="1:28" x14ac:dyDescent="0.2">
      <c r="A786" s="4">
        <v>50</v>
      </c>
      <c r="B786" s="4">
        <v>0</v>
      </c>
      <c r="C786" s="4">
        <v>0</v>
      </c>
      <c r="D786" s="4">
        <v>1</v>
      </c>
      <c r="E786" s="4">
        <v>201</v>
      </c>
      <c r="F786" s="4">
        <f>ROUND(Source!O784,O786)</f>
        <v>409206.08</v>
      </c>
      <c r="G786" s="4" t="s">
        <v>62</v>
      </c>
      <c r="H786" s="4" t="s">
        <v>63</v>
      </c>
      <c r="I786" s="4"/>
      <c r="J786" s="4"/>
      <c r="K786" s="4">
        <v>201</v>
      </c>
      <c r="L786" s="4">
        <v>1</v>
      </c>
      <c r="M786" s="4">
        <v>3</v>
      </c>
      <c r="N786" s="4" t="s">
        <v>3</v>
      </c>
      <c r="O786" s="4">
        <v>2</v>
      </c>
      <c r="P786" s="4"/>
      <c r="Q786" s="4"/>
      <c r="R786" s="4"/>
      <c r="S786" s="4"/>
      <c r="T786" s="4"/>
      <c r="U786" s="4"/>
      <c r="V786" s="4"/>
      <c r="W786" s="4">
        <v>3540.29</v>
      </c>
      <c r="X786" s="4">
        <v>1</v>
      </c>
      <c r="Y786" s="4">
        <v>3540.29</v>
      </c>
      <c r="Z786" s="4"/>
      <c r="AA786" s="4"/>
      <c r="AB786" s="4"/>
    </row>
    <row r="787" spans="1:28" x14ac:dyDescent="0.2">
      <c r="A787" s="4">
        <v>50</v>
      </c>
      <c r="B787" s="4">
        <v>0</v>
      </c>
      <c r="C787" s="4">
        <v>0</v>
      </c>
      <c r="D787" s="4">
        <v>1</v>
      </c>
      <c r="E787" s="4">
        <v>202</v>
      </c>
      <c r="F787" s="4">
        <f>ROUND(Source!P784,O787)</f>
        <v>4894.93</v>
      </c>
      <c r="G787" s="4" t="s">
        <v>64</v>
      </c>
      <c r="H787" s="4" t="s">
        <v>65</v>
      </c>
      <c r="I787" s="4"/>
      <c r="J787" s="4"/>
      <c r="K787" s="4">
        <v>202</v>
      </c>
      <c r="L787" s="4">
        <v>2</v>
      </c>
      <c r="M787" s="4">
        <v>3</v>
      </c>
      <c r="N787" s="4" t="s">
        <v>3</v>
      </c>
      <c r="O787" s="4">
        <v>2</v>
      </c>
      <c r="P787" s="4"/>
      <c r="Q787" s="4"/>
      <c r="R787" s="4"/>
      <c r="S787" s="4"/>
      <c r="T787" s="4"/>
      <c r="U787" s="4"/>
      <c r="V787" s="4"/>
      <c r="W787" s="4">
        <v>3.62</v>
      </c>
      <c r="X787" s="4">
        <v>1</v>
      </c>
      <c r="Y787" s="4">
        <v>3.62</v>
      </c>
      <c r="Z787" s="4"/>
      <c r="AA787" s="4"/>
      <c r="AB787" s="4"/>
    </row>
    <row r="788" spans="1:28" x14ac:dyDescent="0.2">
      <c r="A788" s="4">
        <v>50</v>
      </c>
      <c r="B788" s="4">
        <v>0</v>
      </c>
      <c r="C788" s="4">
        <v>0</v>
      </c>
      <c r="D788" s="4">
        <v>1</v>
      </c>
      <c r="E788" s="4">
        <v>222</v>
      </c>
      <c r="F788" s="4">
        <f>ROUND(Source!AO784,O788)</f>
        <v>0</v>
      </c>
      <c r="G788" s="4" t="s">
        <v>66</v>
      </c>
      <c r="H788" s="4" t="s">
        <v>67</v>
      </c>
      <c r="I788" s="4"/>
      <c r="J788" s="4"/>
      <c r="K788" s="4">
        <v>222</v>
      </c>
      <c r="L788" s="4">
        <v>3</v>
      </c>
      <c r="M788" s="4">
        <v>3</v>
      </c>
      <c r="N788" s="4" t="s">
        <v>3</v>
      </c>
      <c r="O788" s="4">
        <v>2</v>
      </c>
      <c r="P788" s="4"/>
      <c r="Q788" s="4"/>
      <c r="R788" s="4"/>
      <c r="S788" s="4"/>
      <c r="T788" s="4"/>
      <c r="U788" s="4"/>
      <c r="V788" s="4"/>
      <c r="W788" s="4">
        <v>0</v>
      </c>
      <c r="X788" s="4">
        <v>1</v>
      </c>
      <c r="Y788" s="4">
        <v>0</v>
      </c>
      <c r="Z788" s="4"/>
      <c r="AA788" s="4"/>
      <c r="AB788" s="4"/>
    </row>
    <row r="789" spans="1:28" x14ac:dyDescent="0.2">
      <c r="A789" s="4">
        <v>50</v>
      </c>
      <c r="B789" s="4">
        <v>0</v>
      </c>
      <c r="C789" s="4">
        <v>0</v>
      </c>
      <c r="D789" s="4">
        <v>1</v>
      </c>
      <c r="E789" s="4">
        <v>225</v>
      </c>
      <c r="F789" s="4">
        <f>ROUND(Source!AV784,O789)</f>
        <v>4894.93</v>
      </c>
      <c r="G789" s="4" t="s">
        <v>68</v>
      </c>
      <c r="H789" s="4" t="s">
        <v>69</v>
      </c>
      <c r="I789" s="4"/>
      <c r="J789" s="4"/>
      <c r="K789" s="4">
        <v>225</v>
      </c>
      <c r="L789" s="4">
        <v>4</v>
      </c>
      <c r="M789" s="4">
        <v>3</v>
      </c>
      <c r="N789" s="4" t="s">
        <v>3</v>
      </c>
      <c r="O789" s="4">
        <v>2</v>
      </c>
      <c r="P789" s="4"/>
      <c r="Q789" s="4"/>
      <c r="R789" s="4"/>
      <c r="S789" s="4"/>
      <c r="T789" s="4"/>
      <c r="U789" s="4"/>
      <c r="V789" s="4"/>
      <c r="W789" s="4">
        <v>3.62</v>
      </c>
      <c r="X789" s="4">
        <v>1</v>
      </c>
      <c r="Y789" s="4">
        <v>3.62</v>
      </c>
      <c r="Z789" s="4"/>
      <c r="AA789" s="4"/>
      <c r="AB789" s="4"/>
    </row>
    <row r="790" spans="1:28" x14ac:dyDescent="0.2">
      <c r="A790" s="4">
        <v>50</v>
      </c>
      <c r="B790" s="4">
        <v>0</v>
      </c>
      <c r="C790" s="4">
        <v>0</v>
      </c>
      <c r="D790" s="4">
        <v>1</v>
      </c>
      <c r="E790" s="4">
        <v>226</v>
      </c>
      <c r="F790" s="4">
        <f>ROUND(Source!AW784,O790)</f>
        <v>4894.93</v>
      </c>
      <c r="G790" s="4" t="s">
        <v>70</v>
      </c>
      <c r="H790" s="4" t="s">
        <v>71</v>
      </c>
      <c r="I790" s="4"/>
      <c r="J790" s="4"/>
      <c r="K790" s="4">
        <v>226</v>
      </c>
      <c r="L790" s="4">
        <v>5</v>
      </c>
      <c r="M790" s="4">
        <v>3</v>
      </c>
      <c r="N790" s="4" t="s">
        <v>3</v>
      </c>
      <c r="O790" s="4">
        <v>2</v>
      </c>
      <c r="P790" s="4"/>
      <c r="Q790" s="4"/>
      <c r="R790" s="4"/>
      <c r="S790" s="4"/>
      <c r="T790" s="4"/>
      <c r="U790" s="4"/>
      <c r="V790" s="4"/>
      <c r="W790" s="4">
        <v>3.62</v>
      </c>
      <c r="X790" s="4">
        <v>1</v>
      </c>
      <c r="Y790" s="4">
        <v>3.62</v>
      </c>
      <c r="Z790" s="4"/>
      <c r="AA790" s="4"/>
      <c r="AB790" s="4"/>
    </row>
    <row r="791" spans="1:28" x14ac:dyDescent="0.2">
      <c r="A791" s="4">
        <v>50</v>
      </c>
      <c r="B791" s="4">
        <v>0</v>
      </c>
      <c r="C791" s="4">
        <v>0</v>
      </c>
      <c r="D791" s="4">
        <v>1</v>
      </c>
      <c r="E791" s="4">
        <v>227</v>
      </c>
      <c r="F791" s="4">
        <f>ROUND(Source!AX784,O791)</f>
        <v>0</v>
      </c>
      <c r="G791" s="4" t="s">
        <v>72</v>
      </c>
      <c r="H791" s="4" t="s">
        <v>73</v>
      </c>
      <c r="I791" s="4"/>
      <c r="J791" s="4"/>
      <c r="K791" s="4">
        <v>227</v>
      </c>
      <c r="L791" s="4">
        <v>6</v>
      </c>
      <c r="M791" s="4">
        <v>3</v>
      </c>
      <c r="N791" s="4" t="s">
        <v>3</v>
      </c>
      <c r="O791" s="4">
        <v>2</v>
      </c>
      <c r="P791" s="4"/>
      <c r="Q791" s="4"/>
      <c r="R791" s="4"/>
      <c r="S791" s="4"/>
      <c r="T791" s="4"/>
      <c r="U791" s="4"/>
      <c r="V791" s="4"/>
      <c r="W791" s="4">
        <v>0</v>
      </c>
      <c r="X791" s="4">
        <v>1</v>
      </c>
      <c r="Y791" s="4">
        <v>0</v>
      </c>
      <c r="Z791" s="4"/>
      <c r="AA791" s="4"/>
      <c r="AB791" s="4"/>
    </row>
    <row r="792" spans="1:28" x14ac:dyDescent="0.2">
      <c r="A792" s="4">
        <v>50</v>
      </c>
      <c r="B792" s="4">
        <v>0</v>
      </c>
      <c r="C792" s="4">
        <v>0</v>
      </c>
      <c r="D792" s="4">
        <v>1</v>
      </c>
      <c r="E792" s="4">
        <v>228</v>
      </c>
      <c r="F792" s="4">
        <f>ROUND(Source!AY784,O792)</f>
        <v>4894.93</v>
      </c>
      <c r="G792" s="4" t="s">
        <v>74</v>
      </c>
      <c r="H792" s="4" t="s">
        <v>75</v>
      </c>
      <c r="I792" s="4"/>
      <c r="J792" s="4"/>
      <c r="K792" s="4">
        <v>228</v>
      </c>
      <c r="L792" s="4">
        <v>7</v>
      </c>
      <c r="M792" s="4">
        <v>3</v>
      </c>
      <c r="N792" s="4" t="s">
        <v>3</v>
      </c>
      <c r="O792" s="4">
        <v>2</v>
      </c>
      <c r="P792" s="4"/>
      <c r="Q792" s="4"/>
      <c r="R792" s="4"/>
      <c r="S792" s="4"/>
      <c r="T792" s="4"/>
      <c r="U792" s="4"/>
      <c r="V792" s="4"/>
      <c r="W792" s="4">
        <v>3.62</v>
      </c>
      <c r="X792" s="4">
        <v>1</v>
      </c>
      <c r="Y792" s="4">
        <v>3.62</v>
      </c>
      <c r="Z792" s="4"/>
      <c r="AA792" s="4"/>
      <c r="AB792" s="4"/>
    </row>
    <row r="793" spans="1:28" x14ac:dyDescent="0.2">
      <c r="A793" s="4">
        <v>50</v>
      </c>
      <c r="B793" s="4">
        <v>0</v>
      </c>
      <c r="C793" s="4">
        <v>0</v>
      </c>
      <c r="D793" s="4">
        <v>1</v>
      </c>
      <c r="E793" s="4">
        <v>216</v>
      </c>
      <c r="F793" s="4">
        <f>ROUND(Source!AP784,O793)</f>
        <v>0</v>
      </c>
      <c r="G793" s="4" t="s">
        <v>76</v>
      </c>
      <c r="H793" s="4" t="s">
        <v>77</v>
      </c>
      <c r="I793" s="4"/>
      <c r="J793" s="4"/>
      <c r="K793" s="4">
        <v>216</v>
      </c>
      <c r="L793" s="4">
        <v>8</v>
      </c>
      <c r="M793" s="4">
        <v>3</v>
      </c>
      <c r="N793" s="4" t="s">
        <v>3</v>
      </c>
      <c r="O793" s="4">
        <v>2</v>
      </c>
      <c r="P793" s="4"/>
      <c r="Q793" s="4"/>
      <c r="R793" s="4"/>
      <c r="S793" s="4"/>
      <c r="T793" s="4"/>
      <c r="U793" s="4"/>
      <c r="V793" s="4"/>
      <c r="W793" s="4">
        <v>0</v>
      </c>
      <c r="X793" s="4">
        <v>1</v>
      </c>
      <c r="Y793" s="4">
        <v>0</v>
      </c>
      <c r="Z793" s="4"/>
      <c r="AA793" s="4"/>
      <c r="AB793" s="4"/>
    </row>
    <row r="794" spans="1:28" x14ac:dyDescent="0.2">
      <c r="A794" s="4">
        <v>50</v>
      </c>
      <c r="B794" s="4">
        <v>0</v>
      </c>
      <c r="C794" s="4">
        <v>0</v>
      </c>
      <c r="D794" s="4">
        <v>1</v>
      </c>
      <c r="E794" s="4">
        <v>223</v>
      </c>
      <c r="F794" s="4">
        <f>ROUND(Source!AQ784,O794)</f>
        <v>0</v>
      </c>
      <c r="G794" s="4" t="s">
        <v>78</v>
      </c>
      <c r="H794" s="4" t="s">
        <v>79</v>
      </c>
      <c r="I794" s="4"/>
      <c r="J794" s="4"/>
      <c r="K794" s="4">
        <v>223</v>
      </c>
      <c r="L794" s="4">
        <v>9</v>
      </c>
      <c r="M794" s="4">
        <v>3</v>
      </c>
      <c r="N794" s="4" t="s">
        <v>3</v>
      </c>
      <c r="O794" s="4">
        <v>2</v>
      </c>
      <c r="P794" s="4"/>
      <c r="Q794" s="4"/>
      <c r="R794" s="4"/>
      <c r="S794" s="4"/>
      <c r="T794" s="4"/>
      <c r="U794" s="4"/>
      <c r="V794" s="4"/>
      <c r="W794" s="4">
        <v>0</v>
      </c>
      <c r="X794" s="4">
        <v>1</v>
      </c>
      <c r="Y794" s="4">
        <v>0</v>
      </c>
      <c r="Z794" s="4"/>
      <c r="AA794" s="4"/>
      <c r="AB794" s="4"/>
    </row>
    <row r="795" spans="1:28" x14ac:dyDescent="0.2">
      <c r="A795" s="4">
        <v>50</v>
      </c>
      <c r="B795" s="4">
        <v>0</v>
      </c>
      <c r="C795" s="4">
        <v>0</v>
      </c>
      <c r="D795" s="4">
        <v>1</v>
      </c>
      <c r="E795" s="4">
        <v>229</v>
      </c>
      <c r="F795" s="4">
        <f>ROUND(Source!AZ784,O795)</f>
        <v>0</v>
      </c>
      <c r="G795" s="4" t="s">
        <v>80</v>
      </c>
      <c r="H795" s="4" t="s">
        <v>81</v>
      </c>
      <c r="I795" s="4"/>
      <c r="J795" s="4"/>
      <c r="K795" s="4">
        <v>229</v>
      </c>
      <c r="L795" s="4">
        <v>10</v>
      </c>
      <c r="M795" s="4">
        <v>3</v>
      </c>
      <c r="N795" s="4" t="s">
        <v>3</v>
      </c>
      <c r="O795" s="4">
        <v>2</v>
      </c>
      <c r="P795" s="4"/>
      <c r="Q795" s="4"/>
      <c r="R795" s="4"/>
      <c r="S795" s="4"/>
      <c r="T795" s="4"/>
      <c r="U795" s="4"/>
      <c r="V795" s="4"/>
      <c r="W795" s="4">
        <v>0</v>
      </c>
      <c r="X795" s="4">
        <v>1</v>
      </c>
      <c r="Y795" s="4">
        <v>0</v>
      </c>
      <c r="Z795" s="4"/>
      <c r="AA795" s="4"/>
      <c r="AB795" s="4"/>
    </row>
    <row r="796" spans="1:28" x14ac:dyDescent="0.2">
      <c r="A796" s="4">
        <v>50</v>
      </c>
      <c r="B796" s="4">
        <v>0</v>
      </c>
      <c r="C796" s="4">
        <v>0</v>
      </c>
      <c r="D796" s="4">
        <v>1</v>
      </c>
      <c r="E796" s="4">
        <v>203</v>
      </c>
      <c r="F796" s="4">
        <f>ROUND(Source!Q784,O796)</f>
        <v>22793.7</v>
      </c>
      <c r="G796" s="4" t="s">
        <v>82</v>
      </c>
      <c r="H796" s="4" t="s">
        <v>83</v>
      </c>
      <c r="I796" s="4"/>
      <c r="J796" s="4"/>
      <c r="K796" s="4">
        <v>203</v>
      </c>
      <c r="L796" s="4">
        <v>11</v>
      </c>
      <c r="M796" s="4">
        <v>3</v>
      </c>
      <c r="N796" s="4" t="s">
        <v>3</v>
      </c>
      <c r="O796" s="4">
        <v>2</v>
      </c>
      <c r="P796" s="4"/>
      <c r="Q796" s="4"/>
      <c r="R796" s="4"/>
      <c r="S796" s="4"/>
      <c r="T796" s="4"/>
      <c r="U796" s="4"/>
      <c r="V796" s="4"/>
      <c r="W796" s="4">
        <v>0</v>
      </c>
      <c r="X796" s="4">
        <v>1</v>
      </c>
      <c r="Y796" s="4">
        <v>0</v>
      </c>
      <c r="Z796" s="4"/>
      <c r="AA796" s="4"/>
      <c r="AB796" s="4"/>
    </row>
    <row r="797" spans="1:28" x14ac:dyDescent="0.2">
      <c r="A797" s="4">
        <v>50</v>
      </c>
      <c r="B797" s="4">
        <v>0</v>
      </c>
      <c r="C797" s="4">
        <v>0</v>
      </c>
      <c r="D797" s="4">
        <v>1</v>
      </c>
      <c r="E797" s="4">
        <v>231</v>
      </c>
      <c r="F797" s="4">
        <f>ROUND(Source!BB784,O797)</f>
        <v>0</v>
      </c>
      <c r="G797" s="4" t="s">
        <v>84</v>
      </c>
      <c r="H797" s="4" t="s">
        <v>85</v>
      </c>
      <c r="I797" s="4"/>
      <c r="J797" s="4"/>
      <c r="K797" s="4">
        <v>231</v>
      </c>
      <c r="L797" s="4">
        <v>12</v>
      </c>
      <c r="M797" s="4">
        <v>3</v>
      </c>
      <c r="N797" s="4" t="s">
        <v>3</v>
      </c>
      <c r="O797" s="4">
        <v>2</v>
      </c>
      <c r="P797" s="4"/>
      <c r="Q797" s="4"/>
      <c r="R797" s="4"/>
      <c r="S797" s="4"/>
      <c r="T797" s="4"/>
      <c r="U797" s="4"/>
      <c r="V797" s="4"/>
      <c r="W797" s="4">
        <v>0</v>
      </c>
      <c r="X797" s="4">
        <v>1</v>
      </c>
      <c r="Y797" s="4">
        <v>0</v>
      </c>
      <c r="Z797" s="4"/>
      <c r="AA797" s="4"/>
      <c r="AB797" s="4"/>
    </row>
    <row r="798" spans="1:28" x14ac:dyDescent="0.2">
      <c r="A798" s="4">
        <v>50</v>
      </c>
      <c r="B798" s="4">
        <v>0</v>
      </c>
      <c r="C798" s="4">
        <v>0</v>
      </c>
      <c r="D798" s="4">
        <v>1</v>
      </c>
      <c r="E798" s="4">
        <v>204</v>
      </c>
      <c r="F798" s="4">
        <f>ROUND(Source!R784,O798)</f>
        <v>14400.58</v>
      </c>
      <c r="G798" s="4" t="s">
        <v>86</v>
      </c>
      <c r="H798" s="4" t="s">
        <v>87</v>
      </c>
      <c r="I798" s="4"/>
      <c r="J798" s="4"/>
      <c r="K798" s="4">
        <v>204</v>
      </c>
      <c r="L798" s="4">
        <v>13</v>
      </c>
      <c r="M798" s="4">
        <v>3</v>
      </c>
      <c r="N798" s="4" t="s">
        <v>3</v>
      </c>
      <c r="O798" s="4">
        <v>2</v>
      </c>
      <c r="P798" s="4"/>
      <c r="Q798" s="4"/>
      <c r="R798" s="4"/>
      <c r="S798" s="4"/>
      <c r="T798" s="4"/>
      <c r="U798" s="4"/>
      <c r="V798" s="4"/>
      <c r="W798" s="4">
        <v>0</v>
      </c>
      <c r="X798" s="4">
        <v>1</v>
      </c>
      <c r="Y798" s="4">
        <v>0</v>
      </c>
      <c r="Z798" s="4"/>
      <c r="AA798" s="4"/>
      <c r="AB798" s="4"/>
    </row>
    <row r="799" spans="1:28" x14ac:dyDescent="0.2">
      <c r="A799" s="4">
        <v>50</v>
      </c>
      <c r="B799" s="4">
        <v>0</v>
      </c>
      <c r="C799" s="4">
        <v>0</v>
      </c>
      <c r="D799" s="4">
        <v>1</v>
      </c>
      <c r="E799" s="4">
        <v>205</v>
      </c>
      <c r="F799" s="4">
        <f>ROUND(Source!S784,O799)</f>
        <v>381517.45</v>
      </c>
      <c r="G799" s="4" t="s">
        <v>88</v>
      </c>
      <c r="H799" s="4" t="s">
        <v>89</v>
      </c>
      <c r="I799" s="4"/>
      <c r="J799" s="4"/>
      <c r="K799" s="4">
        <v>205</v>
      </c>
      <c r="L799" s="4">
        <v>14</v>
      </c>
      <c r="M799" s="4">
        <v>3</v>
      </c>
      <c r="N799" s="4" t="s">
        <v>3</v>
      </c>
      <c r="O799" s="4">
        <v>2</v>
      </c>
      <c r="P799" s="4"/>
      <c r="Q799" s="4"/>
      <c r="R799" s="4"/>
      <c r="S799" s="4"/>
      <c r="T799" s="4"/>
      <c r="U799" s="4"/>
      <c r="V799" s="4"/>
      <c r="W799" s="4">
        <v>3536.67</v>
      </c>
      <c r="X799" s="4">
        <v>1</v>
      </c>
      <c r="Y799" s="4">
        <v>3536.67</v>
      </c>
      <c r="Z799" s="4"/>
      <c r="AA799" s="4"/>
      <c r="AB799" s="4"/>
    </row>
    <row r="800" spans="1:28" x14ac:dyDescent="0.2">
      <c r="A800" s="4">
        <v>50</v>
      </c>
      <c r="B800" s="4">
        <v>0</v>
      </c>
      <c r="C800" s="4">
        <v>0</v>
      </c>
      <c r="D800" s="4">
        <v>1</v>
      </c>
      <c r="E800" s="4">
        <v>232</v>
      </c>
      <c r="F800" s="4">
        <f>ROUND(Source!BC784,O800)</f>
        <v>0</v>
      </c>
      <c r="G800" s="4" t="s">
        <v>90</v>
      </c>
      <c r="H800" s="4" t="s">
        <v>91</v>
      </c>
      <c r="I800" s="4"/>
      <c r="J800" s="4"/>
      <c r="K800" s="4">
        <v>232</v>
      </c>
      <c r="L800" s="4">
        <v>15</v>
      </c>
      <c r="M800" s="4">
        <v>3</v>
      </c>
      <c r="N800" s="4" t="s">
        <v>3</v>
      </c>
      <c r="O800" s="4">
        <v>2</v>
      </c>
      <c r="P800" s="4"/>
      <c r="Q800" s="4"/>
      <c r="R800" s="4"/>
      <c r="S800" s="4"/>
      <c r="T800" s="4"/>
      <c r="U800" s="4"/>
      <c r="V800" s="4"/>
      <c r="W800" s="4">
        <v>0</v>
      </c>
      <c r="X800" s="4">
        <v>1</v>
      </c>
      <c r="Y800" s="4">
        <v>0</v>
      </c>
      <c r="Z800" s="4"/>
      <c r="AA800" s="4"/>
      <c r="AB800" s="4"/>
    </row>
    <row r="801" spans="1:28" x14ac:dyDescent="0.2">
      <c r="A801" s="4">
        <v>50</v>
      </c>
      <c r="B801" s="4">
        <v>0</v>
      </c>
      <c r="C801" s="4">
        <v>0</v>
      </c>
      <c r="D801" s="4">
        <v>1</v>
      </c>
      <c r="E801" s="4">
        <v>214</v>
      </c>
      <c r="F801" s="4">
        <f>ROUND(Source!AS784,O801)</f>
        <v>0</v>
      </c>
      <c r="G801" s="4" t="s">
        <v>92</v>
      </c>
      <c r="H801" s="4" t="s">
        <v>93</v>
      </c>
      <c r="I801" s="4"/>
      <c r="J801" s="4"/>
      <c r="K801" s="4">
        <v>214</v>
      </c>
      <c r="L801" s="4">
        <v>16</v>
      </c>
      <c r="M801" s="4">
        <v>3</v>
      </c>
      <c r="N801" s="4" t="s">
        <v>3</v>
      </c>
      <c r="O801" s="4">
        <v>2</v>
      </c>
      <c r="P801" s="4"/>
      <c r="Q801" s="4"/>
      <c r="R801" s="4"/>
      <c r="S801" s="4"/>
      <c r="T801" s="4"/>
      <c r="U801" s="4"/>
      <c r="V801" s="4"/>
      <c r="W801" s="4">
        <v>0</v>
      </c>
      <c r="X801" s="4">
        <v>1</v>
      </c>
      <c r="Y801" s="4">
        <v>0</v>
      </c>
      <c r="Z801" s="4"/>
      <c r="AA801" s="4"/>
      <c r="AB801" s="4"/>
    </row>
    <row r="802" spans="1:28" x14ac:dyDescent="0.2">
      <c r="A802" s="4">
        <v>50</v>
      </c>
      <c r="B802" s="4">
        <v>0</v>
      </c>
      <c r="C802" s="4">
        <v>0</v>
      </c>
      <c r="D802" s="4">
        <v>1</v>
      </c>
      <c r="E802" s="4">
        <v>215</v>
      </c>
      <c r="F802" s="4">
        <f>ROUND(Source!AT784,O802)</f>
        <v>0</v>
      </c>
      <c r="G802" s="4" t="s">
        <v>94</v>
      </c>
      <c r="H802" s="4" t="s">
        <v>95</v>
      </c>
      <c r="I802" s="4"/>
      <c r="J802" s="4"/>
      <c r="K802" s="4">
        <v>215</v>
      </c>
      <c r="L802" s="4">
        <v>17</v>
      </c>
      <c r="M802" s="4">
        <v>3</v>
      </c>
      <c r="N802" s="4" t="s">
        <v>3</v>
      </c>
      <c r="O802" s="4">
        <v>2</v>
      </c>
      <c r="P802" s="4"/>
      <c r="Q802" s="4"/>
      <c r="R802" s="4"/>
      <c r="S802" s="4"/>
      <c r="T802" s="4"/>
      <c r="U802" s="4"/>
      <c r="V802" s="4"/>
      <c r="W802" s="4">
        <v>0</v>
      </c>
      <c r="X802" s="4">
        <v>1</v>
      </c>
      <c r="Y802" s="4">
        <v>0</v>
      </c>
      <c r="Z802" s="4"/>
      <c r="AA802" s="4"/>
      <c r="AB802" s="4"/>
    </row>
    <row r="803" spans="1:28" x14ac:dyDescent="0.2">
      <c r="A803" s="4">
        <v>50</v>
      </c>
      <c r="B803" s="4">
        <v>0</v>
      </c>
      <c r="C803" s="4">
        <v>0</v>
      </c>
      <c r="D803" s="4">
        <v>1</v>
      </c>
      <c r="E803" s="4">
        <v>217</v>
      </c>
      <c r="F803" s="4">
        <f>ROUND(Source!AU784,O803)</f>
        <v>729972.76</v>
      </c>
      <c r="G803" s="4" t="s">
        <v>96</v>
      </c>
      <c r="H803" s="4" t="s">
        <v>97</v>
      </c>
      <c r="I803" s="4"/>
      <c r="J803" s="4"/>
      <c r="K803" s="4">
        <v>217</v>
      </c>
      <c r="L803" s="4">
        <v>18</v>
      </c>
      <c r="M803" s="4">
        <v>3</v>
      </c>
      <c r="N803" s="4" t="s">
        <v>3</v>
      </c>
      <c r="O803" s="4">
        <v>2</v>
      </c>
      <c r="P803" s="4"/>
      <c r="Q803" s="4"/>
      <c r="R803" s="4"/>
      <c r="S803" s="4"/>
      <c r="T803" s="4"/>
      <c r="U803" s="4"/>
      <c r="V803" s="4"/>
      <c r="W803" s="4">
        <v>6369.64</v>
      </c>
      <c r="X803" s="4">
        <v>1</v>
      </c>
      <c r="Y803" s="4">
        <v>6369.64</v>
      </c>
      <c r="Z803" s="4"/>
      <c r="AA803" s="4"/>
      <c r="AB803" s="4"/>
    </row>
    <row r="804" spans="1:28" x14ac:dyDescent="0.2">
      <c r="A804" s="4">
        <v>50</v>
      </c>
      <c r="B804" s="4">
        <v>0</v>
      </c>
      <c r="C804" s="4">
        <v>0</v>
      </c>
      <c r="D804" s="4">
        <v>1</v>
      </c>
      <c r="E804" s="4">
        <v>230</v>
      </c>
      <c r="F804" s="4">
        <f>ROUND(Source!BA784,O804)</f>
        <v>0</v>
      </c>
      <c r="G804" s="4" t="s">
        <v>98</v>
      </c>
      <c r="H804" s="4" t="s">
        <v>99</v>
      </c>
      <c r="I804" s="4"/>
      <c r="J804" s="4"/>
      <c r="K804" s="4">
        <v>230</v>
      </c>
      <c r="L804" s="4">
        <v>19</v>
      </c>
      <c r="M804" s="4">
        <v>3</v>
      </c>
      <c r="N804" s="4" t="s">
        <v>3</v>
      </c>
      <c r="O804" s="4">
        <v>2</v>
      </c>
      <c r="P804" s="4"/>
      <c r="Q804" s="4"/>
      <c r="R804" s="4"/>
      <c r="S804" s="4"/>
      <c r="T804" s="4"/>
      <c r="U804" s="4"/>
      <c r="V804" s="4"/>
      <c r="W804" s="4">
        <v>0</v>
      </c>
      <c r="X804" s="4">
        <v>1</v>
      </c>
      <c r="Y804" s="4">
        <v>0</v>
      </c>
      <c r="Z804" s="4"/>
      <c r="AA804" s="4"/>
      <c r="AB804" s="4"/>
    </row>
    <row r="805" spans="1:28" x14ac:dyDescent="0.2">
      <c r="A805" s="4">
        <v>50</v>
      </c>
      <c r="B805" s="4">
        <v>0</v>
      </c>
      <c r="C805" s="4">
        <v>0</v>
      </c>
      <c r="D805" s="4">
        <v>1</v>
      </c>
      <c r="E805" s="4">
        <v>206</v>
      </c>
      <c r="F805" s="4">
        <f>ROUND(Source!T784,O805)</f>
        <v>0</v>
      </c>
      <c r="G805" s="4" t="s">
        <v>100</v>
      </c>
      <c r="H805" s="4" t="s">
        <v>101</v>
      </c>
      <c r="I805" s="4"/>
      <c r="J805" s="4"/>
      <c r="K805" s="4">
        <v>206</v>
      </c>
      <c r="L805" s="4">
        <v>20</v>
      </c>
      <c r="M805" s="4">
        <v>3</v>
      </c>
      <c r="N805" s="4" t="s">
        <v>3</v>
      </c>
      <c r="O805" s="4">
        <v>2</v>
      </c>
      <c r="P805" s="4"/>
      <c r="Q805" s="4"/>
      <c r="R805" s="4"/>
      <c r="S805" s="4"/>
      <c r="T805" s="4"/>
      <c r="U805" s="4"/>
      <c r="V805" s="4"/>
      <c r="W805" s="4">
        <v>0</v>
      </c>
      <c r="X805" s="4">
        <v>1</v>
      </c>
      <c r="Y805" s="4">
        <v>0</v>
      </c>
      <c r="Z805" s="4"/>
      <c r="AA805" s="4"/>
      <c r="AB805" s="4"/>
    </row>
    <row r="806" spans="1:28" x14ac:dyDescent="0.2">
      <c r="A806" s="4">
        <v>50</v>
      </c>
      <c r="B806" s="4">
        <v>0</v>
      </c>
      <c r="C806" s="4">
        <v>0</v>
      </c>
      <c r="D806" s="4">
        <v>1</v>
      </c>
      <c r="E806" s="4">
        <v>207</v>
      </c>
      <c r="F806" s="4">
        <f>Source!U784</f>
        <v>652.27487199999996</v>
      </c>
      <c r="G806" s="4" t="s">
        <v>102</v>
      </c>
      <c r="H806" s="4" t="s">
        <v>103</v>
      </c>
      <c r="I806" s="4"/>
      <c r="J806" s="4"/>
      <c r="K806" s="4">
        <v>207</v>
      </c>
      <c r="L806" s="4">
        <v>21</v>
      </c>
      <c r="M806" s="4">
        <v>3</v>
      </c>
      <c r="N806" s="4" t="s">
        <v>3</v>
      </c>
      <c r="O806" s="4">
        <v>-1</v>
      </c>
      <c r="P806" s="4"/>
      <c r="Q806" s="4"/>
      <c r="R806" s="4"/>
      <c r="S806" s="4"/>
      <c r="T806" s="4"/>
      <c r="U806" s="4"/>
      <c r="V806" s="4"/>
      <c r="W806" s="4">
        <v>5.6606199999999998</v>
      </c>
      <c r="X806" s="4">
        <v>1</v>
      </c>
      <c r="Y806" s="4">
        <v>5.6606199999999998</v>
      </c>
      <c r="Z806" s="4"/>
      <c r="AA806" s="4"/>
      <c r="AB806" s="4"/>
    </row>
    <row r="807" spans="1:28" x14ac:dyDescent="0.2">
      <c r="A807" s="4">
        <v>50</v>
      </c>
      <c r="B807" s="4">
        <v>0</v>
      </c>
      <c r="C807" s="4">
        <v>0</v>
      </c>
      <c r="D807" s="4">
        <v>1</v>
      </c>
      <c r="E807" s="4">
        <v>208</v>
      </c>
      <c r="F807" s="4">
        <f>Source!V784</f>
        <v>0</v>
      </c>
      <c r="G807" s="4" t="s">
        <v>104</v>
      </c>
      <c r="H807" s="4" t="s">
        <v>105</v>
      </c>
      <c r="I807" s="4"/>
      <c r="J807" s="4"/>
      <c r="K807" s="4">
        <v>208</v>
      </c>
      <c r="L807" s="4">
        <v>22</v>
      </c>
      <c r="M807" s="4">
        <v>3</v>
      </c>
      <c r="N807" s="4" t="s">
        <v>3</v>
      </c>
      <c r="O807" s="4">
        <v>-1</v>
      </c>
      <c r="P807" s="4"/>
      <c r="Q807" s="4"/>
      <c r="R807" s="4"/>
      <c r="S807" s="4"/>
      <c r="T807" s="4"/>
      <c r="U807" s="4"/>
      <c r="V807" s="4"/>
      <c r="W807" s="4">
        <v>0</v>
      </c>
      <c r="X807" s="4">
        <v>1</v>
      </c>
      <c r="Y807" s="4">
        <v>0</v>
      </c>
      <c r="Z807" s="4"/>
      <c r="AA807" s="4"/>
      <c r="AB807" s="4"/>
    </row>
    <row r="808" spans="1:28" x14ac:dyDescent="0.2">
      <c r="A808" s="4">
        <v>50</v>
      </c>
      <c r="B808" s="4">
        <v>0</v>
      </c>
      <c r="C808" s="4">
        <v>0</v>
      </c>
      <c r="D808" s="4">
        <v>1</v>
      </c>
      <c r="E808" s="4">
        <v>209</v>
      </c>
      <c r="F808" s="4">
        <f>ROUND(Source!W784,O808)</f>
        <v>0</v>
      </c>
      <c r="G808" s="4" t="s">
        <v>106</v>
      </c>
      <c r="H808" s="4" t="s">
        <v>107</v>
      </c>
      <c r="I808" s="4"/>
      <c r="J808" s="4"/>
      <c r="K808" s="4">
        <v>209</v>
      </c>
      <c r="L808" s="4">
        <v>23</v>
      </c>
      <c r="M808" s="4">
        <v>3</v>
      </c>
      <c r="N808" s="4" t="s">
        <v>3</v>
      </c>
      <c r="O808" s="4">
        <v>2</v>
      </c>
      <c r="P808" s="4"/>
      <c r="Q808" s="4"/>
      <c r="R808" s="4"/>
      <c r="S808" s="4"/>
      <c r="T808" s="4"/>
      <c r="U808" s="4"/>
      <c r="V808" s="4"/>
      <c r="W808" s="4">
        <v>0</v>
      </c>
      <c r="X808" s="4">
        <v>1</v>
      </c>
      <c r="Y808" s="4">
        <v>0</v>
      </c>
      <c r="Z808" s="4"/>
      <c r="AA808" s="4"/>
      <c r="AB808" s="4"/>
    </row>
    <row r="809" spans="1:28" x14ac:dyDescent="0.2">
      <c r="A809" s="4">
        <v>50</v>
      </c>
      <c r="B809" s="4">
        <v>0</v>
      </c>
      <c r="C809" s="4">
        <v>0</v>
      </c>
      <c r="D809" s="4">
        <v>1</v>
      </c>
      <c r="E809" s="4">
        <v>233</v>
      </c>
      <c r="F809" s="4">
        <f>ROUND(Source!BD784,O809)</f>
        <v>0</v>
      </c>
      <c r="G809" s="4" t="s">
        <v>108</v>
      </c>
      <c r="H809" s="4" t="s">
        <v>109</v>
      </c>
      <c r="I809" s="4"/>
      <c r="J809" s="4"/>
      <c r="K809" s="4">
        <v>233</v>
      </c>
      <c r="L809" s="4">
        <v>24</v>
      </c>
      <c r="M809" s="4">
        <v>3</v>
      </c>
      <c r="N809" s="4" t="s">
        <v>3</v>
      </c>
      <c r="O809" s="4">
        <v>2</v>
      </c>
      <c r="P809" s="4"/>
      <c r="Q809" s="4"/>
      <c r="R809" s="4"/>
      <c r="S809" s="4"/>
      <c r="T809" s="4"/>
      <c r="U809" s="4"/>
      <c r="V809" s="4"/>
      <c r="W809" s="4">
        <v>0</v>
      </c>
      <c r="X809" s="4">
        <v>1</v>
      </c>
      <c r="Y809" s="4">
        <v>0</v>
      </c>
      <c r="Z809" s="4"/>
      <c r="AA809" s="4"/>
      <c r="AB809" s="4"/>
    </row>
    <row r="810" spans="1:28" x14ac:dyDescent="0.2">
      <c r="A810" s="4">
        <v>50</v>
      </c>
      <c r="B810" s="4">
        <v>0</v>
      </c>
      <c r="C810" s="4">
        <v>0</v>
      </c>
      <c r="D810" s="4">
        <v>1</v>
      </c>
      <c r="E810" s="4">
        <v>210</v>
      </c>
      <c r="F810" s="4">
        <f>ROUND(Source!X784,O810)</f>
        <v>267062.28999999998</v>
      </c>
      <c r="G810" s="4" t="s">
        <v>110</v>
      </c>
      <c r="H810" s="4" t="s">
        <v>111</v>
      </c>
      <c r="I810" s="4"/>
      <c r="J810" s="4"/>
      <c r="K810" s="4">
        <v>210</v>
      </c>
      <c r="L810" s="4">
        <v>25</v>
      </c>
      <c r="M810" s="4">
        <v>3</v>
      </c>
      <c r="N810" s="4" t="s">
        <v>3</v>
      </c>
      <c r="O810" s="4">
        <v>2</v>
      </c>
      <c r="P810" s="4"/>
      <c r="Q810" s="4"/>
      <c r="R810" s="4"/>
      <c r="S810" s="4"/>
      <c r="T810" s="4"/>
      <c r="U810" s="4"/>
      <c r="V810" s="4"/>
      <c r="W810" s="4">
        <v>2475.6799999999998</v>
      </c>
      <c r="X810" s="4">
        <v>1</v>
      </c>
      <c r="Y810" s="4">
        <v>2475.6799999999998</v>
      </c>
      <c r="Z810" s="4"/>
      <c r="AA810" s="4"/>
      <c r="AB810" s="4"/>
    </row>
    <row r="811" spans="1:28" x14ac:dyDescent="0.2">
      <c r="A811" s="4">
        <v>50</v>
      </c>
      <c r="B811" s="4">
        <v>0</v>
      </c>
      <c r="C811" s="4">
        <v>0</v>
      </c>
      <c r="D811" s="4">
        <v>1</v>
      </c>
      <c r="E811" s="4">
        <v>211</v>
      </c>
      <c r="F811" s="4">
        <f>ROUND(Source!Y784,O811)</f>
        <v>38151.78</v>
      </c>
      <c r="G811" s="4" t="s">
        <v>112</v>
      </c>
      <c r="H811" s="4" t="s">
        <v>113</v>
      </c>
      <c r="I811" s="4"/>
      <c r="J811" s="4"/>
      <c r="K811" s="4">
        <v>211</v>
      </c>
      <c r="L811" s="4">
        <v>26</v>
      </c>
      <c r="M811" s="4">
        <v>3</v>
      </c>
      <c r="N811" s="4" t="s">
        <v>3</v>
      </c>
      <c r="O811" s="4">
        <v>2</v>
      </c>
      <c r="P811" s="4"/>
      <c r="Q811" s="4"/>
      <c r="R811" s="4"/>
      <c r="S811" s="4"/>
      <c r="T811" s="4"/>
      <c r="U811" s="4"/>
      <c r="V811" s="4"/>
      <c r="W811" s="4">
        <v>353.67</v>
      </c>
      <c r="X811" s="4">
        <v>1</v>
      </c>
      <c r="Y811" s="4">
        <v>353.67</v>
      </c>
      <c r="Z811" s="4"/>
      <c r="AA811" s="4"/>
      <c r="AB811" s="4"/>
    </row>
    <row r="812" spans="1:28" x14ac:dyDescent="0.2">
      <c r="A812" s="4">
        <v>50</v>
      </c>
      <c r="B812" s="4">
        <v>0</v>
      </c>
      <c r="C812" s="4">
        <v>0</v>
      </c>
      <c r="D812" s="4">
        <v>1</v>
      </c>
      <c r="E812" s="4">
        <v>224</v>
      </c>
      <c r="F812" s="4">
        <f>ROUND(Source!AR784,O812)</f>
        <v>729972.76</v>
      </c>
      <c r="G812" s="4" t="s">
        <v>114</v>
      </c>
      <c r="H812" s="4" t="s">
        <v>115</v>
      </c>
      <c r="I812" s="4"/>
      <c r="J812" s="4"/>
      <c r="K812" s="4">
        <v>224</v>
      </c>
      <c r="L812" s="4">
        <v>27</v>
      </c>
      <c r="M812" s="4">
        <v>3</v>
      </c>
      <c r="N812" s="4" t="s">
        <v>3</v>
      </c>
      <c r="O812" s="4">
        <v>2</v>
      </c>
      <c r="P812" s="4"/>
      <c r="Q812" s="4"/>
      <c r="R812" s="4"/>
      <c r="S812" s="4"/>
      <c r="T812" s="4"/>
      <c r="U812" s="4"/>
      <c r="V812" s="4"/>
      <c r="W812" s="4">
        <v>6369.64</v>
      </c>
      <c r="X812" s="4">
        <v>1</v>
      </c>
      <c r="Y812" s="4">
        <v>6369.64</v>
      </c>
      <c r="Z812" s="4"/>
      <c r="AA812" s="4"/>
      <c r="AB812" s="4"/>
    </row>
    <row r="813" spans="1:28" x14ac:dyDescent="0.2">
      <c r="A813" s="4">
        <v>50</v>
      </c>
      <c r="B813" s="4">
        <v>1</v>
      </c>
      <c r="C813" s="4">
        <v>0</v>
      </c>
      <c r="D813" s="4">
        <v>2</v>
      </c>
      <c r="E813" s="4">
        <v>0</v>
      </c>
      <c r="F813" s="4">
        <f>ROUND(F812,O813)</f>
        <v>729972.76</v>
      </c>
      <c r="G813" s="4" t="s">
        <v>561</v>
      </c>
      <c r="H813" s="4" t="s">
        <v>562</v>
      </c>
      <c r="I813" s="4"/>
      <c r="J813" s="4"/>
      <c r="K813" s="4">
        <v>212</v>
      </c>
      <c r="L813" s="4">
        <v>28</v>
      </c>
      <c r="M813" s="4">
        <v>0</v>
      </c>
      <c r="N813" s="4" t="s">
        <v>3</v>
      </c>
      <c r="O813" s="4">
        <v>2</v>
      </c>
      <c r="P813" s="4"/>
      <c r="Q813" s="4"/>
      <c r="R813" s="4"/>
      <c r="S813" s="4"/>
      <c r="T813" s="4"/>
      <c r="U813" s="4"/>
      <c r="V813" s="4"/>
      <c r="W813" s="4">
        <v>6369.64</v>
      </c>
      <c r="X813" s="4">
        <v>1</v>
      </c>
      <c r="Y813" s="4">
        <v>6369.64</v>
      </c>
      <c r="Z813" s="4"/>
      <c r="AA813" s="4"/>
      <c r="AB813" s="4"/>
    </row>
    <row r="814" spans="1:28" x14ac:dyDescent="0.2">
      <c r="A814" s="4">
        <v>50</v>
      </c>
      <c r="B814" s="4">
        <v>1</v>
      </c>
      <c r="C814" s="4">
        <v>0</v>
      </c>
      <c r="D814" s="4">
        <v>2</v>
      </c>
      <c r="E814" s="4">
        <v>0</v>
      </c>
      <c r="F814" s="4">
        <f>ROUND(F813*0.22,O814)</f>
        <v>160594.01</v>
      </c>
      <c r="G814" s="4" t="s">
        <v>563</v>
      </c>
      <c r="H814" s="4" t="s">
        <v>797</v>
      </c>
      <c r="I814" s="4"/>
      <c r="J814" s="4"/>
      <c r="K814" s="4">
        <v>212</v>
      </c>
      <c r="L814" s="4">
        <v>29</v>
      </c>
      <c r="M814" s="4">
        <v>0</v>
      </c>
      <c r="N814" s="4" t="s">
        <v>3</v>
      </c>
      <c r="O814" s="4">
        <v>2</v>
      </c>
      <c r="P814" s="4"/>
      <c r="Q814" s="4"/>
      <c r="R814" s="4"/>
      <c r="S814" s="4"/>
      <c r="T814" s="4"/>
      <c r="U814" s="4"/>
      <c r="V814" s="4"/>
      <c r="W814" s="4">
        <v>1273.93</v>
      </c>
      <c r="X814" s="4">
        <v>1</v>
      </c>
      <c r="Y814" s="4">
        <v>1273.93</v>
      </c>
      <c r="Z814" s="4"/>
      <c r="AA814" s="4"/>
      <c r="AB814" s="4"/>
    </row>
    <row r="815" spans="1:28" x14ac:dyDescent="0.2">
      <c r="A815" s="4">
        <v>50</v>
      </c>
      <c r="B815" s="4">
        <v>1</v>
      </c>
      <c r="C815" s="4">
        <v>0</v>
      </c>
      <c r="D815" s="4">
        <v>2</v>
      </c>
      <c r="E815" s="4">
        <v>0</v>
      </c>
      <c r="F815" s="4">
        <f>ROUND(F813+F814,O815)</f>
        <v>890566.77</v>
      </c>
      <c r="G815" s="4" t="s">
        <v>565</v>
      </c>
      <c r="H815" s="4" t="s">
        <v>566</v>
      </c>
      <c r="I815" s="4"/>
      <c r="J815" s="4"/>
      <c r="K815" s="4">
        <v>212</v>
      </c>
      <c r="L815" s="4">
        <v>30</v>
      </c>
      <c r="M815" s="4">
        <v>0</v>
      </c>
      <c r="N815" s="4" t="s">
        <v>3</v>
      </c>
      <c r="O815" s="4">
        <v>2</v>
      </c>
      <c r="P815" s="4"/>
      <c r="Q815" s="4"/>
      <c r="R815" s="4"/>
      <c r="S815" s="4"/>
      <c r="T815" s="4"/>
      <c r="U815" s="4"/>
      <c r="V815" s="4"/>
      <c r="W815" s="4">
        <v>7643.57</v>
      </c>
      <c r="X815" s="4">
        <v>1</v>
      </c>
      <c r="Y815" s="4">
        <v>7643.57</v>
      </c>
      <c r="Z815" s="4"/>
      <c r="AA815" s="4"/>
      <c r="AB815" s="4"/>
    </row>
    <row r="817" spans="1:15" x14ac:dyDescent="0.2">
      <c r="A817" s="5">
        <v>61</v>
      </c>
      <c r="B817" s="5"/>
      <c r="C817" s="5"/>
      <c r="D817" s="5"/>
      <c r="E817" s="5"/>
      <c r="F817" s="5">
        <v>0</v>
      </c>
      <c r="G817" s="5" t="s">
        <v>3</v>
      </c>
      <c r="H817" s="5" t="s">
        <v>3</v>
      </c>
    </row>
    <row r="818" spans="1:15" x14ac:dyDescent="0.2">
      <c r="A818" s="5">
        <v>61</v>
      </c>
      <c r="B818" s="5"/>
      <c r="C818" s="5"/>
      <c r="D818" s="5"/>
      <c r="E818" s="5"/>
      <c r="F818" s="5">
        <v>0</v>
      </c>
      <c r="G818" s="5" t="s">
        <v>567</v>
      </c>
      <c r="H818" s="5" t="s">
        <v>568</v>
      </c>
    </row>
    <row r="821" spans="1:15" x14ac:dyDescent="0.2">
      <c r="A821">
        <v>-1</v>
      </c>
    </row>
    <row r="823" spans="1:15" x14ac:dyDescent="0.2">
      <c r="A823" s="3">
        <v>75</v>
      </c>
      <c r="B823" s="3" t="s">
        <v>569</v>
      </c>
      <c r="C823" s="3">
        <v>2025</v>
      </c>
      <c r="D823" s="3">
        <v>0</v>
      </c>
      <c r="E823" s="3">
        <v>10</v>
      </c>
      <c r="F823" s="3">
        <v>0</v>
      </c>
      <c r="G823" s="3">
        <v>0</v>
      </c>
      <c r="H823" s="3">
        <v>1</v>
      </c>
      <c r="I823" s="3">
        <v>0</v>
      </c>
      <c r="J823" s="3">
        <v>1</v>
      </c>
      <c r="K823" s="3">
        <v>78</v>
      </c>
      <c r="L823" s="3">
        <v>30</v>
      </c>
      <c r="M823" s="3">
        <v>0</v>
      </c>
      <c r="N823" s="3">
        <v>1472751627</v>
      </c>
      <c r="O823" s="3">
        <v>1</v>
      </c>
    </row>
    <row r="827" spans="1:15" x14ac:dyDescent="0.2">
      <c r="A827">
        <v>65</v>
      </c>
      <c r="C827">
        <v>1</v>
      </c>
      <c r="D827">
        <v>0</v>
      </c>
      <c r="E82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570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/>
      <c r="Y12" s="1"/>
      <c r="Z12" s="1"/>
      <c r="AA12" s="1"/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/>
      <c r="AI12" s="1"/>
      <c r="AJ12" s="1"/>
      <c r="AK12" s="1"/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/>
      <c r="AU12" s="1"/>
      <c r="AV12" s="1"/>
      <c r="AW12" s="1"/>
      <c r="AX12" s="1"/>
      <c r="AY12" s="1"/>
      <c r="AZ12" s="1"/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0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16777224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1472751627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12</v>
      </c>
      <c r="E16" s="7">
        <f>ROUND((Source!F771)/1000,2)</f>
        <v>0</v>
      </c>
      <c r="F16" s="7">
        <f>ROUND((Source!F772)/1000,2)</f>
        <v>0</v>
      </c>
      <c r="G16" s="7">
        <f>ROUND((Source!F763)/1000,2)</f>
        <v>0</v>
      </c>
      <c r="H16" s="7">
        <f>ROUND((Source!F773)/1000+(Source!F774)/1000,2)</f>
        <v>729.97</v>
      </c>
      <c r="I16" s="7">
        <f>E16+F16+G16+H16</f>
        <v>729.97</v>
      </c>
      <c r="J16" s="7">
        <f>ROUND((Source!F769+Source!F768)/1000,2)</f>
        <v>395.92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3540.29</v>
      </c>
      <c r="AU16" s="7">
        <v>3.62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3536.67</v>
      </c>
      <c r="BB16" s="7">
        <v>0</v>
      </c>
      <c r="BC16" s="7">
        <v>0</v>
      </c>
      <c r="BD16" s="7">
        <v>6369.64</v>
      </c>
      <c r="BE16" s="7">
        <v>0</v>
      </c>
      <c r="BF16" s="7">
        <v>5.6606199999999998</v>
      </c>
      <c r="BG16" s="7">
        <v>0</v>
      </c>
      <c r="BH16" s="7">
        <v>0</v>
      </c>
      <c r="BI16" s="7">
        <v>2475.6799999999998</v>
      </c>
      <c r="BJ16" s="7">
        <v>353.67</v>
      </c>
      <c r="BK16" s="7">
        <v>6369.64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729.97</v>
      </c>
      <c r="I18" s="5">
        <f>SUMIF(A16:A17,3,I16:I17)</f>
        <v>729.97</v>
      </c>
      <c r="J18" s="5">
        <f>SUMIF(A16:A17,3,J16:J17)</f>
        <v>395.92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3540.29</v>
      </c>
      <c r="G20" s="4" t="s">
        <v>62</v>
      </c>
      <c r="H20" s="4" t="s">
        <v>63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3.62</v>
      </c>
      <c r="G21" s="4" t="s">
        <v>64</v>
      </c>
      <c r="H21" s="4" t="s">
        <v>65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66</v>
      </c>
      <c r="H22" s="4" t="s">
        <v>67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3.62</v>
      </c>
      <c r="G23" s="4" t="s">
        <v>68</v>
      </c>
      <c r="H23" s="4" t="s">
        <v>69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3.62</v>
      </c>
      <c r="G24" s="4" t="s">
        <v>70</v>
      </c>
      <c r="H24" s="4" t="s">
        <v>71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72</v>
      </c>
      <c r="H25" s="4" t="s">
        <v>73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3.62</v>
      </c>
      <c r="G26" s="4" t="s">
        <v>74</v>
      </c>
      <c r="H26" s="4" t="s">
        <v>75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76</v>
      </c>
      <c r="H27" s="4" t="s">
        <v>77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78</v>
      </c>
      <c r="H28" s="4" t="s">
        <v>79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80</v>
      </c>
      <c r="H29" s="4" t="s">
        <v>81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0</v>
      </c>
      <c r="G30" s="4" t="s">
        <v>82</v>
      </c>
      <c r="H30" s="4" t="s">
        <v>83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84</v>
      </c>
      <c r="H31" s="4" t="s">
        <v>85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0</v>
      </c>
      <c r="G32" s="4" t="s">
        <v>86</v>
      </c>
      <c r="H32" s="4" t="s">
        <v>87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3536.67</v>
      </c>
      <c r="G33" s="4" t="s">
        <v>88</v>
      </c>
      <c r="H33" s="4" t="s">
        <v>89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90</v>
      </c>
      <c r="H34" s="4" t="s">
        <v>91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92</v>
      </c>
      <c r="H35" s="4" t="s">
        <v>93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94</v>
      </c>
      <c r="H36" s="4" t="s">
        <v>95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6369.64</v>
      </c>
      <c r="G37" s="4" t="s">
        <v>96</v>
      </c>
      <c r="H37" s="4" t="s">
        <v>97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98</v>
      </c>
      <c r="H38" s="4" t="s">
        <v>99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100</v>
      </c>
      <c r="H39" s="4" t="s">
        <v>101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5.6606199999999998</v>
      </c>
      <c r="G40" s="4" t="s">
        <v>102</v>
      </c>
      <c r="H40" s="4" t="s">
        <v>103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104</v>
      </c>
      <c r="H41" s="4" t="s">
        <v>105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106</v>
      </c>
      <c r="H42" s="4" t="s">
        <v>107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108</v>
      </c>
      <c r="H43" s="4" t="s">
        <v>109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2475.6799999999998</v>
      </c>
      <c r="G44" s="4" t="s">
        <v>110</v>
      </c>
      <c r="H44" s="4" t="s">
        <v>111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353.67</v>
      </c>
      <c r="G45" s="4" t="s">
        <v>112</v>
      </c>
      <c r="H45" s="4" t="s">
        <v>113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6369.64</v>
      </c>
      <c r="G46" s="4" t="s">
        <v>114</v>
      </c>
      <c r="H46" s="4" t="s">
        <v>115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6369.64</v>
      </c>
      <c r="G47" s="4" t="s">
        <v>561</v>
      </c>
      <c r="H47" s="4" t="s">
        <v>562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1273.93</v>
      </c>
      <c r="G48" s="4" t="s">
        <v>563</v>
      </c>
      <c r="H48" s="4" t="s">
        <v>564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7643.57</v>
      </c>
      <c r="G49" s="4" t="s">
        <v>565</v>
      </c>
      <c r="H49" s="4" t="s">
        <v>566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569</v>
      </c>
      <c r="C54" s="3">
        <v>2025</v>
      </c>
      <c r="D54" s="3">
        <v>0</v>
      </c>
      <c r="E54" s="3">
        <v>10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1472751627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O2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ROW(Source!A37)</f>
        <v>37</v>
      </c>
      <c r="B1">
        <v>1472751627</v>
      </c>
      <c r="C1">
        <v>1472752889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571</v>
      </c>
      <c r="J1" t="s">
        <v>3</v>
      </c>
      <c r="K1" t="s">
        <v>572</v>
      </c>
      <c r="L1">
        <v>1191</v>
      </c>
      <c r="N1">
        <v>1013</v>
      </c>
      <c r="O1" t="s">
        <v>573</v>
      </c>
      <c r="P1" t="s">
        <v>573</v>
      </c>
      <c r="Q1">
        <v>1</v>
      </c>
      <c r="W1">
        <v>0</v>
      </c>
      <c r="X1">
        <v>476480486</v>
      </c>
      <c r="Y1">
        <f t="shared" ref="Y1:Y11" si="0">AT1</f>
        <v>1.75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1.75</v>
      </c>
      <c r="AU1" t="s">
        <v>3</v>
      </c>
      <c r="AV1">
        <v>1</v>
      </c>
      <c r="AW1">
        <v>2</v>
      </c>
      <c r="AX1">
        <v>1472752893</v>
      </c>
      <c r="AY1">
        <v>1</v>
      </c>
      <c r="AZ1">
        <v>0</v>
      </c>
      <c r="BA1">
        <v>10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ROUND(AT1*Source!I37*AH1*AL1,2)</f>
        <v>0</v>
      </c>
      <c r="CV1">
        <f>ROUND(Y1*Source!I37,9)</f>
        <v>1.75</v>
      </c>
      <c r="CW1">
        <v>0</v>
      </c>
      <c r="CX1">
        <f>ROUND(Y1*Source!I37,9)</f>
        <v>1.75</v>
      </c>
      <c r="CY1">
        <f>AD1</f>
        <v>0</v>
      </c>
      <c r="CZ1">
        <f>AH1</f>
        <v>0</v>
      </c>
      <c r="DA1">
        <f>AL1</f>
        <v>1</v>
      </c>
      <c r="DB1">
        <f t="shared" ref="DB1:DB11" si="1">ROUND(ROUND(AT1*CZ1,2),6)</f>
        <v>0</v>
      </c>
      <c r="DC1">
        <f t="shared" ref="DC1:DC11" si="2">ROUND(ROUND(AT1*AG1,2),6)</f>
        <v>0</v>
      </c>
      <c r="DD1" t="s">
        <v>3</v>
      </c>
      <c r="DE1" t="s">
        <v>3</v>
      </c>
      <c r="DF1">
        <f t="shared" ref="DF1:DF64" si="3">ROUND(ROUND(AE1,2)*CX1,2)</f>
        <v>0</v>
      </c>
      <c r="DG1">
        <f t="shared" ref="DG1:DG64" si="4">ROUND(ROUND(AF1,2)*CX1,2)</f>
        <v>0</v>
      </c>
      <c r="DH1">
        <f t="shared" ref="DH1:DH64" si="5">ROUND(ROUND(AG1,2)*CX1,2)</f>
        <v>0</v>
      </c>
      <c r="DI1">
        <f t="shared" ref="DI1:DI64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ROW(Source!A37)</f>
        <v>37</v>
      </c>
      <c r="B2">
        <v>1472751627</v>
      </c>
      <c r="C2">
        <v>1472752889</v>
      </c>
      <c r="D2">
        <v>1441834258</v>
      </c>
      <c r="E2">
        <v>1</v>
      </c>
      <c r="F2">
        <v>1</v>
      </c>
      <c r="G2">
        <v>15514512</v>
      </c>
      <c r="H2">
        <v>2</v>
      </c>
      <c r="I2" t="s">
        <v>574</v>
      </c>
      <c r="J2" t="s">
        <v>575</v>
      </c>
      <c r="K2" t="s">
        <v>576</v>
      </c>
      <c r="L2">
        <v>1368</v>
      </c>
      <c r="N2">
        <v>1011</v>
      </c>
      <c r="O2" t="s">
        <v>577</v>
      </c>
      <c r="P2" t="s">
        <v>577</v>
      </c>
      <c r="Q2">
        <v>1</v>
      </c>
      <c r="W2">
        <v>0</v>
      </c>
      <c r="X2">
        <v>1077756263</v>
      </c>
      <c r="Y2">
        <f t="shared" si="0"/>
        <v>1.083</v>
      </c>
      <c r="AA2">
        <v>0</v>
      </c>
      <c r="AB2">
        <v>1303.01</v>
      </c>
      <c r="AC2">
        <v>826.2</v>
      </c>
      <c r="AD2">
        <v>0</v>
      </c>
      <c r="AE2">
        <v>0</v>
      </c>
      <c r="AF2">
        <v>1303.01</v>
      </c>
      <c r="AG2">
        <v>826.2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1.083</v>
      </c>
      <c r="AU2" t="s">
        <v>3</v>
      </c>
      <c r="AV2">
        <v>0</v>
      </c>
      <c r="AW2">
        <v>2</v>
      </c>
      <c r="AX2">
        <v>1472752894</v>
      </c>
      <c r="AY2">
        <v>1</v>
      </c>
      <c r="AZ2">
        <v>0</v>
      </c>
      <c r="BA2">
        <v>11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ROUND(Y2*Source!I37*DO2,9)</f>
        <v>0</v>
      </c>
      <c r="CX2">
        <f>ROUND(Y2*Source!I37,9)</f>
        <v>1.083</v>
      </c>
      <c r="CY2">
        <f>AB2</f>
        <v>1303.01</v>
      </c>
      <c r="CZ2">
        <f>AF2</f>
        <v>1303.01</v>
      </c>
      <c r="DA2">
        <f>AJ2</f>
        <v>1</v>
      </c>
      <c r="DB2">
        <f t="shared" si="1"/>
        <v>1411.16</v>
      </c>
      <c r="DC2">
        <f t="shared" si="2"/>
        <v>894.77</v>
      </c>
      <c r="DD2" t="s">
        <v>3</v>
      </c>
      <c r="DE2" t="s">
        <v>3</v>
      </c>
      <c r="DF2">
        <f t="shared" si="3"/>
        <v>0</v>
      </c>
      <c r="DG2">
        <f t="shared" si="4"/>
        <v>1411.16</v>
      </c>
      <c r="DH2">
        <f t="shared" si="5"/>
        <v>894.77</v>
      </c>
      <c r="DI2">
        <f t="shared" si="6"/>
        <v>0</v>
      </c>
      <c r="DJ2">
        <f>DG2</f>
        <v>1411.16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ROW(Source!A37)</f>
        <v>37</v>
      </c>
      <c r="B3">
        <v>1472751627</v>
      </c>
      <c r="C3">
        <v>1472752889</v>
      </c>
      <c r="D3">
        <v>1441836235</v>
      </c>
      <c r="E3">
        <v>1</v>
      </c>
      <c r="F3">
        <v>1</v>
      </c>
      <c r="G3">
        <v>15514512</v>
      </c>
      <c r="H3">
        <v>3</v>
      </c>
      <c r="I3" t="s">
        <v>578</v>
      </c>
      <c r="J3" t="s">
        <v>579</v>
      </c>
      <c r="K3" t="s">
        <v>580</v>
      </c>
      <c r="L3">
        <v>1346</v>
      </c>
      <c r="N3">
        <v>1009</v>
      </c>
      <c r="O3" t="s">
        <v>581</v>
      </c>
      <c r="P3" t="s">
        <v>581</v>
      </c>
      <c r="Q3">
        <v>1</v>
      </c>
      <c r="W3">
        <v>0</v>
      </c>
      <c r="X3">
        <v>-1595335418</v>
      </c>
      <c r="Y3">
        <f t="shared" si="0"/>
        <v>0.02</v>
      </c>
      <c r="AA3">
        <v>31.49</v>
      </c>
      <c r="AB3">
        <v>0</v>
      </c>
      <c r="AC3">
        <v>0</v>
      </c>
      <c r="AD3">
        <v>0</v>
      </c>
      <c r="AE3">
        <v>31.49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0.02</v>
      </c>
      <c r="AU3" t="s">
        <v>3</v>
      </c>
      <c r="AV3">
        <v>0</v>
      </c>
      <c r="AW3">
        <v>2</v>
      </c>
      <c r="AX3">
        <v>1472752895</v>
      </c>
      <c r="AY3">
        <v>1</v>
      </c>
      <c r="AZ3">
        <v>0</v>
      </c>
      <c r="BA3">
        <v>12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v>0</v>
      </c>
      <c r="CX3">
        <f>ROUND(Y3*Source!I37,9)</f>
        <v>0.02</v>
      </c>
      <c r="CY3">
        <f>AA3</f>
        <v>31.49</v>
      </c>
      <c r="CZ3">
        <f>AE3</f>
        <v>31.49</v>
      </c>
      <c r="DA3">
        <f>AI3</f>
        <v>1</v>
      </c>
      <c r="DB3">
        <f t="shared" si="1"/>
        <v>0.63</v>
      </c>
      <c r="DC3">
        <f t="shared" si="2"/>
        <v>0</v>
      </c>
      <c r="DD3" t="s">
        <v>3</v>
      </c>
      <c r="DE3" t="s">
        <v>3</v>
      </c>
      <c r="DF3">
        <f t="shared" si="3"/>
        <v>0.63</v>
      </c>
      <c r="DG3">
        <f t="shared" si="4"/>
        <v>0</v>
      </c>
      <c r="DH3">
        <f t="shared" si="5"/>
        <v>0</v>
      </c>
      <c r="DI3">
        <f t="shared" si="6"/>
        <v>0</v>
      </c>
      <c r="DJ3">
        <f>DF3</f>
        <v>0.63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ROW(Source!A38)</f>
        <v>38</v>
      </c>
      <c r="B4">
        <v>1472751627</v>
      </c>
      <c r="C4">
        <v>1472752897</v>
      </c>
      <c r="D4">
        <v>1441819193</v>
      </c>
      <c r="E4">
        <v>15514512</v>
      </c>
      <c r="F4">
        <v>1</v>
      </c>
      <c r="G4">
        <v>15514512</v>
      </c>
      <c r="H4">
        <v>1</v>
      </c>
      <c r="I4" t="s">
        <v>571</v>
      </c>
      <c r="J4" t="s">
        <v>3</v>
      </c>
      <c r="K4" t="s">
        <v>572</v>
      </c>
      <c r="L4">
        <v>1191</v>
      </c>
      <c r="N4">
        <v>1013</v>
      </c>
      <c r="O4" t="s">
        <v>573</v>
      </c>
      <c r="P4" t="s">
        <v>573</v>
      </c>
      <c r="Q4">
        <v>1</v>
      </c>
      <c r="W4">
        <v>0</v>
      </c>
      <c r="X4">
        <v>476480486</v>
      </c>
      <c r="Y4">
        <f t="shared" si="0"/>
        <v>1.52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1.52</v>
      </c>
      <c r="AU4" t="s">
        <v>3</v>
      </c>
      <c r="AV4">
        <v>1</v>
      </c>
      <c r="AW4">
        <v>2</v>
      </c>
      <c r="AX4">
        <v>1472752900</v>
      </c>
      <c r="AY4">
        <v>1</v>
      </c>
      <c r="AZ4">
        <v>0</v>
      </c>
      <c r="BA4">
        <v>13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U4">
        <f>ROUND(AT4*Source!I38*AH4*AL4,2)</f>
        <v>0</v>
      </c>
      <c r="CV4">
        <f>ROUND(Y4*Source!I38,9)</f>
        <v>0.45600000000000002</v>
      </c>
      <c r="CW4">
        <v>0</v>
      </c>
      <c r="CX4">
        <f>ROUND(Y4*Source!I38,9)</f>
        <v>0.45600000000000002</v>
      </c>
      <c r="CY4">
        <f>AD4</f>
        <v>0</v>
      </c>
      <c r="CZ4">
        <f>AH4</f>
        <v>0</v>
      </c>
      <c r="DA4">
        <f>AL4</f>
        <v>1</v>
      </c>
      <c r="DB4">
        <f t="shared" si="1"/>
        <v>0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 t="shared" si="4"/>
        <v>0</v>
      </c>
      <c r="DH4">
        <f t="shared" si="5"/>
        <v>0</v>
      </c>
      <c r="DI4">
        <f t="shared" si="6"/>
        <v>0</v>
      </c>
      <c r="DJ4">
        <f>DI4</f>
        <v>0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ROW(Source!A38)</f>
        <v>38</v>
      </c>
      <c r="B5">
        <v>1472751627</v>
      </c>
      <c r="C5">
        <v>1472752897</v>
      </c>
      <c r="D5">
        <v>1441836235</v>
      </c>
      <c r="E5">
        <v>1</v>
      </c>
      <c r="F5">
        <v>1</v>
      </c>
      <c r="G5">
        <v>15514512</v>
      </c>
      <c r="H5">
        <v>3</v>
      </c>
      <c r="I5" t="s">
        <v>578</v>
      </c>
      <c r="J5" t="s">
        <v>579</v>
      </c>
      <c r="K5" t="s">
        <v>580</v>
      </c>
      <c r="L5">
        <v>1346</v>
      </c>
      <c r="N5">
        <v>1009</v>
      </c>
      <c r="O5" t="s">
        <v>581</v>
      </c>
      <c r="P5" t="s">
        <v>581</v>
      </c>
      <c r="Q5">
        <v>1</v>
      </c>
      <c r="W5">
        <v>0</v>
      </c>
      <c r="X5">
        <v>-1595335418</v>
      </c>
      <c r="Y5">
        <f t="shared" si="0"/>
        <v>0.02</v>
      </c>
      <c r="AA5">
        <v>31.49</v>
      </c>
      <c r="AB5">
        <v>0</v>
      </c>
      <c r="AC5">
        <v>0</v>
      </c>
      <c r="AD5">
        <v>0</v>
      </c>
      <c r="AE5">
        <v>31.49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0.02</v>
      </c>
      <c r="AU5" t="s">
        <v>3</v>
      </c>
      <c r="AV5">
        <v>0</v>
      </c>
      <c r="AW5">
        <v>2</v>
      </c>
      <c r="AX5">
        <v>1472752901</v>
      </c>
      <c r="AY5">
        <v>1</v>
      </c>
      <c r="AZ5">
        <v>0</v>
      </c>
      <c r="BA5">
        <v>14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ROUND(Y5*Source!I38,9)</f>
        <v>6.0000000000000001E-3</v>
      </c>
      <c r="CY5">
        <f>AA5</f>
        <v>31.49</v>
      </c>
      <c r="CZ5">
        <f>AE5</f>
        <v>31.49</v>
      </c>
      <c r="DA5">
        <f>AI5</f>
        <v>1</v>
      </c>
      <c r="DB5">
        <f t="shared" si="1"/>
        <v>0.63</v>
      </c>
      <c r="DC5">
        <f t="shared" si="2"/>
        <v>0</v>
      </c>
      <c r="DD5" t="s">
        <v>3</v>
      </c>
      <c r="DE5" t="s">
        <v>3</v>
      </c>
      <c r="DF5">
        <f t="shared" si="3"/>
        <v>0.19</v>
      </c>
      <c r="DG5">
        <f t="shared" si="4"/>
        <v>0</v>
      </c>
      <c r="DH5">
        <f t="shared" si="5"/>
        <v>0</v>
      </c>
      <c r="DI5">
        <f t="shared" si="6"/>
        <v>0</v>
      </c>
      <c r="DJ5">
        <f>DF5</f>
        <v>0.19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ROW(Source!A39)</f>
        <v>39</v>
      </c>
      <c r="B6">
        <v>1472751627</v>
      </c>
      <c r="C6">
        <v>1472752902</v>
      </c>
      <c r="D6">
        <v>1441819193</v>
      </c>
      <c r="E6">
        <v>15514512</v>
      </c>
      <c r="F6">
        <v>1</v>
      </c>
      <c r="G6">
        <v>15514512</v>
      </c>
      <c r="H6">
        <v>1</v>
      </c>
      <c r="I6" t="s">
        <v>571</v>
      </c>
      <c r="J6" t="s">
        <v>3</v>
      </c>
      <c r="K6" t="s">
        <v>572</v>
      </c>
      <c r="L6">
        <v>1191</v>
      </c>
      <c r="N6">
        <v>1013</v>
      </c>
      <c r="O6" t="s">
        <v>573</v>
      </c>
      <c r="P6" t="s">
        <v>573</v>
      </c>
      <c r="Q6">
        <v>1</v>
      </c>
      <c r="W6">
        <v>0</v>
      </c>
      <c r="X6">
        <v>476480486</v>
      </c>
      <c r="Y6">
        <f t="shared" si="0"/>
        <v>0.37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0.37</v>
      </c>
      <c r="AU6" t="s">
        <v>3</v>
      </c>
      <c r="AV6">
        <v>1</v>
      </c>
      <c r="AW6">
        <v>2</v>
      </c>
      <c r="AX6">
        <v>1472752905</v>
      </c>
      <c r="AY6">
        <v>1</v>
      </c>
      <c r="AZ6">
        <v>0</v>
      </c>
      <c r="BA6">
        <v>15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U6">
        <f>ROUND(AT6*Source!I39*AH6*AL6,2)</f>
        <v>0</v>
      </c>
      <c r="CV6">
        <f>ROUND(Y6*Source!I39,9)</f>
        <v>39.22</v>
      </c>
      <c r="CW6">
        <v>0</v>
      </c>
      <c r="CX6">
        <f>ROUND(Y6*Source!I39,9)</f>
        <v>39.22</v>
      </c>
      <c r="CY6">
        <f>AD6</f>
        <v>0</v>
      </c>
      <c r="CZ6">
        <f>AH6</f>
        <v>0</v>
      </c>
      <c r="DA6">
        <f>AL6</f>
        <v>1</v>
      </c>
      <c r="DB6">
        <f t="shared" si="1"/>
        <v>0</v>
      </c>
      <c r="DC6">
        <f t="shared" si="2"/>
        <v>0</v>
      </c>
      <c r="DD6" t="s">
        <v>3</v>
      </c>
      <c r="DE6" t="s">
        <v>3</v>
      </c>
      <c r="DF6">
        <f t="shared" si="3"/>
        <v>0</v>
      </c>
      <c r="DG6">
        <f t="shared" si="4"/>
        <v>0</v>
      </c>
      <c r="DH6">
        <f t="shared" si="5"/>
        <v>0</v>
      </c>
      <c r="DI6">
        <f t="shared" si="6"/>
        <v>0</v>
      </c>
      <c r="DJ6">
        <f>DI6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ROW(Source!A39)</f>
        <v>39</v>
      </c>
      <c r="B7">
        <v>1472751627</v>
      </c>
      <c r="C7">
        <v>1472752902</v>
      </c>
      <c r="D7">
        <v>1441834258</v>
      </c>
      <c r="E7">
        <v>1</v>
      </c>
      <c r="F7">
        <v>1</v>
      </c>
      <c r="G7">
        <v>15514512</v>
      </c>
      <c r="H7">
        <v>2</v>
      </c>
      <c r="I7" t="s">
        <v>574</v>
      </c>
      <c r="J7" t="s">
        <v>575</v>
      </c>
      <c r="K7" t="s">
        <v>576</v>
      </c>
      <c r="L7">
        <v>1368</v>
      </c>
      <c r="N7">
        <v>1011</v>
      </c>
      <c r="O7" t="s">
        <v>577</v>
      </c>
      <c r="P7" t="s">
        <v>577</v>
      </c>
      <c r="Q7">
        <v>1</v>
      </c>
      <c r="W7">
        <v>0</v>
      </c>
      <c r="X7">
        <v>1077756263</v>
      </c>
      <c r="Y7">
        <f t="shared" si="0"/>
        <v>0.06</v>
      </c>
      <c r="AA7">
        <v>0</v>
      </c>
      <c r="AB7">
        <v>1303.01</v>
      </c>
      <c r="AC7">
        <v>826.2</v>
      </c>
      <c r="AD7">
        <v>0</v>
      </c>
      <c r="AE7">
        <v>0</v>
      </c>
      <c r="AF7">
        <v>1303.01</v>
      </c>
      <c r="AG7">
        <v>826.2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0.06</v>
      </c>
      <c r="AU7" t="s">
        <v>3</v>
      </c>
      <c r="AV7">
        <v>0</v>
      </c>
      <c r="AW7">
        <v>2</v>
      </c>
      <c r="AX7">
        <v>1472752906</v>
      </c>
      <c r="AY7">
        <v>1</v>
      </c>
      <c r="AZ7">
        <v>0</v>
      </c>
      <c r="BA7">
        <v>16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f>ROUND(Y7*Source!I39*DO7,9)</f>
        <v>0</v>
      </c>
      <c r="CX7">
        <f>ROUND(Y7*Source!I39,9)</f>
        <v>6.36</v>
      </c>
      <c r="CY7">
        <f>AB7</f>
        <v>1303.01</v>
      </c>
      <c r="CZ7">
        <f>AF7</f>
        <v>1303.01</v>
      </c>
      <c r="DA7">
        <f>AJ7</f>
        <v>1</v>
      </c>
      <c r="DB7">
        <f t="shared" si="1"/>
        <v>78.180000000000007</v>
      </c>
      <c r="DC7">
        <f t="shared" si="2"/>
        <v>49.57</v>
      </c>
      <c r="DD7" t="s">
        <v>3</v>
      </c>
      <c r="DE7" t="s">
        <v>3</v>
      </c>
      <c r="DF7">
        <f t="shared" si="3"/>
        <v>0</v>
      </c>
      <c r="DG7">
        <f t="shared" si="4"/>
        <v>8287.14</v>
      </c>
      <c r="DH7">
        <f t="shared" si="5"/>
        <v>5254.63</v>
      </c>
      <c r="DI7">
        <f t="shared" si="6"/>
        <v>0</v>
      </c>
      <c r="DJ7">
        <f>DG7</f>
        <v>8287.14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ROW(Source!A40)</f>
        <v>40</v>
      </c>
      <c r="B8">
        <v>1472751627</v>
      </c>
      <c r="C8">
        <v>1472752907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571</v>
      </c>
      <c r="J8" t="s">
        <v>3</v>
      </c>
      <c r="K8" t="s">
        <v>572</v>
      </c>
      <c r="L8">
        <v>1191</v>
      </c>
      <c r="N8">
        <v>1013</v>
      </c>
      <c r="O8" t="s">
        <v>573</v>
      </c>
      <c r="P8" t="s">
        <v>573</v>
      </c>
      <c r="Q8">
        <v>1</v>
      </c>
      <c r="W8">
        <v>0</v>
      </c>
      <c r="X8">
        <v>476480486</v>
      </c>
      <c r="Y8">
        <f t="shared" si="0"/>
        <v>2.04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2.04</v>
      </c>
      <c r="AU8" t="s">
        <v>3</v>
      </c>
      <c r="AV8">
        <v>1</v>
      </c>
      <c r="AW8">
        <v>2</v>
      </c>
      <c r="AX8">
        <v>1472752909</v>
      </c>
      <c r="AY8">
        <v>1</v>
      </c>
      <c r="AZ8">
        <v>0</v>
      </c>
      <c r="BA8">
        <v>17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ROUND(AT8*Source!I40*AH8*AL8,2)</f>
        <v>0</v>
      </c>
      <c r="CV8">
        <f>ROUND(Y8*Source!I40,9)</f>
        <v>0.40799999999999997</v>
      </c>
      <c r="CW8">
        <v>0</v>
      </c>
      <c r="CX8">
        <f>ROUND(Y8*Source!I40,9)</f>
        <v>0.40799999999999997</v>
      </c>
      <c r="CY8">
        <f>AD8</f>
        <v>0</v>
      </c>
      <c r="CZ8">
        <f>AH8</f>
        <v>0</v>
      </c>
      <c r="DA8">
        <f>AL8</f>
        <v>1</v>
      </c>
      <c r="DB8">
        <f t="shared" si="1"/>
        <v>0</v>
      </c>
      <c r="DC8">
        <f t="shared" si="2"/>
        <v>0</v>
      </c>
      <c r="DD8" t="s">
        <v>3</v>
      </c>
      <c r="DE8" t="s">
        <v>3</v>
      </c>
      <c r="DF8">
        <f t="shared" si="3"/>
        <v>0</v>
      </c>
      <c r="DG8">
        <f t="shared" si="4"/>
        <v>0</v>
      </c>
      <c r="DH8">
        <f t="shared" si="5"/>
        <v>0</v>
      </c>
      <c r="DI8">
        <f t="shared" si="6"/>
        <v>0</v>
      </c>
      <c r="DJ8">
        <f>DI8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ROW(Source!A157)</f>
        <v>157</v>
      </c>
      <c r="B9">
        <v>1472751627</v>
      </c>
      <c r="C9">
        <v>1472753027</v>
      </c>
      <c r="D9">
        <v>1441819193</v>
      </c>
      <c r="E9">
        <v>15514512</v>
      </c>
      <c r="F9">
        <v>1</v>
      </c>
      <c r="G9">
        <v>15514512</v>
      </c>
      <c r="H9">
        <v>1</v>
      </c>
      <c r="I9" t="s">
        <v>571</v>
      </c>
      <c r="J9" t="s">
        <v>3</v>
      </c>
      <c r="K9" t="s">
        <v>572</v>
      </c>
      <c r="L9">
        <v>1191</v>
      </c>
      <c r="N9">
        <v>1013</v>
      </c>
      <c r="O9" t="s">
        <v>573</v>
      </c>
      <c r="P9" t="s">
        <v>573</v>
      </c>
      <c r="Q9">
        <v>1</v>
      </c>
      <c r="W9">
        <v>0</v>
      </c>
      <c r="X9">
        <v>476480486</v>
      </c>
      <c r="Y9">
        <f t="shared" si="0"/>
        <v>0.14000000000000001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0.14000000000000001</v>
      </c>
      <c r="AU9" t="s">
        <v>3</v>
      </c>
      <c r="AV9">
        <v>1</v>
      </c>
      <c r="AW9">
        <v>2</v>
      </c>
      <c r="AX9">
        <v>1472753031</v>
      </c>
      <c r="AY9">
        <v>1</v>
      </c>
      <c r="AZ9">
        <v>0</v>
      </c>
      <c r="BA9">
        <v>44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ROUND(AT9*Source!I157*AH9*AL9,2)</f>
        <v>0</v>
      </c>
      <c r="CV9">
        <f>ROUND(Y9*Source!I157,9)</f>
        <v>0.28000000000000003</v>
      </c>
      <c r="CW9">
        <v>0</v>
      </c>
      <c r="CX9">
        <f>ROUND(Y9*Source!I157,9)</f>
        <v>0.28000000000000003</v>
      </c>
      <c r="CY9">
        <f>AD9</f>
        <v>0</v>
      </c>
      <c r="CZ9">
        <f>AH9</f>
        <v>0</v>
      </c>
      <c r="DA9">
        <f>AL9</f>
        <v>1</v>
      </c>
      <c r="DB9">
        <f t="shared" si="1"/>
        <v>0</v>
      </c>
      <c r="DC9">
        <f t="shared" si="2"/>
        <v>0</v>
      </c>
      <c r="DD9" t="s">
        <v>3</v>
      </c>
      <c r="DE9" t="s">
        <v>3</v>
      </c>
      <c r="DF9">
        <f t="shared" si="3"/>
        <v>0</v>
      </c>
      <c r="DG9">
        <f t="shared" si="4"/>
        <v>0</v>
      </c>
      <c r="DH9">
        <f t="shared" si="5"/>
        <v>0</v>
      </c>
      <c r="DI9">
        <f t="shared" si="6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ROW(Source!A157)</f>
        <v>157</v>
      </c>
      <c r="B10">
        <v>1472751627</v>
      </c>
      <c r="C10">
        <v>1472753027</v>
      </c>
      <c r="D10">
        <v>1441834213</v>
      </c>
      <c r="E10">
        <v>1</v>
      </c>
      <c r="F10">
        <v>1</v>
      </c>
      <c r="G10">
        <v>15514512</v>
      </c>
      <c r="H10">
        <v>2</v>
      </c>
      <c r="I10" t="s">
        <v>582</v>
      </c>
      <c r="J10" t="s">
        <v>583</v>
      </c>
      <c r="K10" t="s">
        <v>584</v>
      </c>
      <c r="L10">
        <v>1368</v>
      </c>
      <c r="N10">
        <v>1011</v>
      </c>
      <c r="O10" t="s">
        <v>577</v>
      </c>
      <c r="P10" t="s">
        <v>577</v>
      </c>
      <c r="Q10">
        <v>1</v>
      </c>
      <c r="W10">
        <v>0</v>
      </c>
      <c r="X10">
        <v>801316079</v>
      </c>
      <c r="Y10">
        <f t="shared" si="0"/>
        <v>0.03</v>
      </c>
      <c r="AA10">
        <v>0</v>
      </c>
      <c r="AB10">
        <v>7.68</v>
      </c>
      <c r="AC10">
        <v>0.05</v>
      </c>
      <c r="AD10">
        <v>0</v>
      </c>
      <c r="AE10">
        <v>0</v>
      </c>
      <c r="AF10">
        <v>7.68</v>
      </c>
      <c r="AG10">
        <v>0.05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0.03</v>
      </c>
      <c r="AU10" t="s">
        <v>3</v>
      </c>
      <c r="AV10">
        <v>0</v>
      </c>
      <c r="AW10">
        <v>2</v>
      </c>
      <c r="AX10">
        <v>1472753032</v>
      </c>
      <c r="AY10">
        <v>1</v>
      </c>
      <c r="AZ10">
        <v>0</v>
      </c>
      <c r="BA10">
        <v>45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f>ROUND(Y10*Source!I157*DO10,9)</f>
        <v>0</v>
      </c>
      <c r="CX10">
        <f>ROUND(Y10*Source!I157,9)</f>
        <v>0.06</v>
      </c>
      <c r="CY10">
        <f>AB10</f>
        <v>7.68</v>
      </c>
      <c r="CZ10">
        <f>AF10</f>
        <v>7.68</v>
      </c>
      <c r="DA10">
        <f>AJ10</f>
        <v>1</v>
      </c>
      <c r="DB10">
        <f t="shared" si="1"/>
        <v>0.23</v>
      </c>
      <c r="DC10">
        <f t="shared" si="2"/>
        <v>0</v>
      </c>
      <c r="DD10" t="s">
        <v>3</v>
      </c>
      <c r="DE10" t="s">
        <v>3</v>
      </c>
      <c r="DF10">
        <f t="shared" si="3"/>
        <v>0</v>
      </c>
      <c r="DG10">
        <f t="shared" si="4"/>
        <v>0.46</v>
      </c>
      <c r="DH10">
        <f t="shared" si="5"/>
        <v>0</v>
      </c>
      <c r="DI10">
        <f t="shared" si="6"/>
        <v>0</v>
      </c>
      <c r="DJ10">
        <f>DG10</f>
        <v>0.46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ROW(Source!A157)</f>
        <v>157</v>
      </c>
      <c r="B11">
        <v>1472751627</v>
      </c>
      <c r="C11">
        <v>1472753027</v>
      </c>
      <c r="D11">
        <v>1441836235</v>
      </c>
      <c r="E11">
        <v>1</v>
      </c>
      <c r="F11">
        <v>1</v>
      </c>
      <c r="G11">
        <v>15514512</v>
      </c>
      <c r="H11">
        <v>3</v>
      </c>
      <c r="I11" t="s">
        <v>578</v>
      </c>
      <c r="J11" t="s">
        <v>579</v>
      </c>
      <c r="K11" t="s">
        <v>580</v>
      </c>
      <c r="L11">
        <v>1346</v>
      </c>
      <c r="N11">
        <v>1009</v>
      </c>
      <c r="O11" t="s">
        <v>581</v>
      </c>
      <c r="P11" t="s">
        <v>581</v>
      </c>
      <c r="Q11">
        <v>1</v>
      </c>
      <c r="W11">
        <v>0</v>
      </c>
      <c r="X11">
        <v>-1595335418</v>
      </c>
      <c r="Y11">
        <f t="shared" si="0"/>
        <v>7.0000000000000007E-2</v>
      </c>
      <c r="AA11">
        <v>31.49</v>
      </c>
      <c r="AB11">
        <v>0</v>
      </c>
      <c r="AC11">
        <v>0</v>
      </c>
      <c r="AD11">
        <v>0</v>
      </c>
      <c r="AE11">
        <v>31.49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7.0000000000000007E-2</v>
      </c>
      <c r="AU11" t="s">
        <v>3</v>
      </c>
      <c r="AV11">
        <v>0</v>
      </c>
      <c r="AW11">
        <v>2</v>
      </c>
      <c r="AX11">
        <v>1472753033</v>
      </c>
      <c r="AY11">
        <v>1</v>
      </c>
      <c r="AZ11">
        <v>0</v>
      </c>
      <c r="BA11">
        <v>46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ROUND(Y11*Source!I157,9)</f>
        <v>0.14000000000000001</v>
      </c>
      <c r="CY11">
        <f>AA11</f>
        <v>31.49</v>
      </c>
      <c r="CZ11">
        <f>AE11</f>
        <v>31.49</v>
      </c>
      <c r="DA11">
        <f>AI11</f>
        <v>1</v>
      </c>
      <c r="DB11">
        <f t="shared" si="1"/>
        <v>2.2000000000000002</v>
      </c>
      <c r="DC11">
        <f t="shared" si="2"/>
        <v>0</v>
      </c>
      <c r="DD11" t="s">
        <v>3</v>
      </c>
      <c r="DE11" t="s">
        <v>3</v>
      </c>
      <c r="DF11">
        <f t="shared" si="3"/>
        <v>4.41</v>
      </c>
      <c r="DG11">
        <f t="shared" si="4"/>
        <v>0</v>
      </c>
      <c r="DH11">
        <f t="shared" si="5"/>
        <v>0</v>
      </c>
      <c r="DI11">
        <f t="shared" si="6"/>
        <v>0</v>
      </c>
      <c r="DJ11">
        <f>DF11</f>
        <v>4.41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ROW(Source!A158)</f>
        <v>158</v>
      </c>
      <c r="B12">
        <v>1472751627</v>
      </c>
      <c r="C12">
        <v>1472753034</v>
      </c>
      <c r="D12">
        <v>1441819193</v>
      </c>
      <c r="E12">
        <v>15514512</v>
      </c>
      <c r="F12">
        <v>1</v>
      </c>
      <c r="G12">
        <v>15514512</v>
      </c>
      <c r="H12">
        <v>1</v>
      </c>
      <c r="I12" t="s">
        <v>571</v>
      </c>
      <c r="J12" t="s">
        <v>3</v>
      </c>
      <c r="K12" t="s">
        <v>572</v>
      </c>
      <c r="L12">
        <v>1191</v>
      </c>
      <c r="N12">
        <v>1013</v>
      </c>
      <c r="O12" t="s">
        <v>573</v>
      </c>
      <c r="P12" t="s">
        <v>573</v>
      </c>
      <c r="Q12">
        <v>1</v>
      </c>
      <c r="W12">
        <v>0</v>
      </c>
      <c r="X12">
        <v>476480486</v>
      </c>
      <c r="Y12">
        <f>(AT12*3)</f>
        <v>1.23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0.41</v>
      </c>
      <c r="AU12" t="s">
        <v>164</v>
      </c>
      <c r="AV12">
        <v>1</v>
      </c>
      <c r="AW12">
        <v>2</v>
      </c>
      <c r="AX12">
        <v>1472753036</v>
      </c>
      <c r="AY12">
        <v>1</v>
      </c>
      <c r="AZ12">
        <v>0</v>
      </c>
      <c r="BA12">
        <v>47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ROUND(AT12*Source!I158*AH12*AL12,2)</f>
        <v>0</v>
      </c>
      <c r="CV12">
        <f>ROUND(Y12*Source!I158,9)</f>
        <v>0.246</v>
      </c>
      <c r="CW12">
        <v>0</v>
      </c>
      <c r="CX12">
        <f>ROUND(Y12*Source!I158,9)</f>
        <v>0.246</v>
      </c>
      <c r="CY12">
        <f>AD12</f>
        <v>0</v>
      </c>
      <c r="CZ12">
        <f>AH12</f>
        <v>0</v>
      </c>
      <c r="DA12">
        <f>AL12</f>
        <v>1</v>
      </c>
      <c r="DB12">
        <f>ROUND((ROUND(AT12*CZ12,2)*3),6)</f>
        <v>0</v>
      </c>
      <c r="DC12">
        <f>ROUND((ROUND(AT12*AG12,2)*3),6)</f>
        <v>0</v>
      </c>
      <c r="DD12" t="s">
        <v>3</v>
      </c>
      <c r="DE12" t="s">
        <v>3</v>
      </c>
      <c r="DF12">
        <f t="shared" si="3"/>
        <v>0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ROW(Source!A159)</f>
        <v>159</v>
      </c>
      <c r="B13">
        <v>1472751627</v>
      </c>
      <c r="C13">
        <v>1472753037</v>
      </c>
      <c r="D13">
        <v>1441819193</v>
      </c>
      <c r="E13">
        <v>15514512</v>
      </c>
      <c r="F13">
        <v>1</v>
      </c>
      <c r="G13">
        <v>15514512</v>
      </c>
      <c r="H13">
        <v>1</v>
      </c>
      <c r="I13" t="s">
        <v>571</v>
      </c>
      <c r="J13" t="s">
        <v>3</v>
      </c>
      <c r="K13" t="s">
        <v>572</v>
      </c>
      <c r="L13">
        <v>1191</v>
      </c>
      <c r="N13">
        <v>1013</v>
      </c>
      <c r="O13" t="s">
        <v>573</v>
      </c>
      <c r="P13" t="s">
        <v>573</v>
      </c>
      <c r="Q13">
        <v>1</v>
      </c>
      <c r="W13">
        <v>0</v>
      </c>
      <c r="X13">
        <v>476480486</v>
      </c>
      <c r="Y13">
        <f t="shared" ref="Y13:Y28" si="7">AT13</f>
        <v>0.38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0.38</v>
      </c>
      <c r="AU13" t="s">
        <v>3</v>
      </c>
      <c r="AV13">
        <v>1</v>
      </c>
      <c r="AW13">
        <v>2</v>
      </c>
      <c r="AX13">
        <v>1472753040</v>
      </c>
      <c r="AY13">
        <v>1</v>
      </c>
      <c r="AZ13">
        <v>0</v>
      </c>
      <c r="BA13">
        <v>48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U13">
        <f>ROUND(AT13*Source!I159*AH13*AL13,2)</f>
        <v>0</v>
      </c>
      <c r="CV13">
        <f>ROUND(Y13*Source!I159,9)</f>
        <v>0.76</v>
      </c>
      <c r="CW13">
        <v>0</v>
      </c>
      <c r="CX13">
        <f>ROUND(Y13*Source!I159,9)</f>
        <v>0.76</v>
      </c>
      <c r="CY13">
        <f>AD13</f>
        <v>0</v>
      </c>
      <c r="CZ13">
        <f>AH13</f>
        <v>0</v>
      </c>
      <c r="DA13">
        <f>AL13</f>
        <v>1</v>
      </c>
      <c r="DB13">
        <f t="shared" ref="DB13:DB28" si="8">ROUND(ROUND(AT13*CZ13,2),6)</f>
        <v>0</v>
      </c>
      <c r="DC13">
        <f t="shared" ref="DC13:DC28" si="9">ROUND(ROUND(AT13*AG13,2),6)</f>
        <v>0</v>
      </c>
      <c r="DD13" t="s">
        <v>3</v>
      </c>
      <c r="DE13" t="s">
        <v>3</v>
      </c>
      <c r="DF13">
        <f t="shared" si="3"/>
        <v>0</v>
      </c>
      <c r="DG13">
        <f t="shared" si="4"/>
        <v>0</v>
      </c>
      <c r="DH13">
        <f t="shared" si="5"/>
        <v>0</v>
      </c>
      <c r="DI13">
        <f t="shared" si="6"/>
        <v>0</v>
      </c>
      <c r="DJ13">
        <f>DI13</f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ROW(Source!A159)</f>
        <v>159</v>
      </c>
      <c r="B14">
        <v>1472751627</v>
      </c>
      <c r="C14">
        <v>1472753037</v>
      </c>
      <c r="D14">
        <v>1441836235</v>
      </c>
      <c r="E14">
        <v>1</v>
      </c>
      <c r="F14">
        <v>1</v>
      </c>
      <c r="G14">
        <v>15514512</v>
      </c>
      <c r="H14">
        <v>3</v>
      </c>
      <c r="I14" t="s">
        <v>578</v>
      </c>
      <c r="J14" t="s">
        <v>579</v>
      </c>
      <c r="K14" t="s">
        <v>580</v>
      </c>
      <c r="L14">
        <v>1346</v>
      </c>
      <c r="N14">
        <v>1009</v>
      </c>
      <c r="O14" t="s">
        <v>581</v>
      </c>
      <c r="P14" t="s">
        <v>581</v>
      </c>
      <c r="Q14">
        <v>1</v>
      </c>
      <c r="W14">
        <v>0</v>
      </c>
      <c r="X14">
        <v>-1595335418</v>
      </c>
      <c r="Y14">
        <f t="shared" si="7"/>
        <v>8.9999999999999993E-3</v>
      </c>
      <c r="AA14">
        <v>31.49</v>
      </c>
      <c r="AB14">
        <v>0</v>
      </c>
      <c r="AC14">
        <v>0</v>
      </c>
      <c r="AD14">
        <v>0</v>
      </c>
      <c r="AE14">
        <v>31.49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8.9999999999999993E-3</v>
      </c>
      <c r="AU14" t="s">
        <v>3</v>
      </c>
      <c r="AV14">
        <v>0</v>
      </c>
      <c r="AW14">
        <v>2</v>
      </c>
      <c r="AX14">
        <v>1472753041</v>
      </c>
      <c r="AY14">
        <v>1</v>
      </c>
      <c r="AZ14">
        <v>0</v>
      </c>
      <c r="BA14">
        <v>49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ROUND(Y14*Source!I159,9)</f>
        <v>1.7999999999999999E-2</v>
      </c>
      <c r="CY14">
        <f>AA14</f>
        <v>31.49</v>
      </c>
      <c r="CZ14">
        <f>AE14</f>
        <v>31.49</v>
      </c>
      <c r="DA14">
        <f>AI14</f>
        <v>1</v>
      </c>
      <c r="DB14">
        <f t="shared" si="8"/>
        <v>0.28000000000000003</v>
      </c>
      <c r="DC14">
        <f t="shared" si="9"/>
        <v>0</v>
      </c>
      <c r="DD14" t="s">
        <v>3</v>
      </c>
      <c r="DE14" t="s">
        <v>3</v>
      </c>
      <c r="DF14">
        <f t="shared" si="3"/>
        <v>0.56999999999999995</v>
      </c>
      <c r="DG14">
        <f t="shared" si="4"/>
        <v>0</v>
      </c>
      <c r="DH14">
        <f t="shared" si="5"/>
        <v>0</v>
      </c>
      <c r="DI14">
        <f t="shared" si="6"/>
        <v>0</v>
      </c>
      <c r="DJ14">
        <f>DF14</f>
        <v>0.56999999999999995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ROW(Source!A160)</f>
        <v>160</v>
      </c>
      <c r="B15">
        <v>1472751627</v>
      </c>
      <c r="C15">
        <v>1472753042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571</v>
      </c>
      <c r="J15" t="s">
        <v>3</v>
      </c>
      <c r="K15" t="s">
        <v>572</v>
      </c>
      <c r="L15">
        <v>1191</v>
      </c>
      <c r="N15">
        <v>1013</v>
      </c>
      <c r="O15" t="s">
        <v>573</v>
      </c>
      <c r="P15" t="s">
        <v>573</v>
      </c>
      <c r="Q15">
        <v>1</v>
      </c>
      <c r="W15">
        <v>0</v>
      </c>
      <c r="X15">
        <v>476480486</v>
      </c>
      <c r="Y15">
        <f t="shared" si="7"/>
        <v>0.46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0.46</v>
      </c>
      <c r="AU15" t="s">
        <v>3</v>
      </c>
      <c r="AV15">
        <v>1</v>
      </c>
      <c r="AW15">
        <v>2</v>
      </c>
      <c r="AX15">
        <v>1472753045</v>
      </c>
      <c r="AY15">
        <v>1</v>
      </c>
      <c r="AZ15">
        <v>0</v>
      </c>
      <c r="BA15">
        <v>50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ROUND(AT15*Source!I160*AH15*AL15,2)</f>
        <v>0</v>
      </c>
      <c r="CV15">
        <f>ROUND(Y15*Source!I160,9)</f>
        <v>3.68</v>
      </c>
      <c r="CW15">
        <v>0</v>
      </c>
      <c r="CX15">
        <f>ROUND(Y15*Source!I160,9)</f>
        <v>3.68</v>
      </c>
      <c r="CY15">
        <f>AD15</f>
        <v>0</v>
      </c>
      <c r="CZ15">
        <f>AH15</f>
        <v>0</v>
      </c>
      <c r="DA15">
        <f>AL15</f>
        <v>1</v>
      </c>
      <c r="DB15">
        <f t="shared" si="8"/>
        <v>0</v>
      </c>
      <c r="DC15">
        <f t="shared" si="9"/>
        <v>0</v>
      </c>
      <c r="DD15" t="s">
        <v>3</v>
      </c>
      <c r="DE15" t="s">
        <v>3</v>
      </c>
      <c r="DF15">
        <f t="shared" si="3"/>
        <v>0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ROW(Source!A160)</f>
        <v>160</v>
      </c>
      <c r="B16">
        <v>1472751627</v>
      </c>
      <c r="C16">
        <v>1472753042</v>
      </c>
      <c r="D16">
        <v>1441836235</v>
      </c>
      <c r="E16">
        <v>1</v>
      </c>
      <c r="F16">
        <v>1</v>
      </c>
      <c r="G16">
        <v>15514512</v>
      </c>
      <c r="H16">
        <v>3</v>
      </c>
      <c r="I16" t="s">
        <v>578</v>
      </c>
      <c r="J16" t="s">
        <v>579</v>
      </c>
      <c r="K16" t="s">
        <v>580</v>
      </c>
      <c r="L16">
        <v>1346</v>
      </c>
      <c r="N16">
        <v>1009</v>
      </c>
      <c r="O16" t="s">
        <v>581</v>
      </c>
      <c r="P16" t="s">
        <v>581</v>
      </c>
      <c r="Q16">
        <v>1</v>
      </c>
      <c r="W16">
        <v>0</v>
      </c>
      <c r="X16">
        <v>-1595335418</v>
      </c>
      <c r="Y16">
        <f t="shared" si="7"/>
        <v>1.4999999999999999E-2</v>
      </c>
      <c r="AA16">
        <v>31.49</v>
      </c>
      <c r="AB16">
        <v>0</v>
      </c>
      <c r="AC16">
        <v>0</v>
      </c>
      <c r="AD16">
        <v>0</v>
      </c>
      <c r="AE16">
        <v>31.49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1.4999999999999999E-2</v>
      </c>
      <c r="AU16" t="s">
        <v>3</v>
      </c>
      <c r="AV16">
        <v>0</v>
      </c>
      <c r="AW16">
        <v>2</v>
      </c>
      <c r="AX16">
        <v>1472753046</v>
      </c>
      <c r="AY16">
        <v>1</v>
      </c>
      <c r="AZ16">
        <v>0</v>
      </c>
      <c r="BA16">
        <v>51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ROUND(Y16*Source!I160,9)</f>
        <v>0.12</v>
      </c>
      <c r="CY16">
        <f>AA16</f>
        <v>31.49</v>
      </c>
      <c r="CZ16">
        <f>AE16</f>
        <v>31.49</v>
      </c>
      <c r="DA16">
        <f>AI16</f>
        <v>1</v>
      </c>
      <c r="DB16">
        <f t="shared" si="8"/>
        <v>0.47</v>
      </c>
      <c r="DC16">
        <f t="shared" si="9"/>
        <v>0</v>
      </c>
      <c r="DD16" t="s">
        <v>3</v>
      </c>
      <c r="DE16" t="s">
        <v>3</v>
      </c>
      <c r="DF16">
        <f t="shared" si="3"/>
        <v>3.78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DF16</f>
        <v>3.78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ROW(Source!A161)</f>
        <v>161</v>
      </c>
      <c r="B17">
        <v>1472751627</v>
      </c>
      <c r="C17">
        <v>1472753047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571</v>
      </c>
      <c r="J17" t="s">
        <v>3</v>
      </c>
      <c r="K17" t="s">
        <v>572</v>
      </c>
      <c r="L17">
        <v>1191</v>
      </c>
      <c r="N17">
        <v>1013</v>
      </c>
      <c r="O17" t="s">
        <v>573</v>
      </c>
      <c r="P17" t="s">
        <v>573</v>
      </c>
      <c r="Q17">
        <v>1</v>
      </c>
      <c r="W17">
        <v>0</v>
      </c>
      <c r="X17">
        <v>476480486</v>
      </c>
      <c r="Y17">
        <f t="shared" si="7"/>
        <v>0.46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0.46</v>
      </c>
      <c r="AU17" t="s">
        <v>3</v>
      </c>
      <c r="AV17">
        <v>1</v>
      </c>
      <c r="AW17">
        <v>2</v>
      </c>
      <c r="AX17">
        <v>1472753050</v>
      </c>
      <c r="AY17">
        <v>1</v>
      </c>
      <c r="AZ17">
        <v>6144</v>
      </c>
      <c r="BA17">
        <v>52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U17">
        <f>ROUND(AT17*Source!I161*AH17*AL17,2)</f>
        <v>0</v>
      </c>
      <c r="CV17">
        <f>ROUND(Y17*Source!I161,9)</f>
        <v>2.76</v>
      </c>
      <c r="CW17">
        <v>0</v>
      </c>
      <c r="CX17">
        <f>ROUND(Y17*Source!I161,9)</f>
        <v>2.76</v>
      </c>
      <c r="CY17">
        <f>AD17</f>
        <v>0</v>
      </c>
      <c r="CZ17">
        <f>AH17</f>
        <v>0</v>
      </c>
      <c r="DA17">
        <f>AL17</f>
        <v>1</v>
      </c>
      <c r="DB17">
        <f t="shared" si="8"/>
        <v>0</v>
      </c>
      <c r="DC17">
        <f t="shared" si="9"/>
        <v>0</v>
      </c>
      <c r="DD17" t="s">
        <v>3</v>
      </c>
      <c r="DE17" t="s">
        <v>3</v>
      </c>
      <c r="DF17">
        <f t="shared" si="3"/>
        <v>0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ROW(Source!A161)</f>
        <v>161</v>
      </c>
      <c r="B18">
        <v>1472751627</v>
      </c>
      <c r="C18">
        <v>1472753047</v>
      </c>
      <c r="D18">
        <v>1441836235</v>
      </c>
      <c r="E18">
        <v>1</v>
      </c>
      <c r="F18">
        <v>1</v>
      </c>
      <c r="G18">
        <v>15514512</v>
      </c>
      <c r="H18">
        <v>3</v>
      </c>
      <c r="I18" t="s">
        <v>578</v>
      </c>
      <c r="J18" t="s">
        <v>579</v>
      </c>
      <c r="K18" t="s">
        <v>580</v>
      </c>
      <c r="L18">
        <v>1346</v>
      </c>
      <c r="N18">
        <v>1009</v>
      </c>
      <c r="O18" t="s">
        <v>581</v>
      </c>
      <c r="P18" t="s">
        <v>581</v>
      </c>
      <c r="Q18">
        <v>1</v>
      </c>
      <c r="W18">
        <v>0</v>
      </c>
      <c r="X18">
        <v>-1595335418</v>
      </c>
      <c r="Y18">
        <f t="shared" si="7"/>
        <v>1.4999999999999999E-2</v>
      </c>
      <c r="AA18">
        <v>31.49</v>
      </c>
      <c r="AB18">
        <v>0</v>
      </c>
      <c r="AC18">
        <v>0</v>
      </c>
      <c r="AD18">
        <v>0</v>
      </c>
      <c r="AE18">
        <v>31.49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1.4999999999999999E-2</v>
      </c>
      <c r="AU18" t="s">
        <v>3</v>
      </c>
      <c r="AV18">
        <v>0</v>
      </c>
      <c r="AW18">
        <v>2</v>
      </c>
      <c r="AX18">
        <v>1472753051</v>
      </c>
      <c r="AY18">
        <v>1</v>
      </c>
      <c r="AZ18">
        <v>6144</v>
      </c>
      <c r="BA18">
        <v>53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ROUND(Y18*Source!I161,9)</f>
        <v>0.09</v>
      </c>
      <c r="CY18">
        <f>AA18</f>
        <v>31.49</v>
      </c>
      <c r="CZ18">
        <f>AE18</f>
        <v>31.49</v>
      </c>
      <c r="DA18">
        <f>AI18</f>
        <v>1</v>
      </c>
      <c r="DB18">
        <f t="shared" si="8"/>
        <v>0.47</v>
      </c>
      <c r="DC18">
        <f t="shared" si="9"/>
        <v>0</v>
      </c>
      <c r="DD18" t="s">
        <v>3</v>
      </c>
      <c r="DE18" t="s">
        <v>3</v>
      </c>
      <c r="DF18">
        <f t="shared" si="3"/>
        <v>2.83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DF18</f>
        <v>2.83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ROW(Source!A162)</f>
        <v>162</v>
      </c>
      <c r="B19">
        <v>1472751627</v>
      </c>
      <c r="C19">
        <v>1472753052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571</v>
      </c>
      <c r="J19" t="s">
        <v>3</v>
      </c>
      <c r="K19" t="s">
        <v>572</v>
      </c>
      <c r="L19">
        <v>1191</v>
      </c>
      <c r="N19">
        <v>1013</v>
      </c>
      <c r="O19" t="s">
        <v>573</v>
      </c>
      <c r="P19" t="s">
        <v>573</v>
      </c>
      <c r="Q19">
        <v>1</v>
      </c>
      <c r="W19">
        <v>0</v>
      </c>
      <c r="X19">
        <v>476480486</v>
      </c>
      <c r="Y19">
        <f t="shared" si="7"/>
        <v>0.48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0.48</v>
      </c>
      <c r="AU19" t="s">
        <v>3</v>
      </c>
      <c r="AV19">
        <v>1</v>
      </c>
      <c r="AW19">
        <v>2</v>
      </c>
      <c r="AX19">
        <v>1472753055</v>
      </c>
      <c r="AY19">
        <v>1</v>
      </c>
      <c r="AZ19">
        <v>0</v>
      </c>
      <c r="BA19">
        <v>54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U19">
        <f>ROUND(AT19*Source!I162*AH19*AL19,2)</f>
        <v>0</v>
      </c>
      <c r="CV19">
        <f>ROUND(Y19*Source!I162,9)</f>
        <v>1.92</v>
      </c>
      <c r="CW19">
        <v>0</v>
      </c>
      <c r="CX19">
        <f>ROUND(Y19*Source!I162,9)</f>
        <v>1.92</v>
      </c>
      <c r="CY19">
        <f>AD19</f>
        <v>0</v>
      </c>
      <c r="CZ19">
        <f>AH19</f>
        <v>0</v>
      </c>
      <c r="DA19">
        <f>AL19</f>
        <v>1</v>
      </c>
      <c r="DB19">
        <f t="shared" si="8"/>
        <v>0</v>
      </c>
      <c r="DC19">
        <f t="shared" si="9"/>
        <v>0</v>
      </c>
      <c r="DD19" t="s">
        <v>3</v>
      </c>
      <c r="DE19" t="s">
        <v>3</v>
      </c>
      <c r="DF19">
        <f t="shared" si="3"/>
        <v>0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DI19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ROW(Source!A162)</f>
        <v>162</v>
      </c>
      <c r="B20">
        <v>1472751627</v>
      </c>
      <c r="C20">
        <v>1472753052</v>
      </c>
      <c r="D20">
        <v>1441836235</v>
      </c>
      <c r="E20">
        <v>1</v>
      </c>
      <c r="F20">
        <v>1</v>
      </c>
      <c r="G20">
        <v>15514512</v>
      </c>
      <c r="H20">
        <v>3</v>
      </c>
      <c r="I20" t="s">
        <v>578</v>
      </c>
      <c r="J20" t="s">
        <v>579</v>
      </c>
      <c r="K20" t="s">
        <v>580</v>
      </c>
      <c r="L20">
        <v>1346</v>
      </c>
      <c r="N20">
        <v>1009</v>
      </c>
      <c r="O20" t="s">
        <v>581</v>
      </c>
      <c r="P20" t="s">
        <v>581</v>
      </c>
      <c r="Q20">
        <v>1</v>
      </c>
      <c r="W20">
        <v>0</v>
      </c>
      <c r="X20">
        <v>-1595335418</v>
      </c>
      <c r="Y20">
        <f t="shared" si="7"/>
        <v>1.4999999999999999E-2</v>
      </c>
      <c r="AA20">
        <v>31.49</v>
      </c>
      <c r="AB20">
        <v>0</v>
      </c>
      <c r="AC20">
        <v>0</v>
      </c>
      <c r="AD20">
        <v>0</v>
      </c>
      <c r="AE20">
        <v>31.49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1.4999999999999999E-2</v>
      </c>
      <c r="AU20" t="s">
        <v>3</v>
      </c>
      <c r="AV20">
        <v>0</v>
      </c>
      <c r="AW20">
        <v>2</v>
      </c>
      <c r="AX20">
        <v>1472753056</v>
      </c>
      <c r="AY20">
        <v>1</v>
      </c>
      <c r="AZ20">
        <v>0</v>
      </c>
      <c r="BA20">
        <v>55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ROUND(Y20*Source!I162,9)</f>
        <v>0.06</v>
      </c>
      <c r="CY20">
        <f>AA20</f>
        <v>31.49</v>
      </c>
      <c r="CZ20">
        <f>AE20</f>
        <v>31.49</v>
      </c>
      <c r="DA20">
        <f>AI20</f>
        <v>1</v>
      </c>
      <c r="DB20">
        <f t="shared" si="8"/>
        <v>0.47</v>
      </c>
      <c r="DC20">
        <f t="shared" si="9"/>
        <v>0</v>
      </c>
      <c r="DD20" t="s">
        <v>3</v>
      </c>
      <c r="DE20" t="s">
        <v>3</v>
      </c>
      <c r="DF20">
        <f t="shared" si="3"/>
        <v>1.89</v>
      </c>
      <c r="DG20">
        <f t="shared" si="4"/>
        <v>0</v>
      </c>
      <c r="DH20">
        <f t="shared" si="5"/>
        <v>0</v>
      </c>
      <c r="DI20">
        <f t="shared" si="6"/>
        <v>0</v>
      </c>
      <c r="DJ20">
        <f>DF20</f>
        <v>1.89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ROW(Source!A163)</f>
        <v>163</v>
      </c>
      <c r="B21">
        <v>1472751627</v>
      </c>
      <c r="C21">
        <v>1472753057</v>
      </c>
      <c r="D21">
        <v>1441819193</v>
      </c>
      <c r="E21">
        <v>15514512</v>
      </c>
      <c r="F21">
        <v>1</v>
      </c>
      <c r="G21">
        <v>15514512</v>
      </c>
      <c r="H21">
        <v>1</v>
      </c>
      <c r="I21" t="s">
        <v>571</v>
      </c>
      <c r="J21" t="s">
        <v>3</v>
      </c>
      <c r="K21" t="s">
        <v>572</v>
      </c>
      <c r="L21">
        <v>1191</v>
      </c>
      <c r="N21">
        <v>1013</v>
      </c>
      <c r="O21" t="s">
        <v>573</v>
      </c>
      <c r="P21" t="s">
        <v>573</v>
      </c>
      <c r="Q21">
        <v>1</v>
      </c>
      <c r="W21">
        <v>0</v>
      </c>
      <c r="X21">
        <v>476480486</v>
      </c>
      <c r="Y21">
        <f t="shared" si="7"/>
        <v>0.48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0.48</v>
      </c>
      <c r="AU21" t="s">
        <v>3</v>
      </c>
      <c r="AV21">
        <v>1</v>
      </c>
      <c r="AW21">
        <v>2</v>
      </c>
      <c r="AX21">
        <v>1472753060</v>
      </c>
      <c r="AY21">
        <v>1</v>
      </c>
      <c r="AZ21">
        <v>0</v>
      </c>
      <c r="BA21">
        <v>56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ROUND(AT21*Source!I163*AH21*AL21,2)</f>
        <v>0</v>
      </c>
      <c r="CV21">
        <f>ROUND(Y21*Source!I163,9)</f>
        <v>3.84</v>
      </c>
      <c r="CW21">
        <v>0</v>
      </c>
      <c r="CX21">
        <f>ROUND(Y21*Source!I163,9)</f>
        <v>3.84</v>
      </c>
      <c r="CY21">
        <f>AD21</f>
        <v>0</v>
      </c>
      <c r="CZ21">
        <f>AH21</f>
        <v>0</v>
      </c>
      <c r="DA21">
        <f>AL21</f>
        <v>1</v>
      </c>
      <c r="DB21">
        <f t="shared" si="8"/>
        <v>0</v>
      </c>
      <c r="DC21">
        <f t="shared" si="9"/>
        <v>0</v>
      </c>
      <c r="DD21" t="s">
        <v>3</v>
      </c>
      <c r="DE21" t="s">
        <v>3</v>
      </c>
      <c r="DF21">
        <f t="shared" si="3"/>
        <v>0</v>
      </c>
      <c r="DG21">
        <f t="shared" si="4"/>
        <v>0</v>
      </c>
      <c r="DH21">
        <f t="shared" si="5"/>
        <v>0</v>
      </c>
      <c r="DI21">
        <f t="shared" si="6"/>
        <v>0</v>
      </c>
      <c r="DJ21">
        <f>DI21</f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ROW(Source!A163)</f>
        <v>163</v>
      </c>
      <c r="B22">
        <v>1472751627</v>
      </c>
      <c r="C22">
        <v>1472753057</v>
      </c>
      <c r="D22">
        <v>1441836235</v>
      </c>
      <c r="E22">
        <v>1</v>
      </c>
      <c r="F22">
        <v>1</v>
      </c>
      <c r="G22">
        <v>15514512</v>
      </c>
      <c r="H22">
        <v>3</v>
      </c>
      <c r="I22" t="s">
        <v>578</v>
      </c>
      <c r="J22" t="s">
        <v>579</v>
      </c>
      <c r="K22" t="s">
        <v>580</v>
      </c>
      <c r="L22">
        <v>1346</v>
      </c>
      <c r="N22">
        <v>1009</v>
      </c>
      <c r="O22" t="s">
        <v>581</v>
      </c>
      <c r="P22" t="s">
        <v>581</v>
      </c>
      <c r="Q22">
        <v>1</v>
      </c>
      <c r="W22">
        <v>0</v>
      </c>
      <c r="X22">
        <v>-1595335418</v>
      </c>
      <c r="Y22">
        <f t="shared" si="7"/>
        <v>1.4999999999999999E-2</v>
      </c>
      <c r="AA22">
        <v>31.49</v>
      </c>
      <c r="AB22">
        <v>0</v>
      </c>
      <c r="AC22">
        <v>0</v>
      </c>
      <c r="AD22">
        <v>0</v>
      </c>
      <c r="AE22">
        <v>31.49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1.4999999999999999E-2</v>
      </c>
      <c r="AU22" t="s">
        <v>3</v>
      </c>
      <c r="AV22">
        <v>0</v>
      </c>
      <c r="AW22">
        <v>2</v>
      </c>
      <c r="AX22">
        <v>1472753061</v>
      </c>
      <c r="AY22">
        <v>1</v>
      </c>
      <c r="AZ22">
        <v>0</v>
      </c>
      <c r="BA22">
        <v>57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ROUND(Y22*Source!I163,9)</f>
        <v>0.12</v>
      </c>
      <c r="CY22">
        <f>AA22</f>
        <v>31.49</v>
      </c>
      <c r="CZ22">
        <f>AE22</f>
        <v>31.49</v>
      </c>
      <c r="DA22">
        <f>AI22</f>
        <v>1</v>
      </c>
      <c r="DB22">
        <f t="shared" si="8"/>
        <v>0.47</v>
      </c>
      <c r="DC22">
        <f t="shared" si="9"/>
        <v>0</v>
      </c>
      <c r="DD22" t="s">
        <v>3</v>
      </c>
      <c r="DE22" t="s">
        <v>3</v>
      </c>
      <c r="DF22">
        <f t="shared" si="3"/>
        <v>3.78</v>
      </c>
      <c r="DG22">
        <f t="shared" si="4"/>
        <v>0</v>
      </c>
      <c r="DH22">
        <f t="shared" si="5"/>
        <v>0</v>
      </c>
      <c r="DI22">
        <f t="shared" si="6"/>
        <v>0</v>
      </c>
      <c r="DJ22">
        <f>DF22</f>
        <v>3.78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ROW(Source!A164)</f>
        <v>164</v>
      </c>
      <c r="B23">
        <v>1472751627</v>
      </c>
      <c r="C23">
        <v>1472753062</v>
      </c>
      <c r="D23">
        <v>1441819193</v>
      </c>
      <c r="E23">
        <v>15514512</v>
      </c>
      <c r="F23">
        <v>1</v>
      </c>
      <c r="G23">
        <v>15514512</v>
      </c>
      <c r="H23">
        <v>1</v>
      </c>
      <c r="I23" t="s">
        <v>571</v>
      </c>
      <c r="J23" t="s">
        <v>3</v>
      </c>
      <c r="K23" t="s">
        <v>572</v>
      </c>
      <c r="L23">
        <v>1191</v>
      </c>
      <c r="N23">
        <v>1013</v>
      </c>
      <c r="O23" t="s">
        <v>573</v>
      </c>
      <c r="P23" t="s">
        <v>573</v>
      </c>
      <c r="Q23">
        <v>1</v>
      </c>
      <c r="W23">
        <v>0</v>
      </c>
      <c r="X23">
        <v>476480486</v>
      </c>
      <c r="Y23">
        <f t="shared" si="7"/>
        <v>0.7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0.7</v>
      </c>
      <c r="AU23" t="s">
        <v>3</v>
      </c>
      <c r="AV23">
        <v>1</v>
      </c>
      <c r="AW23">
        <v>2</v>
      </c>
      <c r="AX23">
        <v>1472753065</v>
      </c>
      <c r="AY23">
        <v>1</v>
      </c>
      <c r="AZ23">
        <v>0</v>
      </c>
      <c r="BA23">
        <v>58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U23">
        <f>ROUND(AT23*Source!I164*AH23*AL23,2)</f>
        <v>0</v>
      </c>
      <c r="CV23">
        <f>ROUND(Y23*Source!I164,9)</f>
        <v>3.5</v>
      </c>
      <c r="CW23">
        <v>0</v>
      </c>
      <c r="CX23">
        <f>ROUND(Y23*Source!I164,9)</f>
        <v>3.5</v>
      </c>
      <c r="CY23">
        <f>AD23</f>
        <v>0</v>
      </c>
      <c r="CZ23">
        <f>AH23</f>
        <v>0</v>
      </c>
      <c r="DA23">
        <f>AL23</f>
        <v>1</v>
      </c>
      <c r="DB23">
        <f t="shared" si="8"/>
        <v>0</v>
      </c>
      <c r="DC23">
        <f t="shared" si="9"/>
        <v>0</v>
      </c>
      <c r="DD23" t="s">
        <v>3</v>
      </c>
      <c r="DE23" t="s">
        <v>3</v>
      </c>
      <c r="DF23">
        <f t="shared" si="3"/>
        <v>0</v>
      </c>
      <c r="DG23">
        <f t="shared" si="4"/>
        <v>0</v>
      </c>
      <c r="DH23">
        <f t="shared" si="5"/>
        <v>0</v>
      </c>
      <c r="DI23">
        <f t="shared" si="6"/>
        <v>0</v>
      </c>
      <c r="DJ23">
        <f>DI23</f>
        <v>0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ROW(Source!A164)</f>
        <v>164</v>
      </c>
      <c r="B24">
        <v>1472751627</v>
      </c>
      <c r="C24">
        <v>1472753062</v>
      </c>
      <c r="D24">
        <v>1441836235</v>
      </c>
      <c r="E24">
        <v>1</v>
      </c>
      <c r="F24">
        <v>1</v>
      </c>
      <c r="G24">
        <v>15514512</v>
      </c>
      <c r="H24">
        <v>3</v>
      </c>
      <c r="I24" t="s">
        <v>578</v>
      </c>
      <c r="J24" t="s">
        <v>579</v>
      </c>
      <c r="K24" t="s">
        <v>580</v>
      </c>
      <c r="L24">
        <v>1346</v>
      </c>
      <c r="N24">
        <v>1009</v>
      </c>
      <c r="O24" t="s">
        <v>581</v>
      </c>
      <c r="P24" t="s">
        <v>581</v>
      </c>
      <c r="Q24">
        <v>1</v>
      </c>
      <c r="W24">
        <v>0</v>
      </c>
      <c r="X24">
        <v>-1595335418</v>
      </c>
      <c r="Y24">
        <f t="shared" si="7"/>
        <v>0.03</v>
      </c>
      <c r="AA24">
        <v>31.49</v>
      </c>
      <c r="AB24">
        <v>0</v>
      </c>
      <c r="AC24">
        <v>0</v>
      </c>
      <c r="AD24">
        <v>0</v>
      </c>
      <c r="AE24">
        <v>31.49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0.03</v>
      </c>
      <c r="AU24" t="s">
        <v>3</v>
      </c>
      <c r="AV24">
        <v>0</v>
      </c>
      <c r="AW24">
        <v>2</v>
      </c>
      <c r="AX24">
        <v>1472753066</v>
      </c>
      <c r="AY24">
        <v>1</v>
      </c>
      <c r="AZ24">
        <v>0</v>
      </c>
      <c r="BA24">
        <v>59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ROUND(Y24*Source!I164,9)</f>
        <v>0.15</v>
      </c>
      <c r="CY24">
        <f>AA24</f>
        <v>31.49</v>
      </c>
      <c r="CZ24">
        <f>AE24</f>
        <v>31.49</v>
      </c>
      <c r="DA24">
        <f>AI24</f>
        <v>1</v>
      </c>
      <c r="DB24">
        <f t="shared" si="8"/>
        <v>0.94</v>
      </c>
      <c r="DC24">
        <f t="shared" si="9"/>
        <v>0</v>
      </c>
      <c r="DD24" t="s">
        <v>3</v>
      </c>
      <c r="DE24" t="s">
        <v>3</v>
      </c>
      <c r="DF24">
        <f t="shared" si="3"/>
        <v>4.72</v>
      </c>
      <c r="DG24">
        <f t="shared" si="4"/>
        <v>0</v>
      </c>
      <c r="DH24">
        <f t="shared" si="5"/>
        <v>0</v>
      </c>
      <c r="DI24">
        <f t="shared" si="6"/>
        <v>0</v>
      </c>
      <c r="DJ24">
        <f>DF24</f>
        <v>4.72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ROW(Source!A165)</f>
        <v>165</v>
      </c>
      <c r="B25">
        <v>1472751627</v>
      </c>
      <c r="C25">
        <v>1472753067</v>
      </c>
      <c r="D25">
        <v>1441819193</v>
      </c>
      <c r="E25">
        <v>15514512</v>
      </c>
      <c r="F25">
        <v>1</v>
      </c>
      <c r="G25">
        <v>15514512</v>
      </c>
      <c r="H25">
        <v>1</v>
      </c>
      <c r="I25" t="s">
        <v>571</v>
      </c>
      <c r="J25" t="s">
        <v>3</v>
      </c>
      <c r="K25" t="s">
        <v>572</v>
      </c>
      <c r="L25">
        <v>1191</v>
      </c>
      <c r="N25">
        <v>1013</v>
      </c>
      <c r="O25" t="s">
        <v>573</v>
      </c>
      <c r="P25" t="s">
        <v>573</v>
      </c>
      <c r="Q25">
        <v>1</v>
      </c>
      <c r="W25">
        <v>0</v>
      </c>
      <c r="X25">
        <v>476480486</v>
      </c>
      <c r="Y25">
        <f t="shared" si="7"/>
        <v>0.7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0.7</v>
      </c>
      <c r="AU25" t="s">
        <v>3</v>
      </c>
      <c r="AV25">
        <v>1</v>
      </c>
      <c r="AW25">
        <v>2</v>
      </c>
      <c r="AX25">
        <v>1472753070</v>
      </c>
      <c r="AY25">
        <v>1</v>
      </c>
      <c r="AZ25">
        <v>0</v>
      </c>
      <c r="BA25">
        <v>60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U25">
        <f>ROUND(AT25*Source!I165*AH25*AL25,2)</f>
        <v>0</v>
      </c>
      <c r="CV25">
        <f>ROUND(Y25*Source!I165,9)</f>
        <v>1.4</v>
      </c>
      <c r="CW25">
        <v>0</v>
      </c>
      <c r="CX25">
        <f>ROUND(Y25*Source!I165,9)</f>
        <v>1.4</v>
      </c>
      <c r="CY25">
        <f>AD25</f>
        <v>0</v>
      </c>
      <c r="CZ25">
        <f>AH25</f>
        <v>0</v>
      </c>
      <c r="DA25">
        <f>AL25</f>
        <v>1</v>
      </c>
      <c r="DB25">
        <f t="shared" si="8"/>
        <v>0</v>
      </c>
      <c r="DC25">
        <f t="shared" si="9"/>
        <v>0</v>
      </c>
      <c r="DD25" t="s">
        <v>3</v>
      </c>
      <c r="DE25" t="s">
        <v>3</v>
      </c>
      <c r="DF25">
        <f t="shared" si="3"/>
        <v>0</v>
      </c>
      <c r="DG25">
        <f t="shared" si="4"/>
        <v>0</v>
      </c>
      <c r="DH25">
        <f t="shared" si="5"/>
        <v>0</v>
      </c>
      <c r="DI25">
        <f t="shared" si="6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ROW(Source!A165)</f>
        <v>165</v>
      </c>
      <c r="B26">
        <v>1472751627</v>
      </c>
      <c r="C26">
        <v>1472753067</v>
      </c>
      <c r="D26">
        <v>1441836235</v>
      </c>
      <c r="E26">
        <v>1</v>
      </c>
      <c r="F26">
        <v>1</v>
      </c>
      <c r="G26">
        <v>15514512</v>
      </c>
      <c r="H26">
        <v>3</v>
      </c>
      <c r="I26" t="s">
        <v>578</v>
      </c>
      <c r="J26" t="s">
        <v>579</v>
      </c>
      <c r="K26" t="s">
        <v>580</v>
      </c>
      <c r="L26">
        <v>1346</v>
      </c>
      <c r="N26">
        <v>1009</v>
      </c>
      <c r="O26" t="s">
        <v>581</v>
      </c>
      <c r="P26" t="s">
        <v>581</v>
      </c>
      <c r="Q26">
        <v>1</v>
      </c>
      <c r="W26">
        <v>0</v>
      </c>
      <c r="X26">
        <v>-1595335418</v>
      </c>
      <c r="Y26">
        <f t="shared" si="7"/>
        <v>0.03</v>
      </c>
      <c r="AA26">
        <v>31.49</v>
      </c>
      <c r="AB26">
        <v>0</v>
      </c>
      <c r="AC26">
        <v>0</v>
      </c>
      <c r="AD26">
        <v>0</v>
      </c>
      <c r="AE26">
        <v>31.49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0.03</v>
      </c>
      <c r="AU26" t="s">
        <v>3</v>
      </c>
      <c r="AV26">
        <v>0</v>
      </c>
      <c r="AW26">
        <v>2</v>
      </c>
      <c r="AX26">
        <v>1472753071</v>
      </c>
      <c r="AY26">
        <v>1</v>
      </c>
      <c r="AZ26">
        <v>0</v>
      </c>
      <c r="BA26">
        <v>61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ROUND(Y26*Source!I165,9)</f>
        <v>0.06</v>
      </c>
      <c r="CY26">
        <f>AA26</f>
        <v>31.49</v>
      </c>
      <c r="CZ26">
        <f>AE26</f>
        <v>31.49</v>
      </c>
      <c r="DA26">
        <f>AI26</f>
        <v>1</v>
      </c>
      <c r="DB26">
        <f t="shared" si="8"/>
        <v>0.94</v>
      </c>
      <c r="DC26">
        <f t="shared" si="9"/>
        <v>0</v>
      </c>
      <c r="DD26" t="s">
        <v>3</v>
      </c>
      <c r="DE26" t="s">
        <v>3</v>
      </c>
      <c r="DF26">
        <f t="shared" si="3"/>
        <v>1.89</v>
      </c>
      <c r="DG26">
        <f t="shared" si="4"/>
        <v>0</v>
      </c>
      <c r="DH26">
        <f t="shared" si="5"/>
        <v>0</v>
      </c>
      <c r="DI26">
        <f t="shared" si="6"/>
        <v>0</v>
      </c>
      <c r="DJ26">
        <f>DF26</f>
        <v>1.89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ROW(Source!A166)</f>
        <v>166</v>
      </c>
      <c r="B27">
        <v>1472751627</v>
      </c>
      <c r="C27">
        <v>1472753072</v>
      </c>
      <c r="D27">
        <v>1441819193</v>
      </c>
      <c r="E27">
        <v>15514512</v>
      </c>
      <c r="F27">
        <v>1</v>
      </c>
      <c r="G27">
        <v>15514512</v>
      </c>
      <c r="H27">
        <v>1</v>
      </c>
      <c r="I27" t="s">
        <v>571</v>
      </c>
      <c r="J27" t="s">
        <v>3</v>
      </c>
      <c r="K27" t="s">
        <v>572</v>
      </c>
      <c r="L27">
        <v>1191</v>
      </c>
      <c r="N27">
        <v>1013</v>
      </c>
      <c r="O27" t="s">
        <v>573</v>
      </c>
      <c r="P27" t="s">
        <v>573</v>
      </c>
      <c r="Q27">
        <v>1</v>
      </c>
      <c r="W27">
        <v>0</v>
      </c>
      <c r="X27">
        <v>476480486</v>
      </c>
      <c r="Y27">
        <f t="shared" si="7"/>
        <v>1.52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1.52</v>
      </c>
      <c r="AU27" t="s">
        <v>3</v>
      </c>
      <c r="AV27">
        <v>1</v>
      </c>
      <c r="AW27">
        <v>2</v>
      </c>
      <c r="AX27">
        <v>1472753075</v>
      </c>
      <c r="AY27">
        <v>1</v>
      </c>
      <c r="AZ27">
        <v>0</v>
      </c>
      <c r="BA27">
        <v>62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U27">
        <f>ROUND(AT27*Source!I166*AH27*AL27,2)</f>
        <v>0</v>
      </c>
      <c r="CV27">
        <f>ROUND(Y27*Source!I166,9)</f>
        <v>1.52</v>
      </c>
      <c r="CW27">
        <v>0</v>
      </c>
      <c r="CX27">
        <f>ROUND(Y27*Source!I166,9)</f>
        <v>1.52</v>
      </c>
      <c r="CY27">
        <f>AD27</f>
        <v>0</v>
      </c>
      <c r="CZ27">
        <f>AH27</f>
        <v>0</v>
      </c>
      <c r="DA27">
        <f>AL27</f>
        <v>1</v>
      </c>
      <c r="DB27">
        <f t="shared" si="8"/>
        <v>0</v>
      </c>
      <c r="DC27">
        <f t="shared" si="9"/>
        <v>0</v>
      </c>
      <c r="DD27" t="s">
        <v>3</v>
      </c>
      <c r="DE27" t="s">
        <v>3</v>
      </c>
      <c r="DF27">
        <f t="shared" si="3"/>
        <v>0</v>
      </c>
      <c r="DG27">
        <f t="shared" si="4"/>
        <v>0</v>
      </c>
      <c r="DH27">
        <f t="shared" si="5"/>
        <v>0</v>
      </c>
      <c r="DI27">
        <f t="shared" si="6"/>
        <v>0</v>
      </c>
      <c r="DJ27">
        <f>DI27</f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ROW(Source!A166)</f>
        <v>166</v>
      </c>
      <c r="B28">
        <v>1472751627</v>
      </c>
      <c r="C28">
        <v>1472753072</v>
      </c>
      <c r="D28">
        <v>1441836235</v>
      </c>
      <c r="E28">
        <v>1</v>
      </c>
      <c r="F28">
        <v>1</v>
      </c>
      <c r="G28">
        <v>15514512</v>
      </c>
      <c r="H28">
        <v>3</v>
      </c>
      <c r="I28" t="s">
        <v>578</v>
      </c>
      <c r="J28" t="s">
        <v>579</v>
      </c>
      <c r="K28" t="s">
        <v>580</v>
      </c>
      <c r="L28">
        <v>1346</v>
      </c>
      <c r="N28">
        <v>1009</v>
      </c>
      <c r="O28" t="s">
        <v>581</v>
      </c>
      <c r="P28" t="s">
        <v>581</v>
      </c>
      <c r="Q28">
        <v>1</v>
      </c>
      <c r="W28">
        <v>0</v>
      </c>
      <c r="X28">
        <v>-1595335418</v>
      </c>
      <c r="Y28">
        <f t="shared" si="7"/>
        <v>0.02</v>
      </c>
      <c r="AA28">
        <v>31.49</v>
      </c>
      <c r="AB28">
        <v>0</v>
      </c>
      <c r="AC28">
        <v>0</v>
      </c>
      <c r="AD28">
        <v>0</v>
      </c>
      <c r="AE28">
        <v>31.49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0.02</v>
      </c>
      <c r="AU28" t="s">
        <v>3</v>
      </c>
      <c r="AV28">
        <v>0</v>
      </c>
      <c r="AW28">
        <v>2</v>
      </c>
      <c r="AX28">
        <v>1472753076</v>
      </c>
      <c r="AY28">
        <v>1</v>
      </c>
      <c r="AZ28">
        <v>0</v>
      </c>
      <c r="BA28">
        <v>63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ROUND(Y28*Source!I166,9)</f>
        <v>0.02</v>
      </c>
      <c r="CY28">
        <f>AA28</f>
        <v>31.49</v>
      </c>
      <c r="CZ28">
        <f>AE28</f>
        <v>31.49</v>
      </c>
      <c r="DA28">
        <f>AI28</f>
        <v>1</v>
      </c>
      <c r="DB28">
        <f t="shared" si="8"/>
        <v>0.63</v>
      </c>
      <c r="DC28">
        <f t="shared" si="9"/>
        <v>0</v>
      </c>
      <c r="DD28" t="s">
        <v>3</v>
      </c>
      <c r="DE28" t="s">
        <v>3</v>
      </c>
      <c r="DF28">
        <f t="shared" si="3"/>
        <v>0.63</v>
      </c>
      <c r="DG28">
        <f t="shared" si="4"/>
        <v>0</v>
      </c>
      <c r="DH28">
        <f t="shared" si="5"/>
        <v>0</v>
      </c>
      <c r="DI28">
        <f t="shared" si="6"/>
        <v>0</v>
      </c>
      <c r="DJ28">
        <f>DF28</f>
        <v>0.63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ROW(Source!A167)</f>
        <v>167</v>
      </c>
      <c r="B29">
        <v>1472751627</v>
      </c>
      <c r="C29">
        <v>1472753077</v>
      </c>
      <c r="D29">
        <v>1441819193</v>
      </c>
      <c r="E29">
        <v>15514512</v>
      </c>
      <c r="F29">
        <v>1</v>
      </c>
      <c r="G29">
        <v>15514512</v>
      </c>
      <c r="H29">
        <v>1</v>
      </c>
      <c r="I29" t="s">
        <v>571</v>
      </c>
      <c r="J29" t="s">
        <v>3</v>
      </c>
      <c r="K29" t="s">
        <v>572</v>
      </c>
      <c r="L29">
        <v>1191</v>
      </c>
      <c r="N29">
        <v>1013</v>
      </c>
      <c r="O29" t="s">
        <v>573</v>
      </c>
      <c r="P29" t="s">
        <v>573</v>
      </c>
      <c r="Q29">
        <v>1</v>
      </c>
      <c r="W29">
        <v>0</v>
      </c>
      <c r="X29">
        <v>476480486</v>
      </c>
      <c r="Y29">
        <f>(AT29*2)</f>
        <v>0.12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0.06</v>
      </c>
      <c r="AU29" t="s">
        <v>193</v>
      </c>
      <c r="AV29">
        <v>1</v>
      </c>
      <c r="AW29">
        <v>2</v>
      </c>
      <c r="AX29">
        <v>1472753079</v>
      </c>
      <c r="AY29">
        <v>1</v>
      </c>
      <c r="AZ29">
        <v>0</v>
      </c>
      <c r="BA29">
        <v>64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U29">
        <f>ROUND(AT29*Source!I167*AH29*AL29,2)</f>
        <v>0</v>
      </c>
      <c r="CV29">
        <f>ROUND(Y29*Source!I167,9)</f>
        <v>2.16</v>
      </c>
      <c r="CW29">
        <v>0</v>
      </c>
      <c r="CX29">
        <f>ROUND(Y29*Source!I167,9)</f>
        <v>2.16</v>
      </c>
      <c r="CY29">
        <f>AD29</f>
        <v>0</v>
      </c>
      <c r="CZ29">
        <f>AH29</f>
        <v>0</v>
      </c>
      <c r="DA29">
        <f>AL29</f>
        <v>1</v>
      </c>
      <c r="DB29">
        <f>ROUND((ROUND(AT29*CZ29,2)*2),6)</f>
        <v>0</v>
      </c>
      <c r="DC29">
        <f>ROUND((ROUND(AT29*AG29,2)*2),6)</f>
        <v>0</v>
      </c>
      <c r="DD29" t="s">
        <v>3</v>
      </c>
      <c r="DE29" t="s">
        <v>3</v>
      </c>
      <c r="DF29">
        <f t="shared" si="3"/>
        <v>0</v>
      </c>
      <c r="DG29">
        <f t="shared" si="4"/>
        <v>0</v>
      </c>
      <c r="DH29">
        <f t="shared" si="5"/>
        <v>0</v>
      </c>
      <c r="DI29">
        <f t="shared" si="6"/>
        <v>0</v>
      </c>
      <c r="DJ29">
        <f>DI29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ROW(Source!A168)</f>
        <v>168</v>
      </c>
      <c r="B30">
        <v>1472751627</v>
      </c>
      <c r="C30">
        <v>1472753080</v>
      </c>
      <c r="D30">
        <v>1441819193</v>
      </c>
      <c r="E30">
        <v>15514512</v>
      </c>
      <c r="F30">
        <v>1</v>
      </c>
      <c r="G30">
        <v>15514512</v>
      </c>
      <c r="H30">
        <v>1</v>
      </c>
      <c r="I30" t="s">
        <v>571</v>
      </c>
      <c r="J30" t="s">
        <v>3</v>
      </c>
      <c r="K30" t="s">
        <v>572</v>
      </c>
      <c r="L30">
        <v>1191</v>
      </c>
      <c r="N30">
        <v>1013</v>
      </c>
      <c r="O30" t="s">
        <v>573</v>
      </c>
      <c r="P30" t="s">
        <v>573</v>
      </c>
      <c r="Q30">
        <v>1</v>
      </c>
      <c r="W30">
        <v>0</v>
      </c>
      <c r="X30">
        <v>476480486</v>
      </c>
      <c r="Y30">
        <f t="shared" ref="Y30:Y41" si="10">AT30</f>
        <v>1.75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1.75</v>
      </c>
      <c r="AU30" t="s">
        <v>3</v>
      </c>
      <c r="AV30">
        <v>1</v>
      </c>
      <c r="AW30">
        <v>2</v>
      </c>
      <c r="AX30">
        <v>1472753085</v>
      </c>
      <c r="AY30">
        <v>1</v>
      </c>
      <c r="AZ30">
        <v>0</v>
      </c>
      <c r="BA30">
        <v>65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U30">
        <f>ROUND(AT30*Source!I168*AH30*AL30,2)</f>
        <v>0</v>
      </c>
      <c r="CV30">
        <f>ROUND(Y30*Source!I168,9)</f>
        <v>3.5</v>
      </c>
      <c r="CW30">
        <v>0</v>
      </c>
      <c r="CX30">
        <f>ROUND(Y30*Source!I168,9)</f>
        <v>3.5</v>
      </c>
      <c r="CY30">
        <f>AD30</f>
        <v>0</v>
      </c>
      <c r="CZ30">
        <f>AH30</f>
        <v>0</v>
      </c>
      <c r="DA30">
        <f>AL30</f>
        <v>1</v>
      </c>
      <c r="DB30">
        <f t="shared" ref="DB30:DB41" si="11">ROUND(ROUND(AT30*CZ30,2),6)</f>
        <v>0</v>
      </c>
      <c r="DC30">
        <f t="shared" ref="DC30:DC41" si="12">ROUND(ROUND(AT30*AG30,2),6)</f>
        <v>0</v>
      </c>
      <c r="DD30" t="s">
        <v>3</v>
      </c>
      <c r="DE30" t="s">
        <v>3</v>
      </c>
      <c r="DF30">
        <f t="shared" si="3"/>
        <v>0</v>
      </c>
      <c r="DG30">
        <f t="shared" si="4"/>
        <v>0</v>
      </c>
      <c r="DH30">
        <f t="shared" si="5"/>
        <v>0</v>
      </c>
      <c r="DI30">
        <f t="shared" si="6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ROW(Source!A168)</f>
        <v>168</v>
      </c>
      <c r="B31">
        <v>1472751627</v>
      </c>
      <c r="C31">
        <v>1472753080</v>
      </c>
      <c r="D31">
        <v>1441834258</v>
      </c>
      <c r="E31">
        <v>1</v>
      </c>
      <c r="F31">
        <v>1</v>
      </c>
      <c r="G31">
        <v>15514512</v>
      </c>
      <c r="H31">
        <v>2</v>
      </c>
      <c r="I31" t="s">
        <v>574</v>
      </c>
      <c r="J31" t="s">
        <v>575</v>
      </c>
      <c r="K31" t="s">
        <v>576</v>
      </c>
      <c r="L31">
        <v>1368</v>
      </c>
      <c r="N31">
        <v>1011</v>
      </c>
      <c r="O31" t="s">
        <v>577</v>
      </c>
      <c r="P31" t="s">
        <v>577</v>
      </c>
      <c r="Q31">
        <v>1</v>
      </c>
      <c r="W31">
        <v>0</v>
      </c>
      <c r="X31">
        <v>1077756263</v>
      </c>
      <c r="Y31">
        <f t="shared" si="10"/>
        <v>1.083</v>
      </c>
      <c r="AA31">
        <v>0</v>
      </c>
      <c r="AB31">
        <v>1303.01</v>
      </c>
      <c r="AC31">
        <v>826.2</v>
      </c>
      <c r="AD31">
        <v>0</v>
      </c>
      <c r="AE31">
        <v>0</v>
      </c>
      <c r="AF31">
        <v>1303.01</v>
      </c>
      <c r="AG31">
        <v>826.2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1.083</v>
      </c>
      <c r="AU31" t="s">
        <v>3</v>
      </c>
      <c r="AV31">
        <v>0</v>
      </c>
      <c r="AW31">
        <v>2</v>
      </c>
      <c r="AX31">
        <v>1472753086</v>
      </c>
      <c r="AY31">
        <v>1</v>
      </c>
      <c r="AZ31">
        <v>0</v>
      </c>
      <c r="BA31">
        <v>66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f>ROUND(Y31*Source!I168*DO31,9)</f>
        <v>0</v>
      </c>
      <c r="CX31">
        <f>ROUND(Y31*Source!I168,9)</f>
        <v>2.1659999999999999</v>
      </c>
      <c r="CY31">
        <f>AB31</f>
        <v>1303.01</v>
      </c>
      <c r="CZ31">
        <f>AF31</f>
        <v>1303.01</v>
      </c>
      <c r="DA31">
        <f>AJ31</f>
        <v>1</v>
      </c>
      <c r="DB31">
        <f t="shared" si="11"/>
        <v>1411.16</v>
      </c>
      <c r="DC31">
        <f t="shared" si="12"/>
        <v>894.77</v>
      </c>
      <c r="DD31" t="s">
        <v>3</v>
      </c>
      <c r="DE31" t="s">
        <v>3</v>
      </c>
      <c r="DF31">
        <f t="shared" si="3"/>
        <v>0</v>
      </c>
      <c r="DG31">
        <f t="shared" si="4"/>
        <v>2822.32</v>
      </c>
      <c r="DH31">
        <f t="shared" si="5"/>
        <v>1789.55</v>
      </c>
      <c r="DI31">
        <f t="shared" si="6"/>
        <v>0</v>
      </c>
      <c r="DJ31">
        <f>DG31</f>
        <v>2822.32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ROW(Source!A168)</f>
        <v>168</v>
      </c>
      <c r="B32">
        <v>1472751627</v>
      </c>
      <c r="C32">
        <v>1472753080</v>
      </c>
      <c r="D32">
        <v>1441836235</v>
      </c>
      <c r="E32">
        <v>1</v>
      </c>
      <c r="F32">
        <v>1</v>
      </c>
      <c r="G32">
        <v>15514512</v>
      </c>
      <c r="H32">
        <v>3</v>
      </c>
      <c r="I32" t="s">
        <v>578</v>
      </c>
      <c r="J32" t="s">
        <v>579</v>
      </c>
      <c r="K32" t="s">
        <v>580</v>
      </c>
      <c r="L32">
        <v>1346</v>
      </c>
      <c r="N32">
        <v>1009</v>
      </c>
      <c r="O32" t="s">
        <v>581</v>
      </c>
      <c r="P32" t="s">
        <v>581</v>
      </c>
      <c r="Q32">
        <v>1</v>
      </c>
      <c r="W32">
        <v>0</v>
      </c>
      <c r="X32">
        <v>-1595335418</v>
      </c>
      <c r="Y32">
        <f t="shared" si="10"/>
        <v>0.02</v>
      </c>
      <c r="AA32">
        <v>31.49</v>
      </c>
      <c r="AB32">
        <v>0</v>
      </c>
      <c r="AC32">
        <v>0</v>
      </c>
      <c r="AD32">
        <v>0</v>
      </c>
      <c r="AE32">
        <v>31.49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0.02</v>
      </c>
      <c r="AU32" t="s">
        <v>3</v>
      </c>
      <c r="AV32">
        <v>0</v>
      </c>
      <c r="AW32">
        <v>2</v>
      </c>
      <c r="AX32">
        <v>1472753087</v>
      </c>
      <c r="AY32">
        <v>1</v>
      </c>
      <c r="AZ32">
        <v>0</v>
      </c>
      <c r="BA32">
        <v>67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ROUND(Y32*Source!I168,9)</f>
        <v>0.04</v>
      </c>
      <c r="CY32">
        <f>AA32</f>
        <v>31.49</v>
      </c>
      <c r="CZ32">
        <f>AE32</f>
        <v>31.49</v>
      </c>
      <c r="DA32">
        <f>AI32</f>
        <v>1</v>
      </c>
      <c r="DB32">
        <f t="shared" si="11"/>
        <v>0.63</v>
      </c>
      <c r="DC32">
        <f t="shared" si="12"/>
        <v>0</v>
      </c>
      <c r="DD32" t="s">
        <v>3</v>
      </c>
      <c r="DE32" t="s">
        <v>3</v>
      </c>
      <c r="DF32">
        <f t="shared" si="3"/>
        <v>1.26</v>
      </c>
      <c r="DG32">
        <f t="shared" si="4"/>
        <v>0</v>
      </c>
      <c r="DH32">
        <f t="shared" si="5"/>
        <v>0</v>
      </c>
      <c r="DI32">
        <f t="shared" si="6"/>
        <v>0</v>
      </c>
      <c r="DJ32">
        <f>DF32</f>
        <v>1.26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ROW(Source!A169)</f>
        <v>169</v>
      </c>
      <c r="B33">
        <v>1472751627</v>
      </c>
      <c r="C33">
        <v>1472753088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571</v>
      </c>
      <c r="J33" t="s">
        <v>3</v>
      </c>
      <c r="K33" t="s">
        <v>572</v>
      </c>
      <c r="L33">
        <v>1191</v>
      </c>
      <c r="N33">
        <v>1013</v>
      </c>
      <c r="O33" t="s">
        <v>573</v>
      </c>
      <c r="P33" t="s">
        <v>573</v>
      </c>
      <c r="Q33">
        <v>1</v>
      </c>
      <c r="W33">
        <v>0</v>
      </c>
      <c r="X33">
        <v>476480486</v>
      </c>
      <c r="Y33">
        <f t="shared" si="10"/>
        <v>4.9800000000000004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4.9800000000000004</v>
      </c>
      <c r="AU33" t="s">
        <v>3</v>
      </c>
      <c r="AV33">
        <v>1</v>
      </c>
      <c r="AW33">
        <v>2</v>
      </c>
      <c r="AX33">
        <v>1472753092</v>
      </c>
      <c r="AY33">
        <v>1</v>
      </c>
      <c r="AZ33">
        <v>0</v>
      </c>
      <c r="BA33">
        <v>68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U33">
        <f>ROUND(AT33*Source!I169*AH33*AL33,2)</f>
        <v>0</v>
      </c>
      <c r="CV33">
        <f>ROUND(Y33*Source!I169,9)</f>
        <v>9.9600000000000009</v>
      </c>
      <c r="CW33">
        <v>0</v>
      </c>
      <c r="CX33">
        <f>ROUND(Y33*Source!I169,9)</f>
        <v>9.9600000000000009</v>
      </c>
      <c r="CY33">
        <f>AD33</f>
        <v>0</v>
      </c>
      <c r="CZ33">
        <f>AH33</f>
        <v>0</v>
      </c>
      <c r="DA33">
        <f>AL33</f>
        <v>1</v>
      </c>
      <c r="DB33">
        <f t="shared" si="11"/>
        <v>0</v>
      </c>
      <c r="DC33">
        <f t="shared" si="12"/>
        <v>0</v>
      </c>
      <c r="DD33" t="s">
        <v>3</v>
      </c>
      <c r="DE33" t="s">
        <v>3</v>
      </c>
      <c r="DF33">
        <f t="shared" si="3"/>
        <v>0</v>
      </c>
      <c r="DG33">
        <f t="shared" si="4"/>
        <v>0</v>
      </c>
      <c r="DH33">
        <f t="shared" si="5"/>
        <v>0</v>
      </c>
      <c r="DI33">
        <f t="shared" si="6"/>
        <v>0</v>
      </c>
      <c r="DJ33">
        <f>DI33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ROW(Source!A169)</f>
        <v>169</v>
      </c>
      <c r="B34">
        <v>1472751627</v>
      </c>
      <c r="C34">
        <v>1472753088</v>
      </c>
      <c r="D34">
        <v>1441834258</v>
      </c>
      <c r="E34">
        <v>1</v>
      </c>
      <c r="F34">
        <v>1</v>
      </c>
      <c r="G34">
        <v>15514512</v>
      </c>
      <c r="H34">
        <v>2</v>
      </c>
      <c r="I34" t="s">
        <v>574</v>
      </c>
      <c r="J34" t="s">
        <v>575</v>
      </c>
      <c r="K34" t="s">
        <v>576</v>
      </c>
      <c r="L34">
        <v>1368</v>
      </c>
      <c r="N34">
        <v>1011</v>
      </c>
      <c r="O34" t="s">
        <v>577</v>
      </c>
      <c r="P34" t="s">
        <v>577</v>
      </c>
      <c r="Q34">
        <v>1</v>
      </c>
      <c r="W34">
        <v>0</v>
      </c>
      <c r="X34">
        <v>1077756263</v>
      </c>
      <c r="Y34">
        <f t="shared" si="10"/>
        <v>1.84</v>
      </c>
      <c r="AA34">
        <v>0</v>
      </c>
      <c r="AB34">
        <v>1303.01</v>
      </c>
      <c r="AC34">
        <v>826.2</v>
      </c>
      <c r="AD34">
        <v>0</v>
      </c>
      <c r="AE34">
        <v>0</v>
      </c>
      <c r="AF34">
        <v>1303.01</v>
      </c>
      <c r="AG34">
        <v>826.2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1.84</v>
      </c>
      <c r="AU34" t="s">
        <v>3</v>
      </c>
      <c r="AV34">
        <v>0</v>
      </c>
      <c r="AW34">
        <v>2</v>
      </c>
      <c r="AX34">
        <v>1472753093</v>
      </c>
      <c r="AY34">
        <v>1</v>
      </c>
      <c r="AZ34">
        <v>0</v>
      </c>
      <c r="BA34">
        <v>69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f>ROUND(Y34*Source!I169*DO34,9)</f>
        <v>0</v>
      </c>
      <c r="CX34">
        <f>ROUND(Y34*Source!I169,9)</f>
        <v>3.68</v>
      </c>
      <c r="CY34">
        <f>AB34</f>
        <v>1303.01</v>
      </c>
      <c r="CZ34">
        <f>AF34</f>
        <v>1303.01</v>
      </c>
      <c r="DA34">
        <f>AJ34</f>
        <v>1</v>
      </c>
      <c r="DB34">
        <f t="shared" si="11"/>
        <v>2397.54</v>
      </c>
      <c r="DC34">
        <f t="shared" si="12"/>
        <v>1520.21</v>
      </c>
      <c r="DD34" t="s">
        <v>3</v>
      </c>
      <c r="DE34" t="s">
        <v>3</v>
      </c>
      <c r="DF34">
        <f t="shared" si="3"/>
        <v>0</v>
      </c>
      <c r="DG34">
        <f t="shared" si="4"/>
        <v>4795.08</v>
      </c>
      <c r="DH34">
        <f t="shared" si="5"/>
        <v>3040.42</v>
      </c>
      <c r="DI34">
        <f t="shared" si="6"/>
        <v>0</v>
      </c>
      <c r="DJ34">
        <f>DG34</f>
        <v>4795.08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ROW(Source!A169)</f>
        <v>169</v>
      </c>
      <c r="B35">
        <v>1472751627</v>
      </c>
      <c r="C35">
        <v>1472753088</v>
      </c>
      <c r="D35">
        <v>1441836235</v>
      </c>
      <c r="E35">
        <v>1</v>
      </c>
      <c r="F35">
        <v>1</v>
      </c>
      <c r="G35">
        <v>15514512</v>
      </c>
      <c r="H35">
        <v>3</v>
      </c>
      <c r="I35" t="s">
        <v>578</v>
      </c>
      <c r="J35" t="s">
        <v>579</v>
      </c>
      <c r="K35" t="s">
        <v>580</v>
      </c>
      <c r="L35">
        <v>1346</v>
      </c>
      <c r="N35">
        <v>1009</v>
      </c>
      <c r="O35" t="s">
        <v>581</v>
      </c>
      <c r="P35" t="s">
        <v>581</v>
      </c>
      <c r="Q35">
        <v>1</v>
      </c>
      <c r="W35">
        <v>0</v>
      </c>
      <c r="X35">
        <v>-1595335418</v>
      </c>
      <c r="Y35">
        <f t="shared" si="10"/>
        <v>0.24</v>
      </c>
      <c r="AA35">
        <v>31.49</v>
      </c>
      <c r="AB35">
        <v>0</v>
      </c>
      <c r="AC35">
        <v>0</v>
      </c>
      <c r="AD35">
        <v>0</v>
      </c>
      <c r="AE35">
        <v>31.49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0.24</v>
      </c>
      <c r="AU35" t="s">
        <v>3</v>
      </c>
      <c r="AV35">
        <v>0</v>
      </c>
      <c r="AW35">
        <v>2</v>
      </c>
      <c r="AX35">
        <v>1472753094</v>
      </c>
      <c r="AY35">
        <v>1</v>
      </c>
      <c r="AZ35">
        <v>0</v>
      </c>
      <c r="BA35">
        <v>70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ROUND(Y35*Source!I169,9)</f>
        <v>0.48</v>
      </c>
      <c r="CY35">
        <f>AA35</f>
        <v>31.49</v>
      </c>
      <c r="CZ35">
        <f>AE35</f>
        <v>31.49</v>
      </c>
      <c r="DA35">
        <f>AI35</f>
        <v>1</v>
      </c>
      <c r="DB35">
        <f t="shared" si="11"/>
        <v>7.56</v>
      </c>
      <c r="DC35">
        <f t="shared" si="12"/>
        <v>0</v>
      </c>
      <c r="DD35" t="s">
        <v>3</v>
      </c>
      <c r="DE35" t="s">
        <v>3</v>
      </c>
      <c r="DF35">
        <f t="shared" si="3"/>
        <v>15.12</v>
      </c>
      <c r="DG35">
        <f t="shared" si="4"/>
        <v>0</v>
      </c>
      <c r="DH35">
        <f t="shared" si="5"/>
        <v>0</v>
      </c>
      <c r="DI35">
        <f t="shared" si="6"/>
        <v>0</v>
      </c>
      <c r="DJ35">
        <f>DF35</f>
        <v>15.12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ROW(Source!A173)</f>
        <v>173</v>
      </c>
      <c r="B36">
        <v>1472751627</v>
      </c>
      <c r="C36">
        <v>1472753103</v>
      </c>
      <c r="D36">
        <v>1441819193</v>
      </c>
      <c r="E36">
        <v>15514512</v>
      </c>
      <c r="F36">
        <v>1</v>
      </c>
      <c r="G36">
        <v>15514512</v>
      </c>
      <c r="H36">
        <v>1</v>
      </c>
      <c r="I36" t="s">
        <v>571</v>
      </c>
      <c r="J36" t="s">
        <v>3</v>
      </c>
      <c r="K36" t="s">
        <v>572</v>
      </c>
      <c r="L36">
        <v>1191</v>
      </c>
      <c r="N36">
        <v>1013</v>
      </c>
      <c r="O36" t="s">
        <v>573</v>
      </c>
      <c r="P36" t="s">
        <v>573</v>
      </c>
      <c r="Q36">
        <v>1</v>
      </c>
      <c r="W36">
        <v>0</v>
      </c>
      <c r="X36">
        <v>476480486</v>
      </c>
      <c r="Y36">
        <f t="shared" si="10"/>
        <v>10.64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10.64</v>
      </c>
      <c r="AU36" t="s">
        <v>3</v>
      </c>
      <c r="AV36">
        <v>1</v>
      </c>
      <c r="AW36">
        <v>2</v>
      </c>
      <c r="AX36">
        <v>1472753110</v>
      </c>
      <c r="AY36">
        <v>1</v>
      </c>
      <c r="AZ36">
        <v>0</v>
      </c>
      <c r="BA36">
        <v>76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U36">
        <f>ROUND(AT36*Source!I173*AH36*AL36,2)</f>
        <v>0</v>
      </c>
      <c r="CV36">
        <f>ROUND(Y36*Source!I173,9)</f>
        <v>54.264000000000003</v>
      </c>
      <c r="CW36">
        <v>0</v>
      </c>
      <c r="CX36">
        <f>ROUND(Y36*Source!I173,9)</f>
        <v>54.264000000000003</v>
      </c>
      <c r="CY36">
        <f>AD36</f>
        <v>0</v>
      </c>
      <c r="CZ36">
        <f>AH36</f>
        <v>0</v>
      </c>
      <c r="DA36">
        <f>AL36</f>
        <v>1</v>
      </c>
      <c r="DB36">
        <f t="shared" si="11"/>
        <v>0</v>
      </c>
      <c r="DC36">
        <f t="shared" si="12"/>
        <v>0</v>
      </c>
      <c r="DD36" t="s">
        <v>3</v>
      </c>
      <c r="DE36" t="s">
        <v>3</v>
      </c>
      <c r="DF36">
        <f t="shared" si="3"/>
        <v>0</v>
      </c>
      <c r="DG36">
        <f t="shared" si="4"/>
        <v>0</v>
      </c>
      <c r="DH36">
        <f t="shared" si="5"/>
        <v>0</v>
      </c>
      <c r="DI36">
        <f t="shared" si="6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ROW(Source!A173)</f>
        <v>173</v>
      </c>
      <c r="B37">
        <v>1472751627</v>
      </c>
      <c r="C37">
        <v>1472753103</v>
      </c>
      <c r="D37">
        <v>1441833890</v>
      </c>
      <c r="E37">
        <v>1</v>
      </c>
      <c r="F37">
        <v>1</v>
      </c>
      <c r="G37">
        <v>15514512</v>
      </c>
      <c r="H37">
        <v>2</v>
      </c>
      <c r="I37" t="s">
        <v>585</v>
      </c>
      <c r="J37" t="s">
        <v>586</v>
      </c>
      <c r="K37" t="s">
        <v>587</v>
      </c>
      <c r="L37">
        <v>1368</v>
      </c>
      <c r="N37">
        <v>1011</v>
      </c>
      <c r="O37" t="s">
        <v>577</v>
      </c>
      <c r="P37" t="s">
        <v>577</v>
      </c>
      <c r="Q37">
        <v>1</v>
      </c>
      <c r="W37">
        <v>0</v>
      </c>
      <c r="X37">
        <v>-1440319381</v>
      </c>
      <c r="Y37">
        <f t="shared" si="10"/>
        <v>1.5</v>
      </c>
      <c r="AA37">
        <v>0</v>
      </c>
      <c r="AB37">
        <v>33.799999999999997</v>
      </c>
      <c r="AC37">
        <v>0.54</v>
      </c>
      <c r="AD37">
        <v>0</v>
      </c>
      <c r="AE37">
        <v>0</v>
      </c>
      <c r="AF37">
        <v>33.799999999999997</v>
      </c>
      <c r="AG37">
        <v>0.54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1.5</v>
      </c>
      <c r="AU37" t="s">
        <v>3</v>
      </c>
      <c r="AV37">
        <v>0</v>
      </c>
      <c r="AW37">
        <v>2</v>
      </c>
      <c r="AX37">
        <v>1472753111</v>
      </c>
      <c r="AY37">
        <v>1</v>
      </c>
      <c r="AZ37">
        <v>0</v>
      </c>
      <c r="BA37">
        <v>77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f>ROUND(Y37*Source!I173*DO37,9)</f>
        <v>0</v>
      </c>
      <c r="CX37">
        <f>ROUND(Y37*Source!I173,9)</f>
        <v>7.65</v>
      </c>
      <c r="CY37">
        <f>AB37</f>
        <v>33.799999999999997</v>
      </c>
      <c r="CZ37">
        <f>AF37</f>
        <v>33.799999999999997</v>
      </c>
      <c r="DA37">
        <f>AJ37</f>
        <v>1</v>
      </c>
      <c r="DB37">
        <f t="shared" si="11"/>
        <v>50.7</v>
      </c>
      <c r="DC37">
        <f t="shared" si="12"/>
        <v>0.81</v>
      </c>
      <c r="DD37" t="s">
        <v>3</v>
      </c>
      <c r="DE37" t="s">
        <v>3</v>
      </c>
      <c r="DF37">
        <f t="shared" si="3"/>
        <v>0</v>
      </c>
      <c r="DG37">
        <f t="shared" si="4"/>
        <v>258.57</v>
      </c>
      <c r="DH37">
        <f t="shared" si="5"/>
        <v>4.13</v>
      </c>
      <c r="DI37">
        <f t="shared" si="6"/>
        <v>0</v>
      </c>
      <c r="DJ37">
        <f>DG37</f>
        <v>258.57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ROW(Source!A173)</f>
        <v>173</v>
      </c>
      <c r="B38">
        <v>1472751627</v>
      </c>
      <c r="C38">
        <v>1472753103</v>
      </c>
      <c r="D38">
        <v>1441836514</v>
      </c>
      <c r="E38">
        <v>1</v>
      </c>
      <c r="F38">
        <v>1</v>
      </c>
      <c r="G38">
        <v>15514512</v>
      </c>
      <c r="H38">
        <v>3</v>
      </c>
      <c r="I38" t="s">
        <v>208</v>
      </c>
      <c r="J38" t="s">
        <v>211</v>
      </c>
      <c r="K38" t="s">
        <v>209</v>
      </c>
      <c r="L38">
        <v>1339</v>
      </c>
      <c r="N38">
        <v>1007</v>
      </c>
      <c r="O38" t="s">
        <v>210</v>
      </c>
      <c r="P38" t="s">
        <v>210</v>
      </c>
      <c r="Q38">
        <v>1</v>
      </c>
      <c r="W38">
        <v>1</v>
      </c>
      <c r="X38">
        <v>2112060389</v>
      </c>
      <c r="Y38">
        <f t="shared" si="10"/>
        <v>-1</v>
      </c>
      <c r="AA38">
        <v>54.81</v>
      </c>
      <c r="AB38">
        <v>0</v>
      </c>
      <c r="AC38">
        <v>0</v>
      </c>
      <c r="AD38">
        <v>0</v>
      </c>
      <c r="AE38">
        <v>54.81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-1</v>
      </c>
      <c r="AU38" t="s">
        <v>3</v>
      </c>
      <c r="AV38">
        <v>0</v>
      </c>
      <c r="AW38">
        <v>2</v>
      </c>
      <c r="AX38">
        <v>1472753112</v>
      </c>
      <c r="AY38">
        <v>1</v>
      </c>
      <c r="AZ38">
        <v>6144</v>
      </c>
      <c r="BA38">
        <v>78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ROUND(Y38*Source!I173,9)</f>
        <v>-5.0999999999999996</v>
      </c>
      <c r="CY38">
        <f>AA38</f>
        <v>54.81</v>
      </c>
      <c r="CZ38">
        <f>AE38</f>
        <v>54.81</v>
      </c>
      <c r="DA38">
        <f>AI38</f>
        <v>1</v>
      </c>
      <c r="DB38">
        <f t="shared" si="11"/>
        <v>-54.81</v>
      </c>
      <c r="DC38">
        <f t="shared" si="12"/>
        <v>0</v>
      </c>
      <c r="DD38" t="s">
        <v>3</v>
      </c>
      <c r="DE38" t="s">
        <v>3</v>
      </c>
      <c r="DF38">
        <f t="shared" si="3"/>
        <v>-279.52999999999997</v>
      </c>
      <c r="DG38">
        <f t="shared" si="4"/>
        <v>0</v>
      </c>
      <c r="DH38">
        <f t="shared" si="5"/>
        <v>0</v>
      </c>
      <c r="DI38">
        <f t="shared" si="6"/>
        <v>0</v>
      </c>
      <c r="DJ38">
        <f>DF38</f>
        <v>-279.52999999999997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ROW(Source!A173)</f>
        <v>173</v>
      </c>
      <c r="B39">
        <v>1472751627</v>
      </c>
      <c r="C39">
        <v>1472753103</v>
      </c>
      <c r="D39">
        <v>1441836517</v>
      </c>
      <c r="E39">
        <v>1</v>
      </c>
      <c r="F39">
        <v>1</v>
      </c>
      <c r="G39">
        <v>15514512</v>
      </c>
      <c r="H39">
        <v>3</v>
      </c>
      <c r="I39" t="s">
        <v>588</v>
      </c>
      <c r="J39" t="s">
        <v>589</v>
      </c>
      <c r="K39" t="s">
        <v>590</v>
      </c>
      <c r="L39">
        <v>1346</v>
      </c>
      <c r="N39">
        <v>1009</v>
      </c>
      <c r="O39" t="s">
        <v>581</v>
      </c>
      <c r="P39" t="s">
        <v>581</v>
      </c>
      <c r="Q39">
        <v>1</v>
      </c>
      <c r="W39">
        <v>0</v>
      </c>
      <c r="X39">
        <v>-860001332</v>
      </c>
      <c r="Y39">
        <f t="shared" si="10"/>
        <v>0.02</v>
      </c>
      <c r="AA39">
        <v>451.28</v>
      </c>
      <c r="AB39">
        <v>0</v>
      </c>
      <c r="AC39">
        <v>0</v>
      </c>
      <c r="AD39">
        <v>0</v>
      </c>
      <c r="AE39">
        <v>451.28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0.02</v>
      </c>
      <c r="AU39" t="s">
        <v>3</v>
      </c>
      <c r="AV39">
        <v>0</v>
      </c>
      <c r="AW39">
        <v>2</v>
      </c>
      <c r="AX39">
        <v>1472753113</v>
      </c>
      <c r="AY39">
        <v>1</v>
      </c>
      <c r="AZ39">
        <v>0</v>
      </c>
      <c r="BA39">
        <v>79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ROUND(Y39*Source!I173,9)</f>
        <v>0.10199999999999999</v>
      </c>
      <c r="CY39">
        <f>AA39</f>
        <v>451.28</v>
      </c>
      <c r="CZ39">
        <f>AE39</f>
        <v>451.28</v>
      </c>
      <c r="DA39">
        <f>AI39</f>
        <v>1</v>
      </c>
      <c r="DB39">
        <f t="shared" si="11"/>
        <v>9.0299999999999994</v>
      </c>
      <c r="DC39">
        <f t="shared" si="12"/>
        <v>0</v>
      </c>
      <c r="DD39" t="s">
        <v>3</v>
      </c>
      <c r="DE39" t="s">
        <v>3</v>
      </c>
      <c r="DF39">
        <f t="shared" si="3"/>
        <v>46.03</v>
      </c>
      <c r="DG39">
        <f t="shared" si="4"/>
        <v>0</v>
      </c>
      <c r="DH39">
        <f t="shared" si="5"/>
        <v>0</v>
      </c>
      <c r="DI39">
        <f t="shared" si="6"/>
        <v>0</v>
      </c>
      <c r="DJ39">
        <f>DF39</f>
        <v>46.03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ROW(Source!A173)</f>
        <v>173</v>
      </c>
      <c r="B40">
        <v>1472751627</v>
      </c>
      <c r="C40">
        <v>1472753103</v>
      </c>
      <c r="D40">
        <v>1441821379</v>
      </c>
      <c r="E40">
        <v>15514512</v>
      </c>
      <c r="F40">
        <v>1</v>
      </c>
      <c r="G40">
        <v>15514512</v>
      </c>
      <c r="H40">
        <v>3</v>
      </c>
      <c r="I40" t="s">
        <v>591</v>
      </c>
      <c r="J40" t="s">
        <v>3</v>
      </c>
      <c r="K40" t="s">
        <v>592</v>
      </c>
      <c r="L40">
        <v>1346</v>
      </c>
      <c r="N40">
        <v>1009</v>
      </c>
      <c r="O40" t="s">
        <v>581</v>
      </c>
      <c r="P40" t="s">
        <v>581</v>
      </c>
      <c r="Q40">
        <v>1</v>
      </c>
      <c r="W40">
        <v>0</v>
      </c>
      <c r="X40">
        <v>1325796737</v>
      </c>
      <c r="Y40">
        <f t="shared" si="10"/>
        <v>0.05</v>
      </c>
      <c r="AA40">
        <v>89.93</v>
      </c>
      <c r="AB40">
        <v>0</v>
      </c>
      <c r="AC40">
        <v>0</v>
      </c>
      <c r="AD40">
        <v>0</v>
      </c>
      <c r="AE40">
        <v>89.933959999999999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0.05</v>
      </c>
      <c r="AU40" t="s">
        <v>3</v>
      </c>
      <c r="AV40">
        <v>0</v>
      </c>
      <c r="AW40">
        <v>2</v>
      </c>
      <c r="AX40">
        <v>1472753115</v>
      </c>
      <c r="AY40">
        <v>1</v>
      </c>
      <c r="AZ40">
        <v>0</v>
      </c>
      <c r="BA40">
        <v>80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ROUND(Y40*Source!I173,9)</f>
        <v>0.255</v>
      </c>
      <c r="CY40">
        <f>AA40</f>
        <v>89.93</v>
      </c>
      <c r="CZ40">
        <f>AE40</f>
        <v>89.933959999999999</v>
      </c>
      <c r="DA40">
        <f>AI40</f>
        <v>1</v>
      </c>
      <c r="DB40">
        <f t="shared" si="11"/>
        <v>4.5</v>
      </c>
      <c r="DC40">
        <f t="shared" si="12"/>
        <v>0</v>
      </c>
      <c r="DD40" t="s">
        <v>3</v>
      </c>
      <c r="DE40" t="s">
        <v>3</v>
      </c>
      <c r="DF40">
        <f t="shared" si="3"/>
        <v>22.93</v>
      </c>
      <c r="DG40">
        <f t="shared" si="4"/>
        <v>0</v>
      </c>
      <c r="DH40">
        <f t="shared" si="5"/>
        <v>0</v>
      </c>
      <c r="DI40">
        <f t="shared" si="6"/>
        <v>0</v>
      </c>
      <c r="DJ40">
        <f>DF40</f>
        <v>22.93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ROW(Source!A173)</f>
        <v>173</v>
      </c>
      <c r="B41">
        <v>1472751627</v>
      </c>
      <c r="C41">
        <v>1472753103</v>
      </c>
      <c r="D41">
        <v>1441834875</v>
      </c>
      <c r="E41">
        <v>1</v>
      </c>
      <c r="F41">
        <v>1</v>
      </c>
      <c r="G41">
        <v>15514512</v>
      </c>
      <c r="H41">
        <v>3</v>
      </c>
      <c r="I41" t="s">
        <v>593</v>
      </c>
      <c r="J41" t="s">
        <v>594</v>
      </c>
      <c r="K41" t="s">
        <v>595</v>
      </c>
      <c r="L41">
        <v>1346</v>
      </c>
      <c r="N41">
        <v>1009</v>
      </c>
      <c r="O41" t="s">
        <v>581</v>
      </c>
      <c r="P41" t="s">
        <v>581</v>
      </c>
      <c r="Q41">
        <v>1</v>
      </c>
      <c r="W41">
        <v>0</v>
      </c>
      <c r="X41">
        <v>-927203646</v>
      </c>
      <c r="Y41">
        <f t="shared" si="10"/>
        <v>0.02</v>
      </c>
      <c r="AA41">
        <v>94.64</v>
      </c>
      <c r="AB41">
        <v>0</v>
      </c>
      <c r="AC41">
        <v>0</v>
      </c>
      <c r="AD41">
        <v>0</v>
      </c>
      <c r="AE41">
        <v>94.64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0.02</v>
      </c>
      <c r="AU41" t="s">
        <v>3</v>
      </c>
      <c r="AV41">
        <v>0</v>
      </c>
      <c r="AW41">
        <v>2</v>
      </c>
      <c r="AX41">
        <v>1472753114</v>
      </c>
      <c r="AY41">
        <v>1</v>
      </c>
      <c r="AZ41">
        <v>0</v>
      </c>
      <c r="BA41">
        <v>81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ROUND(Y41*Source!I173,9)</f>
        <v>0.10199999999999999</v>
      </c>
      <c r="CY41">
        <f>AA41</f>
        <v>94.64</v>
      </c>
      <c r="CZ41">
        <f>AE41</f>
        <v>94.64</v>
      </c>
      <c r="DA41">
        <f>AI41</f>
        <v>1</v>
      </c>
      <c r="DB41">
        <f t="shared" si="11"/>
        <v>1.89</v>
      </c>
      <c r="DC41">
        <f t="shared" si="12"/>
        <v>0</v>
      </c>
      <c r="DD41" t="s">
        <v>3</v>
      </c>
      <c r="DE41" t="s">
        <v>3</v>
      </c>
      <c r="DF41">
        <f t="shared" si="3"/>
        <v>9.65</v>
      </c>
      <c r="DG41">
        <f t="shared" si="4"/>
        <v>0</v>
      </c>
      <c r="DH41">
        <f t="shared" si="5"/>
        <v>0</v>
      </c>
      <c r="DI41">
        <f t="shared" si="6"/>
        <v>0</v>
      </c>
      <c r="DJ41">
        <f>DF41</f>
        <v>9.65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ROW(Source!A175)</f>
        <v>175</v>
      </c>
      <c r="B42">
        <v>1472751627</v>
      </c>
      <c r="C42">
        <v>1472753117</v>
      </c>
      <c r="D42">
        <v>1441819193</v>
      </c>
      <c r="E42">
        <v>15514512</v>
      </c>
      <c r="F42">
        <v>1</v>
      </c>
      <c r="G42">
        <v>15514512</v>
      </c>
      <c r="H42">
        <v>1</v>
      </c>
      <c r="I42" t="s">
        <v>571</v>
      </c>
      <c r="J42" t="s">
        <v>3</v>
      </c>
      <c r="K42" t="s">
        <v>572</v>
      </c>
      <c r="L42">
        <v>1191</v>
      </c>
      <c r="N42">
        <v>1013</v>
      </c>
      <c r="O42" t="s">
        <v>573</v>
      </c>
      <c r="P42" t="s">
        <v>573</v>
      </c>
      <c r="Q42">
        <v>1</v>
      </c>
      <c r="W42">
        <v>0</v>
      </c>
      <c r="X42">
        <v>476480486</v>
      </c>
      <c r="Y42">
        <f>(AT42*12)</f>
        <v>0.24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0.02</v>
      </c>
      <c r="AU42" t="s">
        <v>21</v>
      </c>
      <c r="AV42">
        <v>1</v>
      </c>
      <c r="AW42">
        <v>2</v>
      </c>
      <c r="AX42">
        <v>1472753120</v>
      </c>
      <c r="AY42">
        <v>1</v>
      </c>
      <c r="AZ42">
        <v>6144</v>
      </c>
      <c r="BA42">
        <v>82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ROUND(AT42*Source!I175*AH42*AL42,2)</f>
        <v>0</v>
      </c>
      <c r="CV42">
        <f>ROUND(Y42*Source!I175,9)</f>
        <v>9.6000000000000002E-2</v>
      </c>
      <c r="CW42">
        <v>0</v>
      </c>
      <c r="CX42">
        <f>ROUND(Y42*Source!I175,9)</f>
        <v>9.6000000000000002E-2</v>
      </c>
      <c r="CY42">
        <f>AD42</f>
        <v>0</v>
      </c>
      <c r="CZ42">
        <f>AH42</f>
        <v>0</v>
      </c>
      <c r="DA42">
        <f>AL42</f>
        <v>1</v>
      </c>
      <c r="DB42">
        <f>ROUND((ROUND(AT42*CZ42,2)*12),6)</f>
        <v>0</v>
      </c>
      <c r="DC42">
        <f>ROUND((ROUND(AT42*AG42,2)*12),6)</f>
        <v>0</v>
      </c>
      <c r="DD42" t="s">
        <v>3</v>
      </c>
      <c r="DE42" t="s">
        <v>3</v>
      </c>
      <c r="DF42">
        <f t="shared" si="3"/>
        <v>0</v>
      </c>
      <c r="DG42">
        <f t="shared" si="4"/>
        <v>0</v>
      </c>
      <c r="DH42">
        <f t="shared" si="5"/>
        <v>0</v>
      </c>
      <c r="DI42">
        <f t="shared" si="6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ROW(Source!A175)</f>
        <v>175</v>
      </c>
      <c r="B43">
        <v>1472751627</v>
      </c>
      <c r="C43">
        <v>1472753117</v>
      </c>
      <c r="D43">
        <v>1441834258</v>
      </c>
      <c r="E43">
        <v>1</v>
      </c>
      <c r="F43">
        <v>1</v>
      </c>
      <c r="G43">
        <v>15514512</v>
      </c>
      <c r="H43">
        <v>2</v>
      </c>
      <c r="I43" t="s">
        <v>574</v>
      </c>
      <c r="J43" t="s">
        <v>575</v>
      </c>
      <c r="K43" t="s">
        <v>576</v>
      </c>
      <c r="L43">
        <v>1368</v>
      </c>
      <c r="N43">
        <v>1011</v>
      </c>
      <c r="O43" t="s">
        <v>577</v>
      </c>
      <c r="P43" t="s">
        <v>577</v>
      </c>
      <c r="Q43">
        <v>1</v>
      </c>
      <c r="W43">
        <v>0</v>
      </c>
      <c r="X43">
        <v>1077756263</v>
      </c>
      <c r="Y43">
        <f>(AT43*12)</f>
        <v>3.6000000000000004E-2</v>
      </c>
      <c r="AA43">
        <v>0</v>
      </c>
      <c r="AB43">
        <v>1303.01</v>
      </c>
      <c r="AC43">
        <v>826.2</v>
      </c>
      <c r="AD43">
        <v>0</v>
      </c>
      <c r="AE43">
        <v>0</v>
      </c>
      <c r="AF43">
        <v>1303.01</v>
      </c>
      <c r="AG43">
        <v>826.2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3.0000000000000001E-3</v>
      </c>
      <c r="AU43" t="s">
        <v>21</v>
      </c>
      <c r="AV43">
        <v>0</v>
      </c>
      <c r="AW43">
        <v>2</v>
      </c>
      <c r="AX43">
        <v>1472753121</v>
      </c>
      <c r="AY43">
        <v>1</v>
      </c>
      <c r="AZ43">
        <v>6144</v>
      </c>
      <c r="BA43">
        <v>83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f>ROUND(Y43*Source!I175*DO43,9)</f>
        <v>0</v>
      </c>
      <c r="CX43">
        <f>ROUND(Y43*Source!I175,9)</f>
        <v>1.44E-2</v>
      </c>
      <c r="CY43">
        <f>AB43</f>
        <v>1303.01</v>
      </c>
      <c r="CZ43">
        <f>AF43</f>
        <v>1303.01</v>
      </c>
      <c r="DA43">
        <f>AJ43</f>
        <v>1</v>
      </c>
      <c r="DB43">
        <f>ROUND((ROUND(AT43*CZ43,2)*12),6)</f>
        <v>46.92</v>
      </c>
      <c r="DC43">
        <f>ROUND((ROUND(AT43*AG43,2)*12),6)</f>
        <v>29.76</v>
      </c>
      <c r="DD43" t="s">
        <v>3</v>
      </c>
      <c r="DE43" t="s">
        <v>3</v>
      </c>
      <c r="DF43">
        <f t="shared" si="3"/>
        <v>0</v>
      </c>
      <c r="DG43">
        <f t="shared" si="4"/>
        <v>18.760000000000002</v>
      </c>
      <c r="DH43">
        <f t="shared" si="5"/>
        <v>11.9</v>
      </c>
      <c r="DI43">
        <f t="shared" si="6"/>
        <v>0</v>
      </c>
      <c r="DJ43">
        <f>DG43</f>
        <v>18.760000000000002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ROW(Source!A247)</f>
        <v>247</v>
      </c>
      <c r="B44">
        <v>1472751627</v>
      </c>
      <c r="C44">
        <v>1472753132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571</v>
      </c>
      <c r="J44" t="s">
        <v>3</v>
      </c>
      <c r="K44" t="s">
        <v>572</v>
      </c>
      <c r="L44">
        <v>1191</v>
      </c>
      <c r="N44">
        <v>1013</v>
      </c>
      <c r="O44" t="s">
        <v>573</v>
      </c>
      <c r="P44" t="s">
        <v>573</v>
      </c>
      <c r="Q44">
        <v>1</v>
      </c>
      <c r="W44">
        <v>0</v>
      </c>
      <c r="X44">
        <v>476480486</v>
      </c>
      <c r="Y44">
        <f t="shared" ref="Y44:Y67" si="13">AT44</f>
        <v>84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84</v>
      </c>
      <c r="AU44" t="s">
        <v>3</v>
      </c>
      <c r="AV44">
        <v>1</v>
      </c>
      <c r="AW44">
        <v>2</v>
      </c>
      <c r="AX44">
        <v>1472753147</v>
      </c>
      <c r="AY44">
        <v>1</v>
      </c>
      <c r="AZ44">
        <v>0</v>
      </c>
      <c r="BA44">
        <v>86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U44">
        <f>ROUND(AT44*Source!I247*AH44*AL44,2)</f>
        <v>0</v>
      </c>
      <c r="CV44">
        <f>ROUND(Y44*Source!I247,9)</f>
        <v>84</v>
      </c>
      <c r="CW44">
        <v>0</v>
      </c>
      <c r="CX44">
        <f>ROUND(Y44*Source!I247,9)</f>
        <v>84</v>
      </c>
      <c r="CY44">
        <f>AD44</f>
        <v>0</v>
      </c>
      <c r="CZ44">
        <f>AH44</f>
        <v>0</v>
      </c>
      <c r="DA44">
        <f>AL44</f>
        <v>1</v>
      </c>
      <c r="DB44">
        <f t="shared" ref="DB44:DB67" si="14">ROUND(ROUND(AT44*CZ44,2),6)</f>
        <v>0</v>
      </c>
      <c r="DC44">
        <f t="shared" ref="DC44:DC67" si="15">ROUND(ROUND(AT44*AG44,2),6)</f>
        <v>0</v>
      </c>
      <c r="DD44" t="s">
        <v>3</v>
      </c>
      <c r="DE44" t="s">
        <v>3</v>
      </c>
      <c r="DF44">
        <f t="shared" si="3"/>
        <v>0</v>
      </c>
      <c r="DG44">
        <f t="shared" si="4"/>
        <v>0</v>
      </c>
      <c r="DH44">
        <f t="shared" si="5"/>
        <v>0</v>
      </c>
      <c r="DI44">
        <f t="shared" si="6"/>
        <v>0</v>
      </c>
      <c r="DJ44">
        <f>DI44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ROW(Source!A247)</f>
        <v>247</v>
      </c>
      <c r="B45">
        <v>1472751627</v>
      </c>
      <c r="C45">
        <v>1472753132</v>
      </c>
      <c r="D45">
        <v>1441835475</v>
      </c>
      <c r="E45">
        <v>1</v>
      </c>
      <c r="F45">
        <v>1</v>
      </c>
      <c r="G45">
        <v>15514512</v>
      </c>
      <c r="H45">
        <v>3</v>
      </c>
      <c r="I45" t="s">
        <v>596</v>
      </c>
      <c r="J45" t="s">
        <v>597</v>
      </c>
      <c r="K45" t="s">
        <v>598</v>
      </c>
      <c r="L45">
        <v>1348</v>
      </c>
      <c r="N45">
        <v>1009</v>
      </c>
      <c r="O45" t="s">
        <v>599</v>
      </c>
      <c r="P45" t="s">
        <v>599</v>
      </c>
      <c r="Q45">
        <v>1000</v>
      </c>
      <c r="W45">
        <v>0</v>
      </c>
      <c r="X45">
        <v>438248051</v>
      </c>
      <c r="Y45">
        <f t="shared" si="13"/>
        <v>8.0000000000000004E-4</v>
      </c>
      <c r="AA45">
        <v>155908.07999999999</v>
      </c>
      <c r="AB45">
        <v>0</v>
      </c>
      <c r="AC45">
        <v>0</v>
      </c>
      <c r="AD45">
        <v>0</v>
      </c>
      <c r="AE45">
        <v>155908.07999999999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8.0000000000000004E-4</v>
      </c>
      <c r="AU45" t="s">
        <v>3</v>
      </c>
      <c r="AV45">
        <v>0</v>
      </c>
      <c r="AW45">
        <v>2</v>
      </c>
      <c r="AX45">
        <v>1472753148</v>
      </c>
      <c r="AY45">
        <v>1</v>
      </c>
      <c r="AZ45">
        <v>0</v>
      </c>
      <c r="BA45">
        <v>87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ROUND(Y45*Source!I247,9)</f>
        <v>8.0000000000000004E-4</v>
      </c>
      <c r="CY45">
        <f t="shared" ref="CY45:CY57" si="16">AA45</f>
        <v>155908.07999999999</v>
      </c>
      <c r="CZ45">
        <f t="shared" ref="CZ45:CZ57" si="17">AE45</f>
        <v>155908.07999999999</v>
      </c>
      <c r="DA45">
        <f t="shared" ref="DA45:DA57" si="18">AI45</f>
        <v>1</v>
      </c>
      <c r="DB45">
        <f t="shared" si="14"/>
        <v>124.73</v>
      </c>
      <c r="DC45">
        <f t="shared" si="15"/>
        <v>0</v>
      </c>
      <c r="DD45" t="s">
        <v>3</v>
      </c>
      <c r="DE45" t="s">
        <v>3</v>
      </c>
      <c r="DF45">
        <f t="shared" si="3"/>
        <v>124.73</v>
      </c>
      <c r="DG45">
        <f t="shared" si="4"/>
        <v>0</v>
      </c>
      <c r="DH45">
        <f t="shared" si="5"/>
        <v>0</v>
      </c>
      <c r="DI45">
        <f t="shared" si="6"/>
        <v>0</v>
      </c>
      <c r="DJ45">
        <f t="shared" ref="DJ45:DJ57" si="19">DF45</f>
        <v>124.73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ROW(Source!A247)</f>
        <v>247</v>
      </c>
      <c r="B46">
        <v>1472751627</v>
      </c>
      <c r="C46">
        <v>1472753132</v>
      </c>
      <c r="D46">
        <v>1441835549</v>
      </c>
      <c r="E46">
        <v>1</v>
      </c>
      <c r="F46">
        <v>1</v>
      </c>
      <c r="G46">
        <v>15514512</v>
      </c>
      <c r="H46">
        <v>3</v>
      </c>
      <c r="I46" t="s">
        <v>600</v>
      </c>
      <c r="J46" t="s">
        <v>601</v>
      </c>
      <c r="K46" t="s">
        <v>602</v>
      </c>
      <c r="L46">
        <v>1348</v>
      </c>
      <c r="N46">
        <v>1009</v>
      </c>
      <c r="O46" t="s">
        <v>599</v>
      </c>
      <c r="P46" t="s">
        <v>599</v>
      </c>
      <c r="Q46">
        <v>1000</v>
      </c>
      <c r="W46">
        <v>0</v>
      </c>
      <c r="X46">
        <v>-2009451208</v>
      </c>
      <c r="Y46">
        <f t="shared" si="13"/>
        <v>1E-4</v>
      </c>
      <c r="AA46">
        <v>194655.19</v>
      </c>
      <c r="AB46">
        <v>0</v>
      </c>
      <c r="AC46">
        <v>0</v>
      </c>
      <c r="AD46">
        <v>0</v>
      </c>
      <c r="AE46">
        <v>194655.19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1E-4</v>
      </c>
      <c r="AU46" t="s">
        <v>3</v>
      </c>
      <c r="AV46">
        <v>0</v>
      </c>
      <c r="AW46">
        <v>2</v>
      </c>
      <c r="AX46">
        <v>1472753149</v>
      </c>
      <c r="AY46">
        <v>1</v>
      </c>
      <c r="AZ46">
        <v>0</v>
      </c>
      <c r="BA46">
        <v>88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ROUND(Y46*Source!I247,9)</f>
        <v>1E-4</v>
      </c>
      <c r="CY46">
        <f t="shared" si="16"/>
        <v>194655.19</v>
      </c>
      <c r="CZ46">
        <f t="shared" si="17"/>
        <v>194655.19</v>
      </c>
      <c r="DA46">
        <f t="shared" si="18"/>
        <v>1</v>
      </c>
      <c r="DB46">
        <f t="shared" si="14"/>
        <v>19.47</v>
      </c>
      <c r="DC46">
        <f t="shared" si="15"/>
        <v>0</v>
      </c>
      <c r="DD46" t="s">
        <v>3</v>
      </c>
      <c r="DE46" t="s">
        <v>3</v>
      </c>
      <c r="DF46">
        <f t="shared" si="3"/>
        <v>19.47</v>
      </c>
      <c r="DG46">
        <f t="shared" si="4"/>
        <v>0</v>
      </c>
      <c r="DH46">
        <f t="shared" si="5"/>
        <v>0</v>
      </c>
      <c r="DI46">
        <f t="shared" si="6"/>
        <v>0</v>
      </c>
      <c r="DJ46">
        <f t="shared" si="19"/>
        <v>19.47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ROW(Source!A247)</f>
        <v>247</v>
      </c>
      <c r="B47">
        <v>1472751627</v>
      </c>
      <c r="C47">
        <v>1472753132</v>
      </c>
      <c r="D47">
        <v>1441836325</v>
      </c>
      <c r="E47">
        <v>1</v>
      </c>
      <c r="F47">
        <v>1</v>
      </c>
      <c r="G47">
        <v>15514512</v>
      </c>
      <c r="H47">
        <v>3</v>
      </c>
      <c r="I47" t="s">
        <v>603</v>
      </c>
      <c r="J47" t="s">
        <v>604</v>
      </c>
      <c r="K47" t="s">
        <v>605</v>
      </c>
      <c r="L47">
        <v>1348</v>
      </c>
      <c r="N47">
        <v>1009</v>
      </c>
      <c r="O47" t="s">
        <v>599</v>
      </c>
      <c r="P47" t="s">
        <v>599</v>
      </c>
      <c r="Q47">
        <v>1000</v>
      </c>
      <c r="W47">
        <v>0</v>
      </c>
      <c r="X47">
        <v>-1093051030</v>
      </c>
      <c r="Y47">
        <f t="shared" si="13"/>
        <v>8.0000000000000004E-4</v>
      </c>
      <c r="AA47">
        <v>108798.39999999999</v>
      </c>
      <c r="AB47">
        <v>0</v>
      </c>
      <c r="AC47">
        <v>0</v>
      </c>
      <c r="AD47">
        <v>0</v>
      </c>
      <c r="AE47">
        <v>108798.39999999999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8.0000000000000004E-4</v>
      </c>
      <c r="AU47" t="s">
        <v>3</v>
      </c>
      <c r="AV47">
        <v>0</v>
      </c>
      <c r="AW47">
        <v>2</v>
      </c>
      <c r="AX47">
        <v>1472753150</v>
      </c>
      <c r="AY47">
        <v>1</v>
      </c>
      <c r="AZ47">
        <v>0</v>
      </c>
      <c r="BA47">
        <v>89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ROUND(Y47*Source!I247,9)</f>
        <v>8.0000000000000004E-4</v>
      </c>
      <c r="CY47">
        <f t="shared" si="16"/>
        <v>108798.39999999999</v>
      </c>
      <c r="CZ47">
        <f t="shared" si="17"/>
        <v>108798.39999999999</v>
      </c>
      <c r="DA47">
        <f t="shared" si="18"/>
        <v>1</v>
      </c>
      <c r="DB47">
        <f t="shared" si="14"/>
        <v>87.04</v>
      </c>
      <c r="DC47">
        <f t="shared" si="15"/>
        <v>0</v>
      </c>
      <c r="DD47" t="s">
        <v>3</v>
      </c>
      <c r="DE47" t="s">
        <v>3</v>
      </c>
      <c r="DF47">
        <f t="shared" si="3"/>
        <v>87.04</v>
      </c>
      <c r="DG47">
        <f t="shared" si="4"/>
        <v>0</v>
      </c>
      <c r="DH47">
        <f t="shared" si="5"/>
        <v>0</v>
      </c>
      <c r="DI47">
        <f t="shared" si="6"/>
        <v>0</v>
      </c>
      <c r="DJ47">
        <f t="shared" si="19"/>
        <v>87.04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ROW(Source!A247)</f>
        <v>247</v>
      </c>
      <c r="B48">
        <v>1472751627</v>
      </c>
      <c r="C48">
        <v>1472753132</v>
      </c>
      <c r="D48">
        <v>1441838531</v>
      </c>
      <c r="E48">
        <v>1</v>
      </c>
      <c r="F48">
        <v>1</v>
      </c>
      <c r="G48">
        <v>15514512</v>
      </c>
      <c r="H48">
        <v>3</v>
      </c>
      <c r="I48" t="s">
        <v>606</v>
      </c>
      <c r="J48" t="s">
        <v>607</v>
      </c>
      <c r="K48" t="s">
        <v>608</v>
      </c>
      <c r="L48">
        <v>1348</v>
      </c>
      <c r="N48">
        <v>1009</v>
      </c>
      <c r="O48" t="s">
        <v>599</v>
      </c>
      <c r="P48" t="s">
        <v>599</v>
      </c>
      <c r="Q48">
        <v>1000</v>
      </c>
      <c r="W48">
        <v>0</v>
      </c>
      <c r="X48">
        <v>1694696001</v>
      </c>
      <c r="Y48">
        <f t="shared" si="13"/>
        <v>6.9999999999999999E-4</v>
      </c>
      <c r="AA48">
        <v>370783.55</v>
      </c>
      <c r="AB48">
        <v>0</v>
      </c>
      <c r="AC48">
        <v>0</v>
      </c>
      <c r="AD48">
        <v>0</v>
      </c>
      <c r="AE48">
        <v>370783.55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6.9999999999999999E-4</v>
      </c>
      <c r="AU48" t="s">
        <v>3</v>
      </c>
      <c r="AV48">
        <v>0</v>
      </c>
      <c r="AW48">
        <v>2</v>
      </c>
      <c r="AX48">
        <v>1472753151</v>
      </c>
      <c r="AY48">
        <v>1</v>
      </c>
      <c r="AZ48">
        <v>0</v>
      </c>
      <c r="BA48">
        <v>90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ROUND(Y48*Source!I247,9)</f>
        <v>6.9999999999999999E-4</v>
      </c>
      <c r="CY48">
        <f t="shared" si="16"/>
        <v>370783.55</v>
      </c>
      <c r="CZ48">
        <f t="shared" si="17"/>
        <v>370783.55</v>
      </c>
      <c r="DA48">
        <f t="shared" si="18"/>
        <v>1</v>
      </c>
      <c r="DB48">
        <f t="shared" si="14"/>
        <v>259.55</v>
      </c>
      <c r="DC48">
        <f t="shared" si="15"/>
        <v>0</v>
      </c>
      <c r="DD48" t="s">
        <v>3</v>
      </c>
      <c r="DE48" t="s">
        <v>3</v>
      </c>
      <c r="DF48">
        <f t="shared" si="3"/>
        <v>259.55</v>
      </c>
      <c r="DG48">
        <f t="shared" si="4"/>
        <v>0</v>
      </c>
      <c r="DH48">
        <f t="shared" si="5"/>
        <v>0</v>
      </c>
      <c r="DI48">
        <f t="shared" si="6"/>
        <v>0</v>
      </c>
      <c r="DJ48">
        <f t="shared" si="19"/>
        <v>259.55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ROW(Source!A247)</f>
        <v>247</v>
      </c>
      <c r="B49">
        <v>1472751627</v>
      </c>
      <c r="C49">
        <v>1472753132</v>
      </c>
      <c r="D49">
        <v>1441838759</v>
      </c>
      <c r="E49">
        <v>1</v>
      </c>
      <c r="F49">
        <v>1</v>
      </c>
      <c r="G49">
        <v>15514512</v>
      </c>
      <c r="H49">
        <v>3</v>
      </c>
      <c r="I49" t="s">
        <v>609</v>
      </c>
      <c r="J49" t="s">
        <v>610</v>
      </c>
      <c r="K49" t="s">
        <v>611</v>
      </c>
      <c r="L49">
        <v>1348</v>
      </c>
      <c r="N49">
        <v>1009</v>
      </c>
      <c r="O49" t="s">
        <v>599</v>
      </c>
      <c r="P49" t="s">
        <v>599</v>
      </c>
      <c r="Q49">
        <v>1000</v>
      </c>
      <c r="W49">
        <v>0</v>
      </c>
      <c r="X49">
        <v>-1635103781</v>
      </c>
      <c r="Y49">
        <f t="shared" si="13"/>
        <v>6.9999999999999999E-4</v>
      </c>
      <c r="AA49">
        <v>1590701.16</v>
      </c>
      <c r="AB49">
        <v>0</v>
      </c>
      <c r="AC49">
        <v>0</v>
      </c>
      <c r="AD49">
        <v>0</v>
      </c>
      <c r="AE49">
        <v>1590701.16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6.9999999999999999E-4</v>
      </c>
      <c r="AU49" t="s">
        <v>3</v>
      </c>
      <c r="AV49">
        <v>0</v>
      </c>
      <c r="AW49">
        <v>2</v>
      </c>
      <c r="AX49">
        <v>1472753152</v>
      </c>
      <c r="AY49">
        <v>1</v>
      </c>
      <c r="AZ49">
        <v>0</v>
      </c>
      <c r="BA49">
        <v>91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ROUND(Y49*Source!I247,9)</f>
        <v>6.9999999999999999E-4</v>
      </c>
      <c r="CY49">
        <f t="shared" si="16"/>
        <v>1590701.16</v>
      </c>
      <c r="CZ49">
        <f t="shared" si="17"/>
        <v>1590701.16</v>
      </c>
      <c r="DA49">
        <f t="shared" si="18"/>
        <v>1</v>
      </c>
      <c r="DB49">
        <f t="shared" si="14"/>
        <v>1113.49</v>
      </c>
      <c r="DC49">
        <f t="shared" si="15"/>
        <v>0</v>
      </c>
      <c r="DD49" t="s">
        <v>3</v>
      </c>
      <c r="DE49" t="s">
        <v>3</v>
      </c>
      <c r="DF49">
        <f t="shared" si="3"/>
        <v>1113.49</v>
      </c>
      <c r="DG49">
        <f t="shared" si="4"/>
        <v>0</v>
      </c>
      <c r="DH49">
        <f t="shared" si="5"/>
        <v>0</v>
      </c>
      <c r="DI49">
        <f t="shared" si="6"/>
        <v>0</v>
      </c>
      <c r="DJ49">
        <f t="shared" si="19"/>
        <v>1113.49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ROW(Source!A247)</f>
        <v>247</v>
      </c>
      <c r="B50">
        <v>1472751627</v>
      </c>
      <c r="C50">
        <v>1472753132</v>
      </c>
      <c r="D50">
        <v>1441834635</v>
      </c>
      <c r="E50">
        <v>1</v>
      </c>
      <c r="F50">
        <v>1</v>
      </c>
      <c r="G50">
        <v>15514512</v>
      </c>
      <c r="H50">
        <v>3</v>
      </c>
      <c r="I50" t="s">
        <v>612</v>
      </c>
      <c r="J50" t="s">
        <v>613</v>
      </c>
      <c r="K50" t="s">
        <v>614</v>
      </c>
      <c r="L50">
        <v>1339</v>
      </c>
      <c r="N50">
        <v>1007</v>
      </c>
      <c r="O50" t="s">
        <v>210</v>
      </c>
      <c r="P50" t="s">
        <v>210</v>
      </c>
      <c r="Q50">
        <v>1</v>
      </c>
      <c r="W50">
        <v>0</v>
      </c>
      <c r="X50">
        <v>-389859187</v>
      </c>
      <c r="Y50">
        <f t="shared" si="13"/>
        <v>1.8</v>
      </c>
      <c r="AA50">
        <v>103.4</v>
      </c>
      <c r="AB50">
        <v>0</v>
      </c>
      <c r="AC50">
        <v>0</v>
      </c>
      <c r="AD50">
        <v>0</v>
      </c>
      <c r="AE50">
        <v>103.4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1.8</v>
      </c>
      <c r="AU50" t="s">
        <v>3</v>
      </c>
      <c r="AV50">
        <v>0</v>
      </c>
      <c r="AW50">
        <v>2</v>
      </c>
      <c r="AX50">
        <v>1472753153</v>
      </c>
      <c r="AY50">
        <v>1</v>
      </c>
      <c r="AZ50">
        <v>0</v>
      </c>
      <c r="BA50">
        <v>92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ROUND(Y50*Source!I247,9)</f>
        <v>1.8</v>
      </c>
      <c r="CY50">
        <f t="shared" si="16"/>
        <v>103.4</v>
      </c>
      <c r="CZ50">
        <f t="shared" si="17"/>
        <v>103.4</v>
      </c>
      <c r="DA50">
        <f t="shared" si="18"/>
        <v>1</v>
      </c>
      <c r="DB50">
        <f t="shared" si="14"/>
        <v>186.12</v>
      </c>
      <c r="DC50">
        <f t="shared" si="15"/>
        <v>0</v>
      </c>
      <c r="DD50" t="s">
        <v>3</v>
      </c>
      <c r="DE50" t="s">
        <v>3</v>
      </c>
      <c r="DF50">
        <f t="shared" si="3"/>
        <v>186.12</v>
      </c>
      <c r="DG50">
        <f t="shared" si="4"/>
        <v>0</v>
      </c>
      <c r="DH50">
        <f t="shared" si="5"/>
        <v>0</v>
      </c>
      <c r="DI50">
        <f t="shared" si="6"/>
        <v>0</v>
      </c>
      <c r="DJ50">
        <f t="shared" si="19"/>
        <v>186.12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ROW(Source!A247)</f>
        <v>247</v>
      </c>
      <c r="B51">
        <v>1472751627</v>
      </c>
      <c r="C51">
        <v>1472753132</v>
      </c>
      <c r="D51">
        <v>1441834627</v>
      </c>
      <c r="E51">
        <v>1</v>
      </c>
      <c r="F51">
        <v>1</v>
      </c>
      <c r="G51">
        <v>15514512</v>
      </c>
      <c r="H51">
        <v>3</v>
      </c>
      <c r="I51" t="s">
        <v>615</v>
      </c>
      <c r="J51" t="s">
        <v>616</v>
      </c>
      <c r="K51" t="s">
        <v>617</v>
      </c>
      <c r="L51">
        <v>1339</v>
      </c>
      <c r="N51">
        <v>1007</v>
      </c>
      <c r="O51" t="s">
        <v>210</v>
      </c>
      <c r="P51" t="s">
        <v>210</v>
      </c>
      <c r="Q51">
        <v>1</v>
      </c>
      <c r="W51">
        <v>0</v>
      </c>
      <c r="X51">
        <v>709656040</v>
      </c>
      <c r="Y51">
        <f t="shared" si="13"/>
        <v>0.9</v>
      </c>
      <c r="AA51">
        <v>875.46</v>
      </c>
      <c r="AB51">
        <v>0</v>
      </c>
      <c r="AC51">
        <v>0</v>
      </c>
      <c r="AD51">
        <v>0</v>
      </c>
      <c r="AE51">
        <v>875.46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0.9</v>
      </c>
      <c r="AU51" t="s">
        <v>3</v>
      </c>
      <c r="AV51">
        <v>0</v>
      </c>
      <c r="AW51">
        <v>2</v>
      </c>
      <c r="AX51">
        <v>1472753154</v>
      </c>
      <c r="AY51">
        <v>1</v>
      </c>
      <c r="AZ51">
        <v>0</v>
      </c>
      <c r="BA51">
        <v>93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ROUND(Y51*Source!I247,9)</f>
        <v>0.9</v>
      </c>
      <c r="CY51">
        <f t="shared" si="16"/>
        <v>875.46</v>
      </c>
      <c r="CZ51">
        <f t="shared" si="17"/>
        <v>875.46</v>
      </c>
      <c r="DA51">
        <f t="shared" si="18"/>
        <v>1</v>
      </c>
      <c r="DB51">
        <f t="shared" si="14"/>
        <v>787.91</v>
      </c>
      <c r="DC51">
        <f t="shared" si="15"/>
        <v>0</v>
      </c>
      <c r="DD51" t="s">
        <v>3</v>
      </c>
      <c r="DE51" t="s">
        <v>3</v>
      </c>
      <c r="DF51">
        <f t="shared" si="3"/>
        <v>787.91</v>
      </c>
      <c r="DG51">
        <f t="shared" si="4"/>
        <v>0</v>
      </c>
      <c r="DH51">
        <f t="shared" si="5"/>
        <v>0</v>
      </c>
      <c r="DI51">
        <f t="shared" si="6"/>
        <v>0</v>
      </c>
      <c r="DJ51">
        <f t="shared" si="19"/>
        <v>787.91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ROW(Source!A247)</f>
        <v>247</v>
      </c>
      <c r="B52">
        <v>1472751627</v>
      </c>
      <c r="C52">
        <v>1472753132</v>
      </c>
      <c r="D52">
        <v>1441834671</v>
      </c>
      <c r="E52">
        <v>1</v>
      </c>
      <c r="F52">
        <v>1</v>
      </c>
      <c r="G52">
        <v>15514512</v>
      </c>
      <c r="H52">
        <v>3</v>
      </c>
      <c r="I52" t="s">
        <v>618</v>
      </c>
      <c r="J52" t="s">
        <v>619</v>
      </c>
      <c r="K52" t="s">
        <v>620</v>
      </c>
      <c r="L52">
        <v>1348</v>
      </c>
      <c r="N52">
        <v>1009</v>
      </c>
      <c r="O52" t="s">
        <v>599</v>
      </c>
      <c r="P52" t="s">
        <v>599</v>
      </c>
      <c r="Q52">
        <v>1000</v>
      </c>
      <c r="W52">
        <v>0</v>
      </c>
      <c r="X52">
        <v>-19071303</v>
      </c>
      <c r="Y52">
        <f t="shared" si="13"/>
        <v>5.9999999999999995E-4</v>
      </c>
      <c r="AA52">
        <v>184462.17</v>
      </c>
      <c r="AB52">
        <v>0</v>
      </c>
      <c r="AC52">
        <v>0</v>
      </c>
      <c r="AD52">
        <v>0</v>
      </c>
      <c r="AE52">
        <v>184462.17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5.9999999999999995E-4</v>
      </c>
      <c r="AU52" t="s">
        <v>3</v>
      </c>
      <c r="AV52">
        <v>0</v>
      </c>
      <c r="AW52">
        <v>2</v>
      </c>
      <c r="AX52">
        <v>1472753155</v>
      </c>
      <c r="AY52">
        <v>1</v>
      </c>
      <c r="AZ52">
        <v>0</v>
      </c>
      <c r="BA52">
        <v>94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ROUND(Y52*Source!I247,9)</f>
        <v>5.9999999999999995E-4</v>
      </c>
      <c r="CY52">
        <f t="shared" si="16"/>
        <v>184462.17</v>
      </c>
      <c r="CZ52">
        <f t="shared" si="17"/>
        <v>184462.17</v>
      </c>
      <c r="DA52">
        <f t="shared" si="18"/>
        <v>1</v>
      </c>
      <c r="DB52">
        <f t="shared" si="14"/>
        <v>110.68</v>
      </c>
      <c r="DC52">
        <f t="shared" si="15"/>
        <v>0</v>
      </c>
      <c r="DD52" t="s">
        <v>3</v>
      </c>
      <c r="DE52" t="s">
        <v>3</v>
      </c>
      <c r="DF52">
        <f t="shared" si="3"/>
        <v>110.68</v>
      </c>
      <c r="DG52">
        <f t="shared" si="4"/>
        <v>0</v>
      </c>
      <c r="DH52">
        <f t="shared" si="5"/>
        <v>0</v>
      </c>
      <c r="DI52">
        <f t="shared" si="6"/>
        <v>0</v>
      </c>
      <c r="DJ52">
        <f t="shared" si="19"/>
        <v>110.68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ROW(Source!A247)</f>
        <v>247</v>
      </c>
      <c r="B53">
        <v>1472751627</v>
      </c>
      <c r="C53">
        <v>1472753132</v>
      </c>
      <c r="D53">
        <v>1441834634</v>
      </c>
      <c r="E53">
        <v>1</v>
      </c>
      <c r="F53">
        <v>1</v>
      </c>
      <c r="G53">
        <v>15514512</v>
      </c>
      <c r="H53">
        <v>3</v>
      </c>
      <c r="I53" t="s">
        <v>621</v>
      </c>
      <c r="J53" t="s">
        <v>622</v>
      </c>
      <c r="K53" t="s">
        <v>623</v>
      </c>
      <c r="L53">
        <v>1348</v>
      </c>
      <c r="N53">
        <v>1009</v>
      </c>
      <c r="O53" t="s">
        <v>599</v>
      </c>
      <c r="P53" t="s">
        <v>599</v>
      </c>
      <c r="Q53">
        <v>1000</v>
      </c>
      <c r="W53">
        <v>0</v>
      </c>
      <c r="X53">
        <v>1869974630</v>
      </c>
      <c r="Y53">
        <f t="shared" si="13"/>
        <v>1E-3</v>
      </c>
      <c r="AA53">
        <v>88053.759999999995</v>
      </c>
      <c r="AB53">
        <v>0</v>
      </c>
      <c r="AC53">
        <v>0</v>
      </c>
      <c r="AD53">
        <v>0</v>
      </c>
      <c r="AE53">
        <v>88053.759999999995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1E-3</v>
      </c>
      <c r="AU53" t="s">
        <v>3</v>
      </c>
      <c r="AV53">
        <v>0</v>
      </c>
      <c r="AW53">
        <v>2</v>
      </c>
      <c r="AX53">
        <v>1472753156</v>
      </c>
      <c r="AY53">
        <v>1</v>
      </c>
      <c r="AZ53">
        <v>0</v>
      </c>
      <c r="BA53">
        <v>95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ROUND(Y53*Source!I247,9)</f>
        <v>1E-3</v>
      </c>
      <c r="CY53">
        <f t="shared" si="16"/>
        <v>88053.759999999995</v>
      </c>
      <c r="CZ53">
        <f t="shared" si="17"/>
        <v>88053.759999999995</v>
      </c>
      <c r="DA53">
        <f t="shared" si="18"/>
        <v>1</v>
      </c>
      <c r="DB53">
        <f t="shared" si="14"/>
        <v>88.05</v>
      </c>
      <c r="DC53">
        <f t="shared" si="15"/>
        <v>0</v>
      </c>
      <c r="DD53" t="s">
        <v>3</v>
      </c>
      <c r="DE53" t="s">
        <v>3</v>
      </c>
      <c r="DF53">
        <f t="shared" si="3"/>
        <v>88.05</v>
      </c>
      <c r="DG53">
        <f t="shared" si="4"/>
        <v>0</v>
      </c>
      <c r="DH53">
        <f t="shared" si="5"/>
        <v>0</v>
      </c>
      <c r="DI53">
        <f t="shared" si="6"/>
        <v>0</v>
      </c>
      <c r="DJ53">
        <f t="shared" si="19"/>
        <v>88.05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ROW(Source!A247)</f>
        <v>247</v>
      </c>
      <c r="B54">
        <v>1472751627</v>
      </c>
      <c r="C54">
        <v>1472753132</v>
      </c>
      <c r="D54">
        <v>1441834836</v>
      </c>
      <c r="E54">
        <v>1</v>
      </c>
      <c r="F54">
        <v>1</v>
      </c>
      <c r="G54">
        <v>15514512</v>
      </c>
      <c r="H54">
        <v>3</v>
      </c>
      <c r="I54" t="s">
        <v>624</v>
      </c>
      <c r="J54" t="s">
        <v>625</v>
      </c>
      <c r="K54" t="s">
        <v>626</v>
      </c>
      <c r="L54">
        <v>1348</v>
      </c>
      <c r="N54">
        <v>1009</v>
      </c>
      <c r="O54" t="s">
        <v>599</v>
      </c>
      <c r="P54" t="s">
        <v>599</v>
      </c>
      <c r="Q54">
        <v>1000</v>
      </c>
      <c r="W54">
        <v>0</v>
      </c>
      <c r="X54">
        <v>1434651514</v>
      </c>
      <c r="Y54">
        <f t="shared" si="13"/>
        <v>2.16E-3</v>
      </c>
      <c r="AA54">
        <v>93194.67</v>
      </c>
      <c r="AB54">
        <v>0</v>
      </c>
      <c r="AC54">
        <v>0</v>
      </c>
      <c r="AD54">
        <v>0</v>
      </c>
      <c r="AE54">
        <v>93194.67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2.16E-3</v>
      </c>
      <c r="AU54" t="s">
        <v>3</v>
      </c>
      <c r="AV54">
        <v>0</v>
      </c>
      <c r="AW54">
        <v>2</v>
      </c>
      <c r="AX54">
        <v>1472753157</v>
      </c>
      <c r="AY54">
        <v>1</v>
      </c>
      <c r="AZ54">
        <v>0</v>
      </c>
      <c r="BA54">
        <v>96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ROUND(Y54*Source!I247,9)</f>
        <v>2.16E-3</v>
      </c>
      <c r="CY54">
        <f t="shared" si="16"/>
        <v>93194.67</v>
      </c>
      <c r="CZ54">
        <f t="shared" si="17"/>
        <v>93194.67</v>
      </c>
      <c r="DA54">
        <f t="shared" si="18"/>
        <v>1</v>
      </c>
      <c r="DB54">
        <f t="shared" si="14"/>
        <v>201.3</v>
      </c>
      <c r="DC54">
        <f t="shared" si="15"/>
        <v>0</v>
      </c>
      <c r="DD54" t="s">
        <v>3</v>
      </c>
      <c r="DE54" t="s">
        <v>3</v>
      </c>
      <c r="DF54">
        <f t="shared" si="3"/>
        <v>201.3</v>
      </c>
      <c r="DG54">
        <f t="shared" si="4"/>
        <v>0</v>
      </c>
      <c r="DH54">
        <f t="shared" si="5"/>
        <v>0</v>
      </c>
      <c r="DI54">
        <f t="shared" si="6"/>
        <v>0</v>
      </c>
      <c r="DJ54">
        <f t="shared" si="19"/>
        <v>201.3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ROW(Source!A247)</f>
        <v>247</v>
      </c>
      <c r="B55">
        <v>1472751627</v>
      </c>
      <c r="C55">
        <v>1472753132</v>
      </c>
      <c r="D55">
        <v>1441834853</v>
      </c>
      <c r="E55">
        <v>1</v>
      </c>
      <c r="F55">
        <v>1</v>
      </c>
      <c r="G55">
        <v>15514512</v>
      </c>
      <c r="H55">
        <v>3</v>
      </c>
      <c r="I55" t="s">
        <v>627</v>
      </c>
      <c r="J55" t="s">
        <v>628</v>
      </c>
      <c r="K55" t="s">
        <v>629</v>
      </c>
      <c r="L55">
        <v>1348</v>
      </c>
      <c r="N55">
        <v>1009</v>
      </c>
      <c r="O55" t="s">
        <v>599</v>
      </c>
      <c r="P55" t="s">
        <v>599</v>
      </c>
      <c r="Q55">
        <v>1000</v>
      </c>
      <c r="W55">
        <v>0</v>
      </c>
      <c r="X55">
        <v>-1847698748</v>
      </c>
      <c r="Y55">
        <f t="shared" si="13"/>
        <v>8.0000000000000004E-4</v>
      </c>
      <c r="AA55">
        <v>78065.73</v>
      </c>
      <c r="AB55">
        <v>0</v>
      </c>
      <c r="AC55">
        <v>0</v>
      </c>
      <c r="AD55">
        <v>0</v>
      </c>
      <c r="AE55">
        <v>78065.73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8.0000000000000004E-4</v>
      </c>
      <c r="AU55" t="s">
        <v>3</v>
      </c>
      <c r="AV55">
        <v>0</v>
      </c>
      <c r="AW55">
        <v>2</v>
      </c>
      <c r="AX55">
        <v>1472753158</v>
      </c>
      <c r="AY55">
        <v>1</v>
      </c>
      <c r="AZ55">
        <v>0</v>
      </c>
      <c r="BA55">
        <v>97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ROUND(Y55*Source!I247,9)</f>
        <v>8.0000000000000004E-4</v>
      </c>
      <c r="CY55">
        <f t="shared" si="16"/>
        <v>78065.73</v>
      </c>
      <c r="CZ55">
        <f t="shared" si="17"/>
        <v>78065.73</v>
      </c>
      <c r="DA55">
        <f t="shared" si="18"/>
        <v>1</v>
      </c>
      <c r="DB55">
        <f t="shared" si="14"/>
        <v>62.45</v>
      </c>
      <c r="DC55">
        <f t="shared" si="15"/>
        <v>0</v>
      </c>
      <c r="DD55" t="s">
        <v>3</v>
      </c>
      <c r="DE55" t="s">
        <v>3</v>
      </c>
      <c r="DF55">
        <f t="shared" si="3"/>
        <v>62.45</v>
      </c>
      <c r="DG55">
        <f t="shared" si="4"/>
        <v>0</v>
      </c>
      <c r="DH55">
        <f t="shared" si="5"/>
        <v>0</v>
      </c>
      <c r="DI55">
        <f t="shared" si="6"/>
        <v>0</v>
      </c>
      <c r="DJ55">
        <f t="shared" si="19"/>
        <v>62.45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ROW(Source!A247)</f>
        <v>247</v>
      </c>
      <c r="B56">
        <v>1472751627</v>
      </c>
      <c r="C56">
        <v>1472753132</v>
      </c>
      <c r="D56">
        <v>1441822273</v>
      </c>
      <c r="E56">
        <v>15514512</v>
      </c>
      <c r="F56">
        <v>1</v>
      </c>
      <c r="G56">
        <v>15514512</v>
      </c>
      <c r="H56">
        <v>3</v>
      </c>
      <c r="I56" t="s">
        <v>593</v>
      </c>
      <c r="J56" t="s">
        <v>3</v>
      </c>
      <c r="K56" t="s">
        <v>595</v>
      </c>
      <c r="L56">
        <v>1348</v>
      </c>
      <c r="N56">
        <v>1009</v>
      </c>
      <c r="O56" t="s">
        <v>599</v>
      </c>
      <c r="P56" t="s">
        <v>599</v>
      </c>
      <c r="Q56">
        <v>1000</v>
      </c>
      <c r="W56">
        <v>0</v>
      </c>
      <c r="X56">
        <v>-1698336702</v>
      </c>
      <c r="Y56">
        <f t="shared" si="13"/>
        <v>2.4000000000000001E-4</v>
      </c>
      <c r="AA56">
        <v>94640</v>
      </c>
      <c r="AB56">
        <v>0</v>
      </c>
      <c r="AC56">
        <v>0</v>
      </c>
      <c r="AD56">
        <v>0</v>
      </c>
      <c r="AE56">
        <v>94640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2.4000000000000001E-4</v>
      </c>
      <c r="AU56" t="s">
        <v>3</v>
      </c>
      <c r="AV56">
        <v>0</v>
      </c>
      <c r="AW56">
        <v>2</v>
      </c>
      <c r="AX56">
        <v>1472753160</v>
      </c>
      <c r="AY56">
        <v>1</v>
      </c>
      <c r="AZ56">
        <v>0</v>
      </c>
      <c r="BA56">
        <v>98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ROUND(Y56*Source!I247,9)</f>
        <v>2.4000000000000001E-4</v>
      </c>
      <c r="CY56">
        <f t="shared" si="16"/>
        <v>94640</v>
      </c>
      <c r="CZ56">
        <f t="shared" si="17"/>
        <v>94640</v>
      </c>
      <c r="DA56">
        <f t="shared" si="18"/>
        <v>1</v>
      </c>
      <c r="DB56">
        <f t="shared" si="14"/>
        <v>22.71</v>
      </c>
      <c r="DC56">
        <f t="shared" si="15"/>
        <v>0</v>
      </c>
      <c r="DD56" t="s">
        <v>3</v>
      </c>
      <c r="DE56" t="s">
        <v>3</v>
      </c>
      <c r="DF56">
        <f t="shared" si="3"/>
        <v>22.71</v>
      </c>
      <c r="DG56">
        <f t="shared" si="4"/>
        <v>0</v>
      </c>
      <c r="DH56">
        <f t="shared" si="5"/>
        <v>0</v>
      </c>
      <c r="DI56">
        <f t="shared" si="6"/>
        <v>0</v>
      </c>
      <c r="DJ56">
        <f t="shared" si="19"/>
        <v>22.71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ROW(Source!A247)</f>
        <v>247</v>
      </c>
      <c r="B57">
        <v>1472751627</v>
      </c>
      <c r="C57">
        <v>1472753132</v>
      </c>
      <c r="D57">
        <v>1441850453</v>
      </c>
      <c r="E57">
        <v>1</v>
      </c>
      <c r="F57">
        <v>1</v>
      </c>
      <c r="G57">
        <v>15514512</v>
      </c>
      <c r="H57">
        <v>3</v>
      </c>
      <c r="I57" t="s">
        <v>630</v>
      </c>
      <c r="J57" t="s">
        <v>631</v>
      </c>
      <c r="K57" t="s">
        <v>632</v>
      </c>
      <c r="L57">
        <v>1348</v>
      </c>
      <c r="N57">
        <v>1009</v>
      </c>
      <c r="O57" t="s">
        <v>599</v>
      </c>
      <c r="P57" t="s">
        <v>599</v>
      </c>
      <c r="Q57">
        <v>1000</v>
      </c>
      <c r="W57">
        <v>0</v>
      </c>
      <c r="X57">
        <v>-1449669889</v>
      </c>
      <c r="Y57">
        <f t="shared" si="13"/>
        <v>8.9999999999999998E-4</v>
      </c>
      <c r="AA57">
        <v>178433.97</v>
      </c>
      <c r="AB57">
        <v>0</v>
      </c>
      <c r="AC57">
        <v>0</v>
      </c>
      <c r="AD57">
        <v>0</v>
      </c>
      <c r="AE57">
        <v>178433.97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8.9999999999999998E-4</v>
      </c>
      <c r="AU57" t="s">
        <v>3</v>
      </c>
      <c r="AV57">
        <v>0</v>
      </c>
      <c r="AW57">
        <v>2</v>
      </c>
      <c r="AX57">
        <v>1472753159</v>
      </c>
      <c r="AY57">
        <v>1</v>
      </c>
      <c r="AZ57">
        <v>0</v>
      </c>
      <c r="BA57">
        <v>99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ROUND(Y57*Source!I247,9)</f>
        <v>8.9999999999999998E-4</v>
      </c>
      <c r="CY57">
        <f t="shared" si="16"/>
        <v>178433.97</v>
      </c>
      <c r="CZ57">
        <f t="shared" si="17"/>
        <v>178433.97</v>
      </c>
      <c r="DA57">
        <f t="shared" si="18"/>
        <v>1</v>
      </c>
      <c r="DB57">
        <f t="shared" si="14"/>
        <v>160.59</v>
      </c>
      <c r="DC57">
        <f t="shared" si="15"/>
        <v>0</v>
      </c>
      <c r="DD57" t="s">
        <v>3</v>
      </c>
      <c r="DE57" t="s">
        <v>3</v>
      </c>
      <c r="DF57">
        <f t="shared" si="3"/>
        <v>160.59</v>
      </c>
      <c r="DG57">
        <f t="shared" si="4"/>
        <v>0</v>
      </c>
      <c r="DH57">
        <f t="shared" si="5"/>
        <v>0</v>
      </c>
      <c r="DI57">
        <f t="shared" si="6"/>
        <v>0</v>
      </c>
      <c r="DJ57">
        <f t="shared" si="19"/>
        <v>160.59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ROW(Source!A248)</f>
        <v>248</v>
      </c>
      <c r="B58">
        <v>1472751627</v>
      </c>
      <c r="C58">
        <v>1472753161</v>
      </c>
      <c r="D58">
        <v>1441819193</v>
      </c>
      <c r="E58">
        <v>15514512</v>
      </c>
      <c r="F58">
        <v>1</v>
      </c>
      <c r="G58">
        <v>15514512</v>
      </c>
      <c r="H58">
        <v>1</v>
      </c>
      <c r="I58" t="s">
        <v>571</v>
      </c>
      <c r="J58" t="s">
        <v>3</v>
      </c>
      <c r="K58" t="s">
        <v>572</v>
      </c>
      <c r="L58">
        <v>1191</v>
      </c>
      <c r="N58">
        <v>1013</v>
      </c>
      <c r="O58" t="s">
        <v>573</v>
      </c>
      <c r="P58" t="s">
        <v>573</v>
      </c>
      <c r="Q58">
        <v>1</v>
      </c>
      <c r="W58">
        <v>0</v>
      </c>
      <c r="X58">
        <v>476480486</v>
      </c>
      <c r="Y58">
        <f t="shared" si="13"/>
        <v>42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42</v>
      </c>
      <c r="AU58" t="s">
        <v>3</v>
      </c>
      <c r="AV58">
        <v>1</v>
      </c>
      <c r="AW58">
        <v>2</v>
      </c>
      <c r="AX58">
        <v>1472753172</v>
      </c>
      <c r="AY58">
        <v>1</v>
      </c>
      <c r="AZ58">
        <v>0</v>
      </c>
      <c r="BA58">
        <v>100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U58">
        <f>ROUND(AT58*Source!I248*AH58*AL58,2)</f>
        <v>0</v>
      </c>
      <c r="CV58">
        <f>ROUND(Y58*Source!I248,9)</f>
        <v>42</v>
      </c>
      <c r="CW58">
        <v>0</v>
      </c>
      <c r="CX58">
        <f>ROUND(Y58*Source!I248,9)</f>
        <v>42</v>
      </c>
      <c r="CY58">
        <f>AD58</f>
        <v>0</v>
      </c>
      <c r="CZ58">
        <f>AH58</f>
        <v>0</v>
      </c>
      <c r="DA58">
        <f>AL58</f>
        <v>1</v>
      </c>
      <c r="DB58">
        <f t="shared" si="14"/>
        <v>0</v>
      </c>
      <c r="DC58">
        <f t="shared" si="15"/>
        <v>0</v>
      </c>
      <c r="DD58" t="s">
        <v>3</v>
      </c>
      <c r="DE58" t="s">
        <v>3</v>
      </c>
      <c r="DF58">
        <f t="shared" si="3"/>
        <v>0</v>
      </c>
      <c r="DG58">
        <f t="shared" si="4"/>
        <v>0</v>
      </c>
      <c r="DH58">
        <f t="shared" si="5"/>
        <v>0</v>
      </c>
      <c r="DI58">
        <f t="shared" si="6"/>
        <v>0</v>
      </c>
      <c r="DJ58">
        <f>DI58</f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ROW(Source!A248)</f>
        <v>248</v>
      </c>
      <c r="B59">
        <v>1472751627</v>
      </c>
      <c r="C59">
        <v>1472753161</v>
      </c>
      <c r="D59">
        <v>1441835475</v>
      </c>
      <c r="E59">
        <v>1</v>
      </c>
      <c r="F59">
        <v>1</v>
      </c>
      <c r="G59">
        <v>15514512</v>
      </c>
      <c r="H59">
        <v>3</v>
      </c>
      <c r="I59" t="s">
        <v>596</v>
      </c>
      <c r="J59" t="s">
        <v>597</v>
      </c>
      <c r="K59" t="s">
        <v>598</v>
      </c>
      <c r="L59">
        <v>1348</v>
      </c>
      <c r="N59">
        <v>1009</v>
      </c>
      <c r="O59" t="s">
        <v>599</v>
      </c>
      <c r="P59" t="s">
        <v>599</v>
      </c>
      <c r="Q59">
        <v>1000</v>
      </c>
      <c r="W59">
        <v>0</v>
      </c>
      <c r="X59">
        <v>438248051</v>
      </c>
      <c r="Y59">
        <f t="shared" si="13"/>
        <v>2.9999999999999997E-4</v>
      </c>
      <c r="AA59">
        <v>155908.07999999999</v>
      </c>
      <c r="AB59">
        <v>0</v>
      </c>
      <c r="AC59">
        <v>0</v>
      </c>
      <c r="AD59">
        <v>0</v>
      </c>
      <c r="AE59">
        <v>155908.07999999999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2.9999999999999997E-4</v>
      </c>
      <c r="AU59" t="s">
        <v>3</v>
      </c>
      <c r="AV59">
        <v>0</v>
      </c>
      <c r="AW59">
        <v>2</v>
      </c>
      <c r="AX59">
        <v>1472753173</v>
      </c>
      <c r="AY59">
        <v>1</v>
      </c>
      <c r="AZ59">
        <v>0</v>
      </c>
      <c r="BA59">
        <v>101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ROUND(Y59*Source!I248,9)</f>
        <v>2.9999999999999997E-4</v>
      </c>
      <c r="CY59">
        <f t="shared" ref="CY59:CY67" si="20">AA59</f>
        <v>155908.07999999999</v>
      </c>
      <c r="CZ59">
        <f t="shared" ref="CZ59:CZ67" si="21">AE59</f>
        <v>155908.07999999999</v>
      </c>
      <c r="DA59">
        <f t="shared" ref="DA59:DA67" si="22">AI59</f>
        <v>1</v>
      </c>
      <c r="DB59">
        <f t="shared" si="14"/>
        <v>46.77</v>
      </c>
      <c r="DC59">
        <f t="shared" si="15"/>
        <v>0</v>
      </c>
      <c r="DD59" t="s">
        <v>3</v>
      </c>
      <c r="DE59" t="s">
        <v>3</v>
      </c>
      <c r="DF59">
        <f t="shared" si="3"/>
        <v>46.77</v>
      </c>
      <c r="DG59">
        <f t="shared" si="4"/>
        <v>0</v>
      </c>
      <c r="DH59">
        <f t="shared" si="5"/>
        <v>0</v>
      </c>
      <c r="DI59">
        <f t="shared" si="6"/>
        <v>0</v>
      </c>
      <c r="DJ59">
        <f t="shared" ref="DJ59:DJ67" si="23">DF59</f>
        <v>46.77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ROW(Source!A248)</f>
        <v>248</v>
      </c>
      <c r="B60">
        <v>1472751627</v>
      </c>
      <c r="C60">
        <v>1472753161</v>
      </c>
      <c r="D60">
        <v>1441835549</v>
      </c>
      <c r="E60">
        <v>1</v>
      </c>
      <c r="F60">
        <v>1</v>
      </c>
      <c r="G60">
        <v>15514512</v>
      </c>
      <c r="H60">
        <v>3</v>
      </c>
      <c r="I60" t="s">
        <v>600</v>
      </c>
      <c r="J60" t="s">
        <v>601</v>
      </c>
      <c r="K60" t="s">
        <v>602</v>
      </c>
      <c r="L60">
        <v>1348</v>
      </c>
      <c r="N60">
        <v>1009</v>
      </c>
      <c r="O60" t="s">
        <v>599</v>
      </c>
      <c r="P60" t="s">
        <v>599</v>
      </c>
      <c r="Q60">
        <v>1000</v>
      </c>
      <c r="W60">
        <v>0</v>
      </c>
      <c r="X60">
        <v>-2009451208</v>
      </c>
      <c r="Y60">
        <f t="shared" si="13"/>
        <v>1E-4</v>
      </c>
      <c r="AA60">
        <v>194655.19</v>
      </c>
      <c r="AB60">
        <v>0</v>
      </c>
      <c r="AC60">
        <v>0</v>
      </c>
      <c r="AD60">
        <v>0</v>
      </c>
      <c r="AE60">
        <v>194655.19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1E-4</v>
      </c>
      <c r="AU60" t="s">
        <v>3</v>
      </c>
      <c r="AV60">
        <v>0</v>
      </c>
      <c r="AW60">
        <v>2</v>
      </c>
      <c r="AX60">
        <v>1472753174</v>
      </c>
      <c r="AY60">
        <v>1</v>
      </c>
      <c r="AZ60">
        <v>0</v>
      </c>
      <c r="BA60">
        <v>102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ROUND(Y60*Source!I248,9)</f>
        <v>1E-4</v>
      </c>
      <c r="CY60">
        <f t="shared" si="20"/>
        <v>194655.19</v>
      </c>
      <c r="CZ60">
        <f t="shared" si="21"/>
        <v>194655.19</v>
      </c>
      <c r="DA60">
        <f t="shared" si="22"/>
        <v>1</v>
      </c>
      <c r="DB60">
        <f t="shared" si="14"/>
        <v>19.47</v>
      </c>
      <c r="DC60">
        <f t="shared" si="15"/>
        <v>0</v>
      </c>
      <c r="DD60" t="s">
        <v>3</v>
      </c>
      <c r="DE60" t="s">
        <v>3</v>
      </c>
      <c r="DF60">
        <f t="shared" si="3"/>
        <v>19.47</v>
      </c>
      <c r="DG60">
        <f t="shared" si="4"/>
        <v>0</v>
      </c>
      <c r="DH60">
        <f t="shared" si="5"/>
        <v>0</v>
      </c>
      <c r="DI60">
        <f t="shared" si="6"/>
        <v>0</v>
      </c>
      <c r="DJ60">
        <f t="shared" si="23"/>
        <v>19.47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ROW(Source!A248)</f>
        <v>248</v>
      </c>
      <c r="B61">
        <v>1472751627</v>
      </c>
      <c r="C61">
        <v>1472753161</v>
      </c>
      <c r="D61">
        <v>1441836250</v>
      </c>
      <c r="E61">
        <v>1</v>
      </c>
      <c r="F61">
        <v>1</v>
      </c>
      <c r="G61">
        <v>15514512</v>
      </c>
      <c r="H61">
        <v>3</v>
      </c>
      <c r="I61" t="s">
        <v>633</v>
      </c>
      <c r="J61" t="s">
        <v>634</v>
      </c>
      <c r="K61" t="s">
        <v>635</v>
      </c>
      <c r="L61">
        <v>1327</v>
      </c>
      <c r="N61">
        <v>1005</v>
      </c>
      <c r="O61" t="s">
        <v>636</v>
      </c>
      <c r="P61" t="s">
        <v>636</v>
      </c>
      <c r="Q61">
        <v>1</v>
      </c>
      <c r="W61">
        <v>0</v>
      </c>
      <c r="X61">
        <v>1447035648</v>
      </c>
      <c r="Y61">
        <f t="shared" si="13"/>
        <v>1.4</v>
      </c>
      <c r="AA61">
        <v>149.25</v>
      </c>
      <c r="AB61">
        <v>0</v>
      </c>
      <c r="AC61">
        <v>0</v>
      </c>
      <c r="AD61">
        <v>0</v>
      </c>
      <c r="AE61">
        <v>149.25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1.4</v>
      </c>
      <c r="AU61" t="s">
        <v>3</v>
      </c>
      <c r="AV61">
        <v>0</v>
      </c>
      <c r="AW61">
        <v>2</v>
      </c>
      <c r="AX61">
        <v>1472753175</v>
      </c>
      <c r="AY61">
        <v>1</v>
      </c>
      <c r="AZ61">
        <v>0</v>
      </c>
      <c r="BA61">
        <v>103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ROUND(Y61*Source!I248,9)</f>
        <v>1.4</v>
      </c>
      <c r="CY61">
        <f t="shared" si="20"/>
        <v>149.25</v>
      </c>
      <c r="CZ61">
        <f t="shared" si="21"/>
        <v>149.25</v>
      </c>
      <c r="DA61">
        <f t="shared" si="22"/>
        <v>1</v>
      </c>
      <c r="DB61">
        <f t="shared" si="14"/>
        <v>208.95</v>
      </c>
      <c r="DC61">
        <f t="shared" si="15"/>
        <v>0</v>
      </c>
      <c r="DD61" t="s">
        <v>3</v>
      </c>
      <c r="DE61" t="s">
        <v>3</v>
      </c>
      <c r="DF61">
        <f t="shared" si="3"/>
        <v>208.95</v>
      </c>
      <c r="DG61">
        <f t="shared" si="4"/>
        <v>0</v>
      </c>
      <c r="DH61">
        <f t="shared" si="5"/>
        <v>0</v>
      </c>
      <c r="DI61">
        <f t="shared" si="6"/>
        <v>0</v>
      </c>
      <c r="DJ61">
        <f t="shared" si="23"/>
        <v>208.95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ROW(Source!A248)</f>
        <v>248</v>
      </c>
      <c r="B62">
        <v>1472751627</v>
      </c>
      <c r="C62">
        <v>1472753161</v>
      </c>
      <c r="D62">
        <v>1441834635</v>
      </c>
      <c r="E62">
        <v>1</v>
      </c>
      <c r="F62">
        <v>1</v>
      </c>
      <c r="G62">
        <v>15514512</v>
      </c>
      <c r="H62">
        <v>3</v>
      </c>
      <c r="I62" t="s">
        <v>612</v>
      </c>
      <c r="J62" t="s">
        <v>613</v>
      </c>
      <c r="K62" t="s">
        <v>614</v>
      </c>
      <c r="L62">
        <v>1339</v>
      </c>
      <c r="N62">
        <v>1007</v>
      </c>
      <c r="O62" t="s">
        <v>210</v>
      </c>
      <c r="P62" t="s">
        <v>210</v>
      </c>
      <c r="Q62">
        <v>1</v>
      </c>
      <c r="W62">
        <v>0</v>
      </c>
      <c r="X62">
        <v>-389859187</v>
      </c>
      <c r="Y62">
        <f t="shared" si="13"/>
        <v>0.5</v>
      </c>
      <c r="AA62">
        <v>103.4</v>
      </c>
      <c r="AB62">
        <v>0</v>
      </c>
      <c r="AC62">
        <v>0</v>
      </c>
      <c r="AD62">
        <v>0</v>
      </c>
      <c r="AE62">
        <v>103.4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0.5</v>
      </c>
      <c r="AU62" t="s">
        <v>3</v>
      </c>
      <c r="AV62">
        <v>0</v>
      </c>
      <c r="AW62">
        <v>2</v>
      </c>
      <c r="AX62">
        <v>1472753176</v>
      </c>
      <c r="AY62">
        <v>1</v>
      </c>
      <c r="AZ62">
        <v>0</v>
      </c>
      <c r="BA62">
        <v>104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ROUND(Y62*Source!I248,9)</f>
        <v>0.5</v>
      </c>
      <c r="CY62">
        <f t="shared" si="20"/>
        <v>103.4</v>
      </c>
      <c r="CZ62">
        <f t="shared" si="21"/>
        <v>103.4</v>
      </c>
      <c r="DA62">
        <f t="shared" si="22"/>
        <v>1</v>
      </c>
      <c r="DB62">
        <f t="shared" si="14"/>
        <v>51.7</v>
      </c>
      <c r="DC62">
        <f t="shared" si="15"/>
        <v>0</v>
      </c>
      <c r="DD62" t="s">
        <v>3</v>
      </c>
      <c r="DE62" t="s">
        <v>3</v>
      </c>
      <c r="DF62">
        <f t="shared" si="3"/>
        <v>51.7</v>
      </c>
      <c r="DG62">
        <f t="shared" si="4"/>
        <v>0</v>
      </c>
      <c r="DH62">
        <f t="shared" si="5"/>
        <v>0</v>
      </c>
      <c r="DI62">
        <f t="shared" si="6"/>
        <v>0</v>
      </c>
      <c r="DJ62">
        <f t="shared" si="23"/>
        <v>51.7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ROW(Source!A248)</f>
        <v>248</v>
      </c>
      <c r="B63">
        <v>1472751627</v>
      </c>
      <c r="C63">
        <v>1472753161</v>
      </c>
      <c r="D63">
        <v>1441834627</v>
      </c>
      <c r="E63">
        <v>1</v>
      </c>
      <c r="F63">
        <v>1</v>
      </c>
      <c r="G63">
        <v>15514512</v>
      </c>
      <c r="H63">
        <v>3</v>
      </c>
      <c r="I63" t="s">
        <v>615</v>
      </c>
      <c r="J63" t="s">
        <v>616</v>
      </c>
      <c r="K63" t="s">
        <v>617</v>
      </c>
      <c r="L63">
        <v>1339</v>
      </c>
      <c r="N63">
        <v>1007</v>
      </c>
      <c r="O63" t="s">
        <v>210</v>
      </c>
      <c r="P63" t="s">
        <v>210</v>
      </c>
      <c r="Q63">
        <v>1</v>
      </c>
      <c r="W63">
        <v>0</v>
      </c>
      <c r="X63">
        <v>709656040</v>
      </c>
      <c r="Y63">
        <f t="shared" si="13"/>
        <v>0.3</v>
      </c>
      <c r="AA63">
        <v>875.46</v>
      </c>
      <c r="AB63">
        <v>0</v>
      </c>
      <c r="AC63">
        <v>0</v>
      </c>
      <c r="AD63">
        <v>0</v>
      </c>
      <c r="AE63">
        <v>875.46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0.3</v>
      </c>
      <c r="AU63" t="s">
        <v>3</v>
      </c>
      <c r="AV63">
        <v>0</v>
      </c>
      <c r="AW63">
        <v>2</v>
      </c>
      <c r="AX63">
        <v>1472753177</v>
      </c>
      <c r="AY63">
        <v>1</v>
      </c>
      <c r="AZ63">
        <v>0</v>
      </c>
      <c r="BA63">
        <v>105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ROUND(Y63*Source!I248,9)</f>
        <v>0.3</v>
      </c>
      <c r="CY63">
        <f t="shared" si="20"/>
        <v>875.46</v>
      </c>
      <c r="CZ63">
        <f t="shared" si="21"/>
        <v>875.46</v>
      </c>
      <c r="DA63">
        <f t="shared" si="22"/>
        <v>1</v>
      </c>
      <c r="DB63">
        <f t="shared" si="14"/>
        <v>262.64</v>
      </c>
      <c r="DC63">
        <f t="shared" si="15"/>
        <v>0</v>
      </c>
      <c r="DD63" t="s">
        <v>3</v>
      </c>
      <c r="DE63" t="s">
        <v>3</v>
      </c>
      <c r="DF63">
        <f t="shared" si="3"/>
        <v>262.64</v>
      </c>
      <c r="DG63">
        <f t="shared" si="4"/>
        <v>0</v>
      </c>
      <c r="DH63">
        <f t="shared" si="5"/>
        <v>0</v>
      </c>
      <c r="DI63">
        <f t="shared" si="6"/>
        <v>0</v>
      </c>
      <c r="DJ63">
        <f t="shared" si="23"/>
        <v>262.64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ROW(Source!A248)</f>
        <v>248</v>
      </c>
      <c r="B64">
        <v>1472751627</v>
      </c>
      <c r="C64">
        <v>1472753161</v>
      </c>
      <c r="D64">
        <v>1441834671</v>
      </c>
      <c r="E64">
        <v>1</v>
      </c>
      <c r="F64">
        <v>1</v>
      </c>
      <c r="G64">
        <v>15514512</v>
      </c>
      <c r="H64">
        <v>3</v>
      </c>
      <c r="I64" t="s">
        <v>618</v>
      </c>
      <c r="J64" t="s">
        <v>619</v>
      </c>
      <c r="K64" t="s">
        <v>620</v>
      </c>
      <c r="L64">
        <v>1348</v>
      </c>
      <c r="N64">
        <v>1009</v>
      </c>
      <c r="O64" t="s">
        <v>599</v>
      </c>
      <c r="P64" t="s">
        <v>599</v>
      </c>
      <c r="Q64">
        <v>1000</v>
      </c>
      <c r="W64">
        <v>0</v>
      </c>
      <c r="X64">
        <v>-19071303</v>
      </c>
      <c r="Y64">
        <f t="shared" si="13"/>
        <v>1E-4</v>
      </c>
      <c r="AA64">
        <v>184462.17</v>
      </c>
      <c r="AB64">
        <v>0</v>
      </c>
      <c r="AC64">
        <v>0</v>
      </c>
      <c r="AD64">
        <v>0</v>
      </c>
      <c r="AE64">
        <v>184462.17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1E-4</v>
      </c>
      <c r="AU64" t="s">
        <v>3</v>
      </c>
      <c r="AV64">
        <v>0</v>
      </c>
      <c r="AW64">
        <v>2</v>
      </c>
      <c r="AX64">
        <v>1472753178</v>
      </c>
      <c r="AY64">
        <v>1</v>
      </c>
      <c r="AZ64">
        <v>0</v>
      </c>
      <c r="BA64">
        <v>106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ROUND(Y64*Source!I248,9)</f>
        <v>1E-4</v>
      </c>
      <c r="CY64">
        <f t="shared" si="20"/>
        <v>184462.17</v>
      </c>
      <c r="CZ64">
        <f t="shared" si="21"/>
        <v>184462.17</v>
      </c>
      <c r="DA64">
        <f t="shared" si="22"/>
        <v>1</v>
      </c>
      <c r="DB64">
        <f t="shared" si="14"/>
        <v>18.45</v>
      </c>
      <c r="DC64">
        <f t="shared" si="15"/>
        <v>0</v>
      </c>
      <c r="DD64" t="s">
        <v>3</v>
      </c>
      <c r="DE64" t="s">
        <v>3</v>
      </c>
      <c r="DF64">
        <f t="shared" si="3"/>
        <v>18.45</v>
      </c>
      <c r="DG64">
        <f t="shared" si="4"/>
        <v>0</v>
      </c>
      <c r="DH64">
        <f t="shared" si="5"/>
        <v>0</v>
      </c>
      <c r="DI64">
        <f t="shared" si="6"/>
        <v>0</v>
      </c>
      <c r="DJ64">
        <f t="shared" si="23"/>
        <v>18.45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ROW(Source!A248)</f>
        <v>248</v>
      </c>
      <c r="B65">
        <v>1472751627</v>
      </c>
      <c r="C65">
        <v>1472753161</v>
      </c>
      <c r="D65">
        <v>1441834634</v>
      </c>
      <c r="E65">
        <v>1</v>
      </c>
      <c r="F65">
        <v>1</v>
      </c>
      <c r="G65">
        <v>15514512</v>
      </c>
      <c r="H65">
        <v>3</v>
      </c>
      <c r="I65" t="s">
        <v>621</v>
      </c>
      <c r="J65" t="s">
        <v>622</v>
      </c>
      <c r="K65" t="s">
        <v>623</v>
      </c>
      <c r="L65">
        <v>1348</v>
      </c>
      <c r="N65">
        <v>1009</v>
      </c>
      <c r="O65" t="s">
        <v>599</v>
      </c>
      <c r="P65" t="s">
        <v>599</v>
      </c>
      <c r="Q65">
        <v>1000</v>
      </c>
      <c r="W65">
        <v>0</v>
      </c>
      <c r="X65">
        <v>1869974630</v>
      </c>
      <c r="Y65">
        <f t="shared" si="13"/>
        <v>2.9999999999999997E-4</v>
      </c>
      <c r="AA65">
        <v>88053.759999999995</v>
      </c>
      <c r="AB65">
        <v>0</v>
      </c>
      <c r="AC65">
        <v>0</v>
      </c>
      <c r="AD65">
        <v>0</v>
      </c>
      <c r="AE65">
        <v>88053.759999999995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2.9999999999999997E-4</v>
      </c>
      <c r="AU65" t="s">
        <v>3</v>
      </c>
      <c r="AV65">
        <v>0</v>
      </c>
      <c r="AW65">
        <v>2</v>
      </c>
      <c r="AX65">
        <v>1472753179</v>
      </c>
      <c r="AY65">
        <v>1</v>
      </c>
      <c r="AZ65">
        <v>0</v>
      </c>
      <c r="BA65">
        <v>107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ROUND(Y65*Source!I248,9)</f>
        <v>2.9999999999999997E-4</v>
      </c>
      <c r="CY65">
        <f t="shared" si="20"/>
        <v>88053.759999999995</v>
      </c>
      <c r="CZ65">
        <f t="shared" si="21"/>
        <v>88053.759999999995</v>
      </c>
      <c r="DA65">
        <f t="shared" si="22"/>
        <v>1</v>
      </c>
      <c r="DB65">
        <f t="shared" si="14"/>
        <v>26.42</v>
      </c>
      <c r="DC65">
        <f t="shared" si="15"/>
        <v>0</v>
      </c>
      <c r="DD65" t="s">
        <v>3</v>
      </c>
      <c r="DE65" t="s">
        <v>3</v>
      </c>
      <c r="DF65">
        <f t="shared" ref="DF65:DF128" si="24">ROUND(ROUND(AE65,2)*CX65,2)</f>
        <v>26.42</v>
      </c>
      <c r="DG65">
        <f t="shared" ref="DG65:DG128" si="25">ROUND(ROUND(AF65,2)*CX65,2)</f>
        <v>0</v>
      </c>
      <c r="DH65">
        <f t="shared" ref="DH65:DH128" si="26">ROUND(ROUND(AG65,2)*CX65,2)</f>
        <v>0</v>
      </c>
      <c r="DI65">
        <f t="shared" ref="DI65:DI128" si="27">ROUND(ROUND(AH65,2)*CX65,2)</f>
        <v>0</v>
      </c>
      <c r="DJ65">
        <f t="shared" si="23"/>
        <v>26.42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ROW(Source!A248)</f>
        <v>248</v>
      </c>
      <c r="B66">
        <v>1472751627</v>
      </c>
      <c r="C66">
        <v>1472753161</v>
      </c>
      <c r="D66">
        <v>1441834836</v>
      </c>
      <c r="E66">
        <v>1</v>
      </c>
      <c r="F66">
        <v>1</v>
      </c>
      <c r="G66">
        <v>15514512</v>
      </c>
      <c r="H66">
        <v>3</v>
      </c>
      <c r="I66" t="s">
        <v>624</v>
      </c>
      <c r="J66" t="s">
        <v>625</v>
      </c>
      <c r="K66" t="s">
        <v>626</v>
      </c>
      <c r="L66">
        <v>1348</v>
      </c>
      <c r="N66">
        <v>1009</v>
      </c>
      <c r="O66" t="s">
        <v>599</v>
      </c>
      <c r="P66" t="s">
        <v>599</v>
      </c>
      <c r="Q66">
        <v>1000</v>
      </c>
      <c r="W66">
        <v>0</v>
      </c>
      <c r="X66">
        <v>1434651514</v>
      </c>
      <c r="Y66">
        <f t="shared" si="13"/>
        <v>6.3000000000000003E-4</v>
      </c>
      <c r="AA66">
        <v>93194.67</v>
      </c>
      <c r="AB66">
        <v>0</v>
      </c>
      <c r="AC66">
        <v>0</v>
      </c>
      <c r="AD66">
        <v>0</v>
      </c>
      <c r="AE66">
        <v>93194.67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6.3000000000000003E-4</v>
      </c>
      <c r="AU66" t="s">
        <v>3</v>
      </c>
      <c r="AV66">
        <v>0</v>
      </c>
      <c r="AW66">
        <v>2</v>
      </c>
      <c r="AX66">
        <v>1472753180</v>
      </c>
      <c r="AY66">
        <v>1</v>
      </c>
      <c r="AZ66">
        <v>0</v>
      </c>
      <c r="BA66">
        <v>108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ROUND(Y66*Source!I248,9)</f>
        <v>6.3000000000000003E-4</v>
      </c>
      <c r="CY66">
        <f t="shared" si="20"/>
        <v>93194.67</v>
      </c>
      <c r="CZ66">
        <f t="shared" si="21"/>
        <v>93194.67</v>
      </c>
      <c r="DA66">
        <f t="shared" si="22"/>
        <v>1</v>
      </c>
      <c r="DB66">
        <f t="shared" si="14"/>
        <v>58.71</v>
      </c>
      <c r="DC66">
        <f t="shared" si="15"/>
        <v>0</v>
      </c>
      <c r="DD66" t="s">
        <v>3</v>
      </c>
      <c r="DE66" t="s">
        <v>3</v>
      </c>
      <c r="DF66">
        <f t="shared" si="24"/>
        <v>58.71</v>
      </c>
      <c r="DG66">
        <f t="shared" si="25"/>
        <v>0</v>
      </c>
      <c r="DH66">
        <f t="shared" si="26"/>
        <v>0</v>
      </c>
      <c r="DI66">
        <f t="shared" si="27"/>
        <v>0</v>
      </c>
      <c r="DJ66">
        <f t="shared" si="23"/>
        <v>58.71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ROW(Source!A248)</f>
        <v>248</v>
      </c>
      <c r="B67">
        <v>1472751627</v>
      </c>
      <c r="C67">
        <v>1472753161</v>
      </c>
      <c r="D67">
        <v>1441822273</v>
      </c>
      <c r="E67">
        <v>15514512</v>
      </c>
      <c r="F67">
        <v>1</v>
      </c>
      <c r="G67">
        <v>15514512</v>
      </c>
      <c r="H67">
        <v>3</v>
      </c>
      <c r="I67" t="s">
        <v>593</v>
      </c>
      <c r="J67" t="s">
        <v>3</v>
      </c>
      <c r="K67" t="s">
        <v>595</v>
      </c>
      <c r="L67">
        <v>1348</v>
      </c>
      <c r="N67">
        <v>1009</v>
      </c>
      <c r="O67" t="s">
        <v>599</v>
      </c>
      <c r="P67" t="s">
        <v>599</v>
      </c>
      <c r="Q67">
        <v>1000</v>
      </c>
      <c r="W67">
        <v>0</v>
      </c>
      <c r="X67">
        <v>-1698336702</v>
      </c>
      <c r="Y67">
        <f t="shared" si="13"/>
        <v>6.9999999999999994E-5</v>
      </c>
      <c r="AA67">
        <v>94640</v>
      </c>
      <c r="AB67">
        <v>0</v>
      </c>
      <c r="AC67">
        <v>0</v>
      </c>
      <c r="AD67">
        <v>0</v>
      </c>
      <c r="AE67">
        <v>94640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6.9999999999999994E-5</v>
      </c>
      <c r="AU67" t="s">
        <v>3</v>
      </c>
      <c r="AV67">
        <v>0</v>
      </c>
      <c r="AW67">
        <v>2</v>
      </c>
      <c r="AX67">
        <v>1472753181</v>
      </c>
      <c r="AY67">
        <v>1</v>
      </c>
      <c r="AZ67">
        <v>0</v>
      </c>
      <c r="BA67">
        <v>109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ROUND(Y67*Source!I248,9)</f>
        <v>6.9999999999999994E-5</v>
      </c>
      <c r="CY67">
        <f t="shared" si="20"/>
        <v>94640</v>
      </c>
      <c r="CZ67">
        <f t="shared" si="21"/>
        <v>94640</v>
      </c>
      <c r="DA67">
        <f t="shared" si="22"/>
        <v>1</v>
      </c>
      <c r="DB67">
        <f t="shared" si="14"/>
        <v>6.62</v>
      </c>
      <c r="DC67">
        <f t="shared" si="15"/>
        <v>0</v>
      </c>
      <c r="DD67" t="s">
        <v>3</v>
      </c>
      <c r="DE67" t="s">
        <v>3</v>
      </c>
      <c r="DF67">
        <f t="shared" si="24"/>
        <v>6.62</v>
      </c>
      <c r="DG67">
        <f t="shared" si="25"/>
        <v>0</v>
      </c>
      <c r="DH67">
        <f t="shared" si="26"/>
        <v>0</v>
      </c>
      <c r="DI67">
        <f t="shared" si="27"/>
        <v>0</v>
      </c>
      <c r="DJ67">
        <f t="shared" si="23"/>
        <v>6.62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ROW(Source!A249)</f>
        <v>249</v>
      </c>
      <c r="B68">
        <v>1472751627</v>
      </c>
      <c r="C68">
        <v>1472753182</v>
      </c>
      <c r="D68">
        <v>1441819193</v>
      </c>
      <c r="E68">
        <v>15514512</v>
      </c>
      <c r="F68">
        <v>1</v>
      </c>
      <c r="G68">
        <v>15514512</v>
      </c>
      <c r="H68">
        <v>1</v>
      </c>
      <c r="I68" t="s">
        <v>571</v>
      </c>
      <c r="J68" t="s">
        <v>3</v>
      </c>
      <c r="K68" t="s">
        <v>572</v>
      </c>
      <c r="L68">
        <v>1191</v>
      </c>
      <c r="N68">
        <v>1013</v>
      </c>
      <c r="O68" t="s">
        <v>573</v>
      </c>
      <c r="P68" t="s">
        <v>573</v>
      </c>
      <c r="Q68">
        <v>1</v>
      </c>
      <c r="W68">
        <v>0</v>
      </c>
      <c r="X68">
        <v>476480486</v>
      </c>
      <c r="Y68">
        <f t="shared" ref="Y68:Y80" si="28">(AT68*2)</f>
        <v>3.12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1.56</v>
      </c>
      <c r="AU68" t="s">
        <v>193</v>
      </c>
      <c r="AV68">
        <v>1</v>
      </c>
      <c r="AW68">
        <v>2</v>
      </c>
      <c r="AX68">
        <v>1472848419</v>
      </c>
      <c r="AY68">
        <v>1</v>
      </c>
      <c r="AZ68">
        <v>0</v>
      </c>
      <c r="BA68">
        <v>110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U68">
        <f>ROUND(AT68*Source!I249*AH68*AL68,2)</f>
        <v>0</v>
      </c>
      <c r="CV68">
        <f>ROUND(Y68*Source!I249,9)</f>
        <v>3.12</v>
      </c>
      <c r="CW68">
        <v>0</v>
      </c>
      <c r="CX68">
        <f>ROUND(Y68*Source!I249,9)</f>
        <v>3.12</v>
      </c>
      <c r="CY68">
        <f>AD68</f>
        <v>0</v>
      </c>
      <c r="CZ68">
        <f>AH68</f>
        <v>0</v>
      </c>
      <c r="DA68">
        <f>AL68</f>
        <v>1</v>
      </c>
      <c r="DB68">
        <f t="shared" ref="DB68:DB80" si="29">ROUND((ROUND(AT68*CZ68,2)*2),6)</f>
        <v>0</v>
      </c>
      <c r="DC68">
        <f t="shared" ref="DC68:DC80" si="30">ROUND((ROUND(AT68*AG68,2)*2),6)</f>
        <v>0</v>
      </c>
      <c r="DD68" t="s">
        <v>3</v>
      </c>
      <c r="DE68" t="s">
        <v>3</v>
      </c>
      <c r="DF68">
        <f t="shared" si="24"/>
        <v>0</v>
      </c>
      <c r="DG68">
        <f t="shared" si="25"/>
        <v>0</v>
      </c>
      <c r="DH68">
        <f t="shared" si="26"/>
        <v>0</v>
      </c>
      <c r="DI68">
        <f t="shared" si="27"/>
        <v>0</v>
      </c>
      <c r="DJ68">
        <f>DI68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ROW(Source!A249)</f>
        <v>249</v>
      </c>
      <c r="B69">
        <v>1472751627</v>
      </c>
      <c r="C69">
        <v>1472753182</v>
      </c>
      <c r="D69">
        <v>1441833954</v>
      </c>
      <c r="E69">
        <v>1</v>
      </c>
      <c r="F69">
        <v>1</v>
      </c>
      <c r="G69">
        <v>15514512</v>
      </c>
      <c r="H69">
        <v>2</v>
      </c>
      <c r="I69" t="s">
        <v>637</v>
      </c>
      <c r="J69" t="s">
        <v>638</v>
      </c>
      <c r="K69" t="s">
        <v>639</v>
      </c>
      <c r="L69">
        <v>1368</v>
      </c>
      <c r="N69">
        <v>1011</v>
      </c>
      <c r="O69" t="s">
        <v>577</v>
      </c>
      <c r="P69" t="s">
        <v>577</v>
      </c>
      <c r="Q69">
        <v>1</v>
      </c>
      <c r="W69">
        <v>0</v>
      </c>
      <c r="X69">
        <v>-1438587603</v>
      </c>
      <c r="Y69">
        <f t="shared" si="28"/>
        <v>0.06</v>
      </c>
      <c r="AA69">
        <v>0</v>
      </c>
      <c r="AB69">
        <v>59.51</v>
      </c>
      <c r="AC69">
        <v>0.82</v>
      </c>
      <c r="AD69">
        <v>0</v>
      </c>
      <c r="AE69">
        <v>0</v>
      </c>
      <c r="AF69">
        <v>59.51</v>
      </c>
      <c r="AG69">
        <v>0.82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0.03</v>
      </c>
      <c r="AU69" t="s">
        <v>193</v>
      </c>
      <c r="AV69">
        <v>0</v>
      </c>
      <c r="AW69">
        <v>2</v>
      </c>
      <c r="AX69">
        <v>1472848420</v>
      </c>
      <c r="AY69">
        <v>1</v>
      </c>
      <c r="AZ69">
        <v>0</v>
      </c>
      <c r="BA69">
        <v>111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f>ROUND(Y69*Source!I249*DO69,9)</f>
        <v>0</v>
      </c>
      <c r="CX69">
        <f>ROUND(Y69*Source!I249,9)</f>
        <v>0.06</v>
      </c>
      <c r="CY69">
        <f>AB69</f>
        <v>59.51</v>
      </c>
      <c r="CZ69">
        <f>AF69</f>
        <v>59.51</v>
      </c>
      <c r="DA69">
        <f>AJ69</f>
        <v>1</v>
      </c>
      <c r="DB69">
        <f t="shared" si="29"/>
        <v>3.58</v>
      </c>
      <c r="DC69">
        <f t="shared" si="30"/>
        <v>0.04</v>
      </c>
      <c r="DD69" t="s">
        <v>3</v>
      </c>
      <c r="DE69" t="s">
        <v>3</v>
      </c>
      <c r="DF69">
        <f t="shared" si="24"/>
        <v>0</v>
      </c>
      <c r="DG69">
        <f t="shared" si="25"/>
        <v>3.57</v>
      </c>
      <c r="DH69">
        <f t="shared" si="26"/>
        <v>0.05</v>
      </c>
      <c r="DI69">
        <f t="shared" si="27"/>
        <v>0</v>
      </c>
      <c r="DJ69">
        <f>DG69</f>
        <v>3.57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ROW(Source!A249)</f>
        <v>249</v>
      </c>
      <c r="B70">
        <v>1472751627</v>
      </c>
      <c r="C70">
        <v>1472753182</v>
      </c>
      <c r="D70">
        <v>1441836235</v>
      </c>
      <c r="E70">
        <v>1</v>
      </c>
      <c r="F70">
        <v>1</v>
      </c>
      <c r="G70">
        <v>15514512</v>
      </c>
      <c r="H70">
        <v>3</v>
      </c>
      <c r="I70" t="s">
        <v>578</v>
      </c>
      <c r="J70" t="s">
        <v>579</v>
      </c>
      <c r="K70" t="s">
        <v>580</v>
      </c>
      <c r="L70">
        <v>1346</v>
      </c>
      <c r="N70">
        <v>1009</v>
      </c>
      <c r="O70" t="s">
        <v>581</v>
      </c>
      <c r="P70" t="s">
        <v>581</v>
      </c>
      <c r="Q70">
        <v>1</v>
      </c>
      <c r="W70">
        <v>0</v>
      </c>
      <c r="X70">
        <v>-1595335418</v>
      </c>
      <c r="Y70">
        <f t="shared" si="28"/>
        <v>0.04</v>
      </c>
      <c r="AA70">
        <v>31.49</v>
      </c>
      <c r="AB70">
        <v>0</v>
      </c>
      <c r="AC70">
        <v>0</v>
      </c>
      <c r="AD70">
        <v>0</v>
      </c>
      <c r="AE70">
        <v>31.49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0.02</v>
      </c>
      <c r="AU70" t="s">
        <v>193</v>
      </c>
      <c r="AV70">
        <v>0</v>
      </c>
      <c r="AW70">
        <v>2</v>
      </c>
      <c r="AX70">
        <v>1472848421</v>
      </c>
      <c r="AY70">
        <v>1</v>
      </c>
      <c r="AZ70">
        <v>0</v>
      </c>
      <c r="BA70">
        <v>112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ROUND(Y70*Source!I249,9)</f>
        <v>0.04</v>
      </c>
      <c r="CY70">
        <f>AA70</f>
        <v>31.49</v>
      </c>
      <c r="CZ70">
        <f>AE70</f>
        <v>31.49</v>
      </c>
      <c r="DA70">
        <f>AI70</f>
        <v>1</v>
      </c>
      <c r="DB70">
        <f t="shared" si="29"/>
        <v>1.26</v>
      </c>
      <c r="DC70">
        <f t="shared" si="30"/>
        <v>0</v>
      </c>
      <c r="DD70" t="s">
        <v>3</v>
      </c>
      <c r="DE70" t="s">
        <v>3</v>
      </c>
      <c r="DF70">
        <f t="shared" si="24"/>
        <v>1.26</v>
      </c>
      <c r="DG70">
        <f t="shared" si="25"/>
        <v>0</v>
      </c>
      <c r="DH70">
        <f t="shared" si="26"/>
        <v>0</v>
      </c>
      <c r="DI70">
        <f t="shared" si="27"/>
        <v>0</v>
      </c>
      <c r="DJ70">
        <f>DF70</f>
        <v>1.26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ROW(Source!A250)</f>
        <v>250</v>
      </c>
      <c r="B71">
        <v>1472751627</v>
      </c>
      <c r="C71">
        <v>1472753187</v>
      </c>
      <c r="D71">
        <v>1441819193</v>
      </c>
      <c r="E71">
        <v>15514512</v>
      </c>
      <c r="F71">
        <v>1</v>
      </c>
      <c r="G71">
        <v>15514512</v>
      </c>
      <c r="H71">
        <v>1</v>
      </c>
      <c r="I71" t="s">
        <v>571</v>
      </c>
      <c r="J71" t="s">
        <v>3</v>
      </c>
      <c r="K71" t="s">
        <v>572</v>
      </c>
      <c r="L71">
        <v>1191</v>
      </c>
      <c r="N71">
        <v>1013</v>
      </c>
      <c r="O71" t="s">
        <v>573</v>
      </c>
      <c r="P71" t="s">
        <v>573</v>
      </c>
      <c r="Q71">
        <v>1</v>
      </c>
      <c r="W71">
        <v>0</v>
      </c>
      <c r="X71">
        <v>476480486</v>
      </c>
      <c r="Y71">
        <f t="shared" si="28"/>
        <v>6.28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3.14</v>
      </c>
      <c r="AU71" t="s">
        <v>193</v>
      </c>
      <c r="AV71">
        <v>1</v>
      </c>
      <c r="AW71">
        <v>2</v>
      </c>
      <c r="AX71">
        <v>1472848425</v>
      </c>
      <c r="AY71">
        <v>1</v>
      </c>
      <c r="AZ71">
        <v>0</v>
      </c>
      <c r="BA71">
        <v>113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U71">
        <f>ROUND(AT71*Source!I250*AH71*AL71,2)</f>
        <v>0</v>
      </c>
      <c r="CV71">
        <f>ROUND(Y71*Source!I250,9)</f>
        <v>6.28</v>
      </c>
      <c r="CW71">
        <v>0</v>
      </c>
      <c r="CX71">
        <f>ROUND(Y71*Source!I250,9)</f>
        <v>6.28</v>
      </c>
      <c r="CY71">
        <f>AD71</f>
        <v>0</v>
      </c>
      <c r="CZ71">
        <f>AH71</f>
        <v>0</v>
      </c>
      <c r="DA71">
        <f>AL71</f>
        <v>1</v>
      </c>
      <c r="DB71">
        <f t="shared" si="29"/>
        <v>0</v>
      </c>
      <c r="DC71">
        <f t="shared" si="30"/>
        <v>0</v>
      </c>
      <c r="DD71" t="s">
        <v>3</v>
      </c>
      <c r="DE71" t="s">
        <v>3</v>
      </c>
      <c r="DF71">
        <f t="shared" si="24"/>
        <v>0</v>
      </c>
      <c r="DG71">
        <f t="shared" si="25"/>
        <v>0</v>
      </c>
      <c r="DH71">
        <f t="shared" si="26"/>
        <v>0</v>
      </c>
      <c r="DI71">
        <f t="shared" si="27"/>
        <v>0</v>
      </c>
      <c r="DJ71">
        <f>DI71</f>
        <v>0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ROW(Source!A250)</f>
        <v>250</v>
      </c>
      <c r="B72">
        <v>1472751627</v>
      </c>
      <c r="C72">
        <v>1472753187</v>
      </c>
      <c r="D72">
        <v>1441833954</v>
      </c>
      <c r="E72">
        <v>1</v>
      </c>
      <c r="F72">
        <v>1</v>
      </c>
      <c r="G72">
        <v>15514512</v>
      </c>
      <c r="H72">
        <v>2</v>
      </c>
      <c r="I72" t="s">
        <v>637</v>
      </c>
      <c r="J72" t="s">
        <v>638</v>
      </c>
      <c r="K72" t="s">
        <v>639</v>
      </c>
      <c r="L72">
        <v>1368</v>
      </c>
      <c r="N72">
        <v>1011</v>
      </c>
      <c r="O72" t="s">
        <v>577</v>
      </c>
      <c r="P72" t="s">
        <v>577</v>
      </c>
      <c r="Q72">
        <v>1</v>
      </c>
      <c r="W72">
        <v>0</v>
      </c>
      <c r="X72">
        <v>-1438587603</v>
      </c>
      <c r="Y72">
        <f t="shared" si="28"/>
        <v>0.06</v>
      </c>
      <c r="AA72">
        <v>0</v>
      </c>
      <c r="AB72">
        <v>59.51</v>
      </c>
      <c r="AC72">
        <v>0.82</v>
      </c>
      <c r="AD72">
        <v>0</v>
      </c>
      <c r="AE72">
        <v>0</v>
      </c>
      <c r="AF72">
        <v>59.51</v>
      </c>
      <c r="AG72">
        <v>0.82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0.03</v>
      </c>
      <c r="AU72" t="s">
        <v>193</v>
      </c>
      <c r="AV72">
        <v>0</v>
      </c>
      <c r="AW72">
        <v>2</v>
      </c>
      <c r="AX72">
        <v>1472848426</v>
      </c>
      <c r="AY72">
        <v>1</v>
      </c>
      <c r="AZ72">
        <v>0</v>
      </c>
      <c r="BA72">
        <v>114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f>ROUND(Y72*Source!I250*DO72,9)</f>
        <v>0</v>
      </c>
      <c r="CX72">
        <f>ROUND(Y72*Source!I250,9)</f>
        <v>0.06</v>
      </c>
      <c r="CY72">
        <f>AB72</f>
        <v>59.51</v>
      </c>
      <c r="CZ72">
        <f>AF72</f>
        <v>59.51</v>
      </c>
      <c r="DA72">
        <f>AJ72</f>
        <v>1</v>
      </c>
      <c r="DB72">
        <f t="shared" si="29"/>
        <v>3.58</v>
      </c>
      <c r="DC72">
        <f t="shared" si="30"/>
        <v>0.04</v>
      </c>
      <c r="DD72" t="s">
        <v>3</v>
      </c>
      <c r="DE72" t="s">
        <v>3</v>
      </c>
      <c r="DF72">
        <f t="shared" si="24"/>
        <v>0</v>
      </c>
      <c r="DG72">
        <f t="shared" si="25"/>
        <v>3.57</v>
      </c>
      <c r="DH72">
        <f t="shared" si="26"/>
        <v>0.05</v>
      </c>
      <c r="DI72">
        <f t="shared" si="27"/>
        <v>0</v>
      </c>
      <c r="DJ72">
        <f>DG72</f>
        <v>3.57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ROW(Source!A250)</f>
        <v>250</v>
      </c>
      <c r="B73">
        <v>1472751627</v>
      </c>
      <c r="C73">
        <v>1472753187</v>
      </c>
      <c r="D73">
        <v>1441836235</v>
      </c>
      <c r="E73">
        <v>1</v>
      </c>
      <c r="F73">
        <v>1</v>
      </c>
      <c r="G73">
        <v>15514512</v>
      </c>
      <c r="H73">
        <v>3</v>
      </c>
      <c r="I73" t="s">
        <v>578</v>
      </c>
      <c r="J73" t="s">
        <v>579</v>
      </c>
      <c r="K73" t="s">
        <v>580</v>
      </c>
      <c r="L73">
        <v>1346</v>
      </c>
      <c r="N73">
        <v>1009</v>
      </c>
      <c r="O73" t="s">
        <v>581</v>
      </c>
      <c r="P73" t="s">
        <v>581</v>
      </c>
      <c r="Q73">
        <v>1</v>
      </c>
      <c r="W73">
        <v>0</v>
      </c>
      <c r="X73">
        <v>-1595335418</v>
      </c>
      <c r="Y73">
        <f t="shared" si="28"/>
        <v>0.64</v>
      </c>
      <c r="AA73">
        <v>31.49</v>
      </c>
      <c r="AB73">
        <v>0</v>
      </c>
      <c r="AC73">
        <v>0</v>
      </c>
      <c r="AD73">
        <v>0</v>
      </c>
      <c r="AE73">
        <v>31.49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0.32</v>
      </c>
      <c r="AU73" t="s">
        <v>193</v>
      </c>
      <c r="AV73">
        <v>0</v>
      </c>
      <c r="AW73">
        <v>2</v>
      </c>
      <c r="AX73">
        <v>1472848427</v>
      </c>
      <c r="AY73">
        <v>1</v>
      </c>
      <c r="AZ73">
        <v>0</v>
      </c>
      <c r="BA73">
        <v>115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ROUND(Y73*Source!I250,9)</f>
        <v>0.64</v>
      </c>
      <c r="CY73">
        <f>AA73</f>
        <v>31.49</v>
      </c>
      <c r="CZ73">
        <f>AE73</f>
        <v>31.49</v>
      </c>
      <c r="DA73">
        <f>AI73</f>
        <v>1</v>
      </c>
      <c r="DB73">
        <f t="shared" si="29"/>
        <v>20.16</v>
      </c>
      <c r="DC73">
        <f t="shared" si="30"/>
        <v>0</v>
      </c>
      <c r="DD73" t="s">
        <v>3</v>
      </c>
      <c r="DE73" t="s">
        <v>3</v>
      </c>
      <c r="DF73">
        <f t="shared" si="24"/>
        <v>20.149999999999999</v>
      </c>
      <c r="DG73">
        <f t="shared" si="25"/>
        <v>0</v>
      </c>
      <c r="DH73">
        <f t="shared" si="26"/>
        <v>0</v>
      </c>
      <c r="DI73">
        <f t="shared" si="27"/>
        <v>0</v>
      </c>
      <c r="DJ73">
        <f>DF73</f>
        <v>20.149999999999999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ROW(Source!A251)</f>
        <v>251</v>
      </c>
      <c r="B74">
        <v>1472751627</v>
      </c>
      <c r="C74">
        <v>1472853205</v>
      </c>
      <c r="D74">
        <v>1441819193</v>
      </c>
      <c r="E74">
        <v>15514512</v>
      </c>
      <c r="F74">
        <v>1</v>
      </c>
      <c r="G74">
        <v>15514512</v>
      </c>
      <c r="H74">
        <v>1</v>
      </c>
      <c r="I74" t="s">
        <v>571</v>
      </c>
      <c r="J74" t="s">
        <v>3</v>
      </c>
      <c r="K74" t="s">
        <v>572</v>
      </c>
      <c r="L74">
        <v>1191</v>
      </c>
      <c r="N74">
        <v>1013</v>
      </c>
      <c r="O74" t="s">
        <v>573</v>
      </c>
      <c r="P74" t="s">
        <v>573</v>
      </c>
      <c r="Q74">
        <v>1</v>
      </c>
      <c r="W74">
        <v>0</v>
      </c>
      <c r="X74">
        <v>476480486</v>
      </c>
      <c r="Y74">
        <f t="shared" si="28"/>
        <v>2.2000000000000002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1.1000000000000001</v>
      </c>
      <c r="AU74" t="s">
        <v>193</v>
      </c>
      <c r="AV74">
        <v>1</v>
      </c>
      <c r="AW74">
        <v>2</v>
      </c>
      <c r="AX74">
        <v>1472853772</v>
      </c>
      <c r="AY74">
        <v>1</v>
      </c>
      <c r="AZ74">
        <v>0</v>
      </c>
      <c r="BA74">
        <v>116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U74">
        <f>ROUND(AT74*Source!I251*AH74*AL74,2)</f>
        <v>0</v>
      </c>
      <c r="CV74">
        <f>ROUND(Y74*Source!I251,9)</f>
        <v>2.2000000000000002</v>
      </c>
      <c r="CW74">
        <v>0</v>
      </c>
      <c r="CX74">
        <f>ROUND(Y74*Source!I251,9)</f>
        <v>2.2000000000000002</v>
      </c>
      <c r="CY74">
        <f>AD74</f>
        <v>0</v>
      </c>
      <c r="CZ74">
        <f>AH74</f>
        <v>0</v>
      </c>
      <c r="DA74">
        <f>AL74</f>
        <v>1</v>
      </c>
      <c r="DB74">
        <f t="shared" si="29"/>
        <v>0</v>
      </c>
      <c r="DC74">
        <f t="shared" si="30"/>
        <v>0</v>
      </c>
      <c r="DD74" t="s">
        <v>3</v>
      </c>
      <c r="DE74" t="s">
        <v>3</v>
      </c>
      <c r="DF74">
        <f t="shared" si="24"/>
        <v>0</v>
      </c>
      <c r="DG74">
        <f t="shared" si="25"/>
        <v>0</v>
      </c>
      <c r="DH74">
        <f t="shared" si="26"/>
        <v>0</v>
      </c>
      <c r="DI74">
        <f t="shared" si="27"/>
        <v>0</v>
      </c>
      <c r="DJ74">
        <f>DI74</f>
        <v>0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ROW(Source!A251)</f>
        <v>251</v>
      </c>
      <c r="B75">
        <v>1472751627</v>
      </c>
      <c r="C75">
        <v>1472853205</v>
      </c>
      <c r="D75">
        <v>1441836235</v>
      </c>
      <c r="E75">
        <v>1</v>
      </c>
      <c r="F75">
        <v>1</v>
      </c>
      <c r="G75">
        <v>15514512</v>
      </c>
      <c r="H75">
        <v>3</v>
      </c>
      <c r="I75" t="s">
        <v>578</v>
      </c>
      <c r="J75" t="s">
        <v>579</v>
      </c>
      <c r="K75" t="s">
        <v>580</v>
      </c>
      <c r="L75">
        <v>1346</v>
      </c>
      <c r="N75">
        <v>1009</v>
      </c>
      <c r="O75" t="s">
        <v>581</v>
      </c>
      <c r="P75" t="s">
        <v>581</v>
      </c>
      <c r="Q75">
        <v>1</v>
      </c>
      <c r="W75">
        <v>0</v>
      </c>
      <c r="X75">
        <v>-1595335418</v>
      </c>
      <c r="Y75">
        <f t="shared" si="28"/>
        <v>2.3999999999999998E-3</v>
      </c>
      <c r="AA75">
        <v>31.49</v>
      </c>
      <c r="AB75">
        <v>0</v>
      </c>
      <c r="AC75">
        <v>0</v>
      </c>
      <c r="AD75">
        <v>0</v>
      </c>
      <c r="AE75">
        <v>31.49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1.1999999999999999E-3</v>
      </c>
      <c r="AU75" t="s">
        <v>193</v>
      </c>
      <c r="AV75">
        <v>0</v>
      </c>
      <c r="AW75">
        <v>2</v>
      </c>
      <c r="AX75">
        <v>1472853773</v>
      </c>
      <c r="AY75">
        <v>1</v>
      </c>
      <c r="AZ75">
        <v>0</v>
      </c>
      <c r="BA75">
        <v>117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ROUND(Y75*Source!I251,9)</f>
        <v>2.3999999999999998E-3</v>
      </c>
      <c r="CY75">
        <f>AA75</f>
        <v>31.49</v>
      </c>
      <c r="CZ75">
        <f>AE75</f>
        <v>31.49</v>
      </c>
      <c r="DA75">
        <f>AI75</f>
        <v>1</v>
      </c>
      <c r="DB75">
        <f t="shared" si="29"/>
        <v>0.08</v>
      </c>
      <c r="DC75">
        <f t="shared" si="30"/>
        <v>0</v>
      </c>
      <c r="DD75" t="s">
        <v>3</v>
      </c>
      <c r="DE75" t="s">
        <v>3</v>
      </c>
      <c r="DF75">
        <f t="shared" si="24"/>
        <v>0.08</v>
      </c>
      <c r="DG75">
        <f t="shared" si="25"/>
        <v>0</v>
      </c>
      <c r="DH75">
        <f t="shared" si="26"/>
        <v>0</v>
      </c>
      <c r="DI75">
        <f t="shared" si="27"/>
        <v>0</v>
      </c>
      <c r="DJ75">
        <f>DF75</f>
        <v>0.08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ROW(Source!A252)</f>
        <v>252</v>
      </c>
      <c r="B76">
        <v>1472751627</v>
      </c>
      <c r="C76">
        <v>1472855234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571</v>
      </c>
      <c r="J76" t="s">
        <v>3</v>
      </c>
      <c r="K76" t="s">
        <v>572</v>
      </c>
      <c r="L76">
        <v>1191</v>
      </c>
      <c r="N76">
        <v>1013</v>
      </c>
      <c r="O76" t="s">
        <v>573</v>
      </c>
      <c r="P76" t="s">
        <v>573</v>
      </c>
      <c r="Q76">
        <v>1</v>
      </c>
      <c r="W76">
        <v>0</v>
      </c>
      <c r="X76">
        <v>476480486</v>
      </c>
      <c r="Y76">
        <f t="shared" si="28"/>
        <v>4.76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2.38</v>
      </c>
      <c r="AU76" t="s">
        <v>193</v>
      </c>
      <c r="AV76">
        <v>1</v>
      </c>
      <c r="AW76">
        <v>2</v>
      </c>
      <c r="AX76">
        <v>1472855694</v>
      </c>
      <c r="AY76">
        <v>1</v>
      </c>
      <c r="AZ76">
        <v>0</v>
      </c>
      <c r="BA76">
        <v>118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U76">
        <f>ROUND(AT76*Source!I252*AH76*AL76,2)</f>
        <v>0</v>
      </c>
      <c r="CV76">
        <f>ROUND(Y76*Source!I252,9)</f>
        <v>4.76</v>
      </c>
      <c r="CW76">
        <v>0</v>
      </c>
      <c r="CX76">
        <f>ROUND(Y76*Source!I252,9)</f>
        <v>4.76</v>
      </c>
      <c r="CY76">
        <f>AD76</f>
        <v>0</v>
      </c>
      <c r="CZ76">
        <f>AH76</f>
        <v>0</v>
      </c>
      <c r="DA76">
        <f>AL76</f>
        <v>1</v>
      </c>
      <c r="DB76">
        <f t="shared" si="29"/>
        <v>0</v>
      </c>
      <c r="DC76">
        <f t="shared" si="30"/>
        <v>0</v>
      </c>
      <c r="DD76" t="s">
        <v>3</v>
      </c>
      <c r="DE76" t="s">
        <v>3</v>
      </c>
      <c r="DF76">
        <f t="shared" si="24"/>
        <v>0</v>
      </c>
      <c r="DG76">
        <f t="shared" si="25"/>
        <v>0</v>
      </c>
      <c r="DH76">
        <f t="shared" si="26"/>
        <v>0</v>
      </c>
      <c r="DI76">
        <f t="shared" si="27"/>
        <v>0</v>
      </c>
      <c r="DJ76">
        <f>DI76</f>
        <v>0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ROW(Source!A252)</f>
        <v>252</v>
      </c>
      <c r="B77">
        <v>1472751627</v>
      </c>
      <c r="C77">
        <v>1472855234</v>
      </c>
      <c r="D77">
        <v>1441836235</v>
      </c>
      <c r="E77">
        <v>1</v>
      </c>
      <c r="F77">
        <v>1</v>
      </c>
      <c r="G77">
        <v>15514512</v>
      </c>
      <c r="H77">
        <v>3</v>
      </c>
      <c r="I77" t="s">
        <v>578</v>
      </c>
      <c r="J77" t="s">
        <v>579</v>
      </c>
      <c r="K77" t="s">
        <v>580</v>
      </c>
      <c r="L77">
        <v>1346</v>
      </c>
      <c r="N77">
        <v>1009</v>
      </c>
      <c r="O77" t="s">
        <v>581</v>
      </c>
      <c r="P77" t="s">
        <v>581</v>
      </c>
      <c r="Q77">
        <v>1</v>
      </c>
      <c r="W77">
        <v>0</v>
      </c>
      <c r="X77">
        <v>-1595335418</v>
      </c>
      <c r="Y77">
        <f t="shared" si="28"/>
        <v>2E-3</v>
      </c>
      <c r="AA77">
        <v>31.49</v>
      </c>
      <c r="AB77">
        <v>0</v>
      </c>
      <c r="AC77">
        <v>0</v>
      </c>
      <c r="AD77">
        <v>0</v>
      </c>
      <c r="AE77">
        <v>31.49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1E-3</v>
      </c>
      <c r="AU77" t="s">
        <v>193</v>
      </c>
      <c r="AV77">
        <v>0</v>
      </c>
      <c r="AW77">
        <v>2</v>
      </c>
      <c r="AX77">
        <v>1472855696</v>
      </c>
      <c r="AY77">
        <v>1</v>
      </c>
      <c r="AZ77">
        <v>0</v>
      </c>
      <c r="BA77">
        <v>119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ROUND(Y77*Source!I252,9)</f>
        <v>2E-3</v>
      </c>
      <c r="CY77">
        <f>AA77</f>
        <v>31.49</v>
      </c>
      <c r="CZ77">
        <f>AE77</f>
        <v>31.49</v>
      </c>
      <c r="DA77">
        <f>AI77</f>
        <v>1</v>
      </c>
      <c r="DB77">
        <f t="shared" si="29"/>
        <v>0.06</v>
      </c>
      <c r="DC77">
        <f t="shared" si="30"/>
        <v>0</v>
      </c>
      <c r="DD77" t="s">
        <v>3</v>
      </c>
      <c r="DE77" t="s">
        <v>3</v>
      </c>
      <c r="DF77">
        <f t="shared" si="24"/>
        <v>0.06</v>
      </c>
      <c r="DG77">
        <f t="shared" si="25"/>
        <v>0</v>
      </c>
      <c r="DH77">
        <f t="shared" si="26"/>
        <v>0</v>
      </c>
      <c r="DI77">
        <f t="shared" si="27"/>
        <v>0</v>
      </c>
      <c r="DJ77">
        <f>DF77</f>
        <v>0.06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ROW(Source!A253)</f>
        <v>253</v>
      </c>
      <c r="B78">
        <v>1472751627</v>
      </c>
      <c r="C78">
        <v>1472753191</v>
      </c>
      <c r="D78">
        <v>1441819193</v>
      </c>
      <c r="E78">
        <v>15514512</v>
      </c>
      <c r="F78">
        <v>1</v>
      </c>
      <c r="G78">
        <v>15514512</v>
      </c>
      <c r="H78">
        <v>1</v>
      </c>
      <c r="I78" t="s">
        <v>571</v>
      </c>
      <c r="J78" t="s">
        <v>3</v>
      </c>
      <c r="K78" t="s">
        <v>572</v>
      </c>
      <c r="L78">
        <v>1191</v>
      </c>
      <c r="N78">
        <v>1013</v>
      </c>
      <c r="O78" t="s">
        <v>573</v>
      </c>
      <c r="P78" t="s">
        <v>573</v>
      </c>
      <c r="Q78">
        <v>1</v>
      </c>
      <c r="W78">
        <v>0</v>
      </c>
      <c r="X78">
        <v>476480486</v>
      </c>
      <c r="Y78">
        <f t="shared" si="28"/>
        <v>25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12.5</v>
      </c>
      <c r="AU78" t="s">
        <v>193</v>
      </c>
      <c r="AV78">
        <v>1</v>
      </c>
      <c r="AW78">
        <v>2</v>
      </c>
      <c r="AX78">
        <v>1472753195</v>
      </c>
      <c r="AY78">
        <v>1</v>
      </c>
      <c r="AZ78">
        <v>0</v>
      </c>
      <c r="BA78">
        <v>120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U78">
        <f>ROUND(AT78*Source!I253*AH78*AL78,2)</f>
        <v>0</v>
      </c>
      <c r="CV78">
        <f>ROUND(Y78*Source!I253,9)</f>
        <v>2.5</v>
      </c>
      <c r="CW78">
        <v>0</v>
      </c>
      <c r="CX78">
        <f>ROUND(Y78*Source!I253,9)</f>
        <v>2.5</v>
      </c>
      <c r="CY78">
        <f>AD78</f>
        <v>0</v>
      </c>
      <c r="CZ78">
        <f>AH78</f>
        <v>0</v>
      </c>
      <c r="DA78">
        <f>AL78</f>
        <v>1</v>
      </c>
      <c r="DB78">
        <f t="shared" si="29"/>
        <v>0</v>
      </c>
      <c r="DC78">
        <f t="shared" si="30"/>
        <v>0</v>
      </c>
      <c r="DD78" t="s">
        <v>3</v>
      </c>
      <c r="DE78" t="s">
        <v>3</v>
      </c>
      <c r="DF78">
        <f t="shared" si="24"/>
        <v>0</v>
      </c>
      <c r="DG78">
        <f t="shared" si="25"/>
        <v>0</v>
      </c>
      <c r="DH78">
        <f t="shared" si="26"/>
        <v>0</v>
      </c>
      <c r="DI78">
        <f t="shared" si="27"/>
        <v>0</v>
      </c>
      <c r="DJ78">
        <f>DI78</f>
        <v>0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ROW(Source!A253)</f>
        <v>253</v>
      </c>
      <c r="B79">
        <v>1472751627</v>
      </c>
      <c r="C79">
        <v>1472753191</v>
      </c>
      <c r="D79">
        <v>1441836235</v>
      </c>
      <c r="E79">
        <v>1</v>
      </c>
      <c r="F79">
        <v>1</v>
      </c>
      <c r="G79">
        <v>15514512</v>
      </c>
      <c r="H79">
        <v>3</v>
      </c>
      <c r="I79" t="s">
        <v>578</v>
      </c>
      <c r="J79" t="s">
        <v>579</v>
      </c>
      <c r="K79" t="s">
        <v>580</v>
      </c>
      <c r="L79">
        <v>1346</v>
      </c>
      <c r="N79">
        <v>1009</v>
      </c>
      <c r="O79" t="s">
        <v>581</v>
      </c>
      <c r="P79" t="s">
        <v>581</v>
      </c>
      <c r="Q79">
        <v>1</v>
      </c>
      <c r="W79">
        <v>0</v>
      </c>
      <c r="X79">
        <v>-1595335418</v>
      </c>
      <c r="Y79">
        <f t="shared" si="28"/>
        <v>0.4</v>
      </c>
      <c r="AA79">
        <v>31.49</v>
      </c>
      <c r="AB79">
        <v>0</v>
      </c>
      <c r="AC79">
        <v>0</v>
      </c>
      <c r="AD79">
        <v>0</v>
      </c>
      <c r="AE79">
        <v>31.49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0.2</v>
      </c>
      <c r="AU79" t="s">
        <v>193</v>
      </c>
      <c r="AV79">
        <v>0</v>
      </c>
      <c r="AW79">
        <v>2</v>
      </c>
      <c r="AX79">
        <v>1472753196</v>
      </c>
      <c r="AY79">
        <v>1</v>
      </c>
      <c r="AZ79">
        <v>0</v>
      </c>
      <c r="BA79">
        <v>121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ROUND(Y79*Source!I253,9)</f>
        <v>0.04</v>
      </c>
      <c r="CY79">
        <f>AA79</f>
        <v>31.49</v>
      </c>
      <c r="CZ79">
        <f>AE79</f>
        <v>31.49</v>
      </c>
      <c r="DA79">
        <f>AI79</f>
        <v>1</v>
      </c>
      <c r="DB79">
        <f t="shared" si="29"/>
        <v>12.6</v>
      </c>
      <c r="DC79">
        <f t="shared" si="30"/>
        <v>0</v>
      </c>
      <c r="DD79" t="s">
        <v>3</v>
      </c>
      <c r="DE79" t="s">
        <v>3</v>
      </c>
      <c r="DF79">
        <f t="shared" si="24"/>
        <v>1.26</v>
      </c>
      <c r="DG79">
        <f t="shared" si="25"/>
        <v>0</v>
      </c>
      <c r="DH79">
        <f t="shared" si="26"/>
        <v>0</v>
      </c>
      <c r="DI79">
        <f t="shared" si="27"/>
        <v>0</v>
      </c>
      <c r="DJ79">
        <f>DF79</f>
        <v>1.26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ROW(Source!A253)</f>
        <v>253</v>
      </c>
      <c r="B80">
        <v>1472751627</v>
      </c>
      <c r="C80">
        <v>1472753191</v>
      </c>
      <c r="D80">
        <v>1441834628</v>
      </c>
      <c r="E80">
        <v>1</v>
      </c>
      <c r="F80">
        <v>1</v>
      </c>
      <c r="G80">
        <v>15514512</v>
      </c>
      <c r="H80">
        <v>3</v>
      </c>
      <c r="I80" t="s">
        <v>640</v>
      </c>
      <c r="J80" t="s">
        <v>641</v>
      </c>
      <c r="K80" t="s">
        <v>642</v>
      </c>
      <c r="L80">
        <v>1348</v>
      </c>
      <c r="N80">
        <v>1009</v>
      </c>
      <c r="O80" t="s">
        <v>599</v>
      </c>
      <c r="P80" t="s">
        <v>599</v>
      </c>
      <c r="Q80">
        <v>1000</v>
      </c>
      <c r="W80">
        <v>0</v>
      </c>
      <c r="X80">
        <v>779500846</v>
      </c>
      <c r="Y80">
        <f t="shared" si="28"/>
        <v>2.9999999999999997E-4</v>
      </c>
      <c r="AA80">
        <v>73951.73</v>
      </c>
      <c r="AB80">
        <v>0</v>
      </c>
      <c r="AC80">
        <v>0</v>
      </c>
      <c r="AD80">
        <v>0</v>
      </c>
      <c r="AE80">
        <v>73951.73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1.4999999999999999E-4</v>
      </c>
      <c r="AU80" t="s">
        <v>193</v>
      </c>
      <c r="AV80">
        <v>0</v>
      </c>
      <c r="AW80">
        <v>2</v>
      </c>
      <c r="AX80">
        <v>1472753197</v>
      </c>
      <c r="AY80">
        <v>1</v>
      </c>
      <c r="AZ80">
        <v>0</v>
      </c>
      <c r="BA80">
        <v>122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ROUND(Y80*Source!I253,9)</f>
        <v>3.0000000000000001E-5</v>
      </c>
      <c r="CY80">
        <f>AA80</f>
        <v>73951.73</v>
      </c>
      <c r="CZ80">
        <f>AE80</f>
        <v>73951.73</v>
      </c>
      <c r="DA80">
        <f>AI80</f>
        <v>1</v>
      </c>
      <c r="DB80">
        <f t="shared" si="29"/>
        <v>22.18</v>
      </c>
      <c r="DC80">
        <f t="shared" si="30"/>
        <v>0</v>
      </c>
      <c r="DD80" t="s">
        <v>3</v>
      </c>
      <c r="DE80" t="s">
        <v>3</v>
      </c>
      <c r="DF80">
        <f t="shared" si="24"/>
        <v>2.2200000000000002</v>
      </c>
      <c r="DG80">
        <f t="shared" si="25"/>
        <v>0</v>
      </c>
      <c r="DH80">
        <f t="shared" si="26"/>
        <v>0</v>
      </c>
      <c r="DI80">
        <f t="shared" si="27"/>
        <v>0</v>
      </c>
      <c r="DJ80">
        <f>DF80</f>
        <v>2.2200000000000002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ROW(Source!A254)</f>
        <v>254</v>
      </c>
      <c r="B81">
        <v>1472751627</v>
      </c>
      <c r="C81">
        <v>1472753198</v>
      </c>
      <c r="D81">
        <v>1441819193</v>
      </c>
      <c r="E81">
        <v>15514512</v>
      </c>
      <c r="F81">
        <v>1</v>
      </c>
      <c r="G81">
        <v>15514512</v>
      </c>
      <c r="H81">
        <v>1</v>
      </c>
      <c r="I81" t="s">
        <v>571</v>
      </c>
      <c r="J81" t="s">
        <v>3</v>
      </c>
      <c r="K81" t="s">
        <v>572</v>
      </c>
      <c r="L81">
        <v>1191</v>
      </c>
      <c r="N81">
        <v>1013</v>
      </c>
      <c r="O81" t="s">
        <v>573</v>
      </c>
      <c r="P81" t="s">
        <v>573</v>
      </c>
      <c r="Q81">
        <v>1</v>
      </c>
      <c r="W81">
        <v>0</v>
      </c>
      <c r="X81">
        <v>476480486</v>
      </c>
      <c r="Y81">
        <f>AT81</f>
        <v>0.37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0.37</v>
      </c>
      <c r="AU81" t="s">
        <v>3</v>
      </c>
      <c r="AV81">
        <v>1</v>
      </c>
      <c r="AW81">
        <v>2</v>
      </c>
      <c r="AX81">
        <v>1472753201</v>
      </c>
      <c r="AY81">
        <v>1</v>
      </c>
      <c r="AZ81">
        <v>0</v>
      </c>
      <c r="BA81">
        <v>123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U81">
        <f>ROUND(AT81*Source!I254*AH81*AL81,2)</f>
        <v>0</v>
      </c>
      <c r="CV81">
        <f>ROUND(Y81*Source!I254,9)</f>
        <v>0.37</v>
      </c>
      <c r="CW81">
        <v>0</v>
      </c>
      <c r="CX81">
        <f>ROUND(Y81*Source!I254,9)</f>
        <v>0.37</v>
      </c>
      <c r="CY81">
        <f>AD81</f>
        <v>0</v>
      </c>
      <c r="CZ81">
        <f>AH81</f>
        <v>0</v>
      </c>
      <c r="DA81">
        <f>AL81</f>
        <v>1</v>
      </c>
      <c r="DB81">
        <f>ROUND(ROUND(AT81*CZ81,2),6)</f>
        <v>0</v>
      </c>
      <c r="DC81">
        <f>ROUND(ROUND(AT81*AG81,2),6)</f>
        <v>0</v>
      </c>
      <c r="DD81" t="s">
        <v>3</v>
      </c>
      <c r="DE81" t="s">
        <v>3</v>
      </c>
      <c r="DF81">
        <f t="shared" si="24"/>
        <v>0</v>
      </c>
      <c r="DG81">
        <f t="shared" si="25"/>
        <v>0</v>
      </c>
      <c r="DH81">
        <f t="shared" si="26"/>
        <v>0</v>
      </c>
      <c r="DI81">
        <f t="shared" si="27"/>
        <v>0</v>
      </c>
      <c r="DJ81">
        <f>DI81</f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ROW(Source!A254)</f>
        <v>254</v>
      </c>
      <c r="B82">
        <v>1472751627</v>
      </c>
      <c r="C82">
        <v>1472753198</v>
      </c>
      <c r="D82">
        <v>1441834258</v>
      </c>
      <c r="E82">
        <v>1</v>
      </c>
      <c r="F82">
        <v>1</v>
      </c>
      <c r="G82">
        <v>15514512</v>
      </c>
      <c r="H82">
        <v>2</v>
      </c>
      <c r="I82" t="s">
        <v>574</v>
      </c>
      <c r="J82" t="s">
        <v>575</v>
      </c>
      <c r="K82" t="s">
        <v>576</v>
      </c>
      <c r="L82">
        <v>1368</v>
      </c>
      <c r="N82">
        <v>1011</v>
      </c>
      <c r="O82" t="s">
        <v>577</v>
      </c>
      <c r="P82" t="s">
        <v>577</v>
      </c>
      <c r="Q82">
        <v>1</v>
      </c>
      <c r="W82">
        <v>0</v>
      </c>
      <c r="X82">
        <v>1077756263</v>
      </c>
      <c r="Y82">
        <f>AT82</f>
        <v>0.06</v>
      </c>
      <c r="AA82">
        <v>0</v>
      </c>
      <c r="AB82">
        <v>1303.01</v>
      </c>
      <c r="AC82">
        <v>826.2</v>
      </c>
      <c r="AD82">
        <v>0</v>
      </c>
      <c r="AE82">
        <v>0</v>
      </c>
      <c r="AF82">
        <v>1303.01</v>
      </c>
      <c r="AG82">
        <v>826.2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0.06</v>
      </c>
      <c r="AU82" t="s">
        <v>3</v>
      </c>
      <c r="AV82">
        <v>0</v>
      </c>
      <c r="AW82">
        <v>2</v>
      </c>
      <c r="AX82">
        <v>1472753202</v>
      </c>
      <c r="AY82">
        <v>1</v>
      </c>
      <c r="AZ82">
        <v>0</v>
      </c>
      <c r="BA82">
        <v>124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f>ROUND(Y82*Source!I254*DO82,9)</f>
        <v>0</v>
      </c>
      <c r="CX82">
        <f>ROUND(Y82*Source!I254,9)</f>
        <v>0.06</v>
      </c>
      <c r="CY82">
        <f>AB82</f>
        <v>1303.01</v>
      </c>
      <c r="CZ82">
        <f>AF82</f>
        <v>1303.01</v>
      </c>
      <c r="DA82">
        <f>AJ82</f>
        <v>1</v>
      </c>
      <c r="DB82">
        <f>ROUND(ROUND(AT82*CZ82,2),6)</f>
        <v>78.180000000000007</v>
      </c>
      <c r="DC82">
        <f>ROUND(ROUND(AT82*AG82,2),6)</f>
        <v>49.57</v>
      </c>
      <c r="DD82" t="s">
        <v>3</v>
      </c>
      <c r="DE82" t="s">
        <v>3</v>
      </c>
      <c r="DF82">
        <f t="shared" si="24"/>
        <v>0</v>
      </c>
      <c r="DG82">
        <f t="shared" si="25"/>
        <v>78.180000000000007</v>
      </c>
      <c r="DH82">
        <f t="shared" si="26"/>
        <v>49.57</v>
      </c>
      <c r="DI82">
        <f t="shared" si="27"/>
        <v>0</v>
      </c>
      <c r="DJ82">
        <f>DG82</f>
        <v>78.180000000000007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ROW(Source!A255)</f>
        <v>255</v>
      </c>
      <c r="B83">
        <v>1472751627</v>
      </c>
      <c r="C83">
        <v>1472753203</v>
      </c>
      <c r="D83">
        <v>1441819193</v>
      </c>
      <c r="E83">
        <v>15514512</v>
      </c>
      <c r="F83">
        <v>1</v>
      </c>
      <c r="G83">
        <v>15514512</v>
      </c>
      <c r="H83">
        <v>1</v>
      </c>
      <c r="I83" t="s">
        <v>571</v>
      </c>
      <c r="J83" t="s">
        <v>3</v>
      </c>
      <c r="K83" t="s">
        <v>572</v>
      </c>
      <c r="L83">
        <v>1191</v>
      </c>
      <c r="N83">
        <v>1013</v>
      </c>
      <c r="O83" t="s">
        <v>573</v>
      </c>
      <c r="P83" t="s">
        <v>573</v>
      </c>
      <c r="Q83">
        <v>1</v>
      </c>
      <c r="W83">
        <v>0</v>
      </c>
      <c r="X83">
        <v>476480486</v>
      </c>
      <c r="Y83">
        <f>(AT83*2)</f>
        <v>1.6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0.8</v>
      </c>
      <c r="AU83" t="s">
        <v>193</v>
      </c>
      <c r="AV83">
        <v>1</v>
      </c>
      <c r="AW83">
        <v>2</v>
      </c>
      <c r="AX83">
        <v>1472753205</v>
      </c>
      <c r="AY83">
        <v>1</v>
      </c>
      <c r="AZ83">
        <v>0</v>
      </c>
      <c r="BA83">
        <v>125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U83">
        <f>ROUND(AT83*Source!I255*AH83*AL83,2)</f>
        <v>0</v>
      </c>
      <c r="CV83">
        <f>ROUND(Y83*Source!I255,9)</f>
        <v>1.6</v>
      </c>
      <c r="CW83">
        <v>0</v>
      </c>
      <c r="CX83">
        <f>ROUND(Y83*Source!I255,9)</f>
        <v>1.6</v>
      </c>
      <c r="CY83">
        <f>AD83</f>
        <v>0</v>
      </c>
      <c r="CZ83">
        <f>AH83</f>
        <v>0</v>
      </c>
      <c r="DA83">
        <f>AL83</f>
        <v>1</v>
      </c>
      <c r="DB83">
        <f>ROUND((ROUND(AT83*CZ83,2)*2),6)</f>
        <v>0</v>
      </c>
      <c r="DC83">
        <f>ROUND((ROUND(AT83*AG83,2)*2),6)</f>
        <v>0</v>
      </c>
      <c r="DD83" t="s">
        <v>3</v>
      </c>
      <c r="DE83" t="s">
        <v>3</v>
      </c>
      <c r="DF83">
        <f t="shared" si="24"/>
        <v>0</v>
      </c>
      <c r="DG83">
        <f t="shared" si="25"/>
        <v>0</v>
      </c>
      <c r="DH83">
        <f t="shared" si="26"/>
        <v>0</v>
      </c>
      <c r="DI83">
        <f t="shared" si="27"/>
        <v>0</v>
      </c>
      <c r="DJ83">
        <f>DI83</f>
        <v>0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ROW(Source!A256)</f>
        <v>256</v>
      </c>
      <c r="B84">
        <v>1472751627</v>
      </c>
      <c r="C84">
        <v>1472753206</v>
      </c>
      <c r="D84">
        <v>1441819193</v>
      </c>
      <c r="E84">
        <v>15514512</v>
      </c>
      <c r="F84">
        <v>1</v>
      </c>
      <c r="G84">
        <v>15514512</v>
      </c>
      <c r="H84">
        <v>1</v>
      </c>
      <c r="I84" t="s">
        <v>571</v>
      </c>
      <c r="J84" t="s">
        <v>3</v>
      </c>
      <c r="K84" t="s">
        <v>572</v>
      </c>
      <c r="L84">
        <v>1191</v>
      </c>
      <c r="N84">
        <v>1013</v>
      </c>
      <c r="O84" t="s">
        <v>573</v>
      </c>
      <c r="P84" t="s">
        <v>573</v>
      </c>
      <c r="Q84">
        <v>1</v>
      </c>
      <c r="W84">
        <v>0</v>
      </c>
      <c r="X84">
        <v>476480486</v>
      </c>
      <c r="Y84">
        <f>(AT84*2)</f>
        <v>1.6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0.8</v>
      </c>
      <c r="AU84" t="s">
        <v>193</v>
      </c>
      <c r="AV84">
        <v>1</v>
      </c>
      <c r="AW84">
        <v>2</v>
      </c>
      <c r="AX84">
        <v>1472753208</v>
      </c>
      <c r="AY84">
        <v>1</v>
      </c>
      <c r="AZ84">
        <v>0</v>
      </c>
      <c r="BA84">
        <v>126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U84">
        <f>ROUND(AT84*Source!I256*AH84*AL84,2)</f>
        <v>0</v>
      </c>
      <c r="CV84">
        <f>ROUND(Y84*Source!I256,9)</f>
        <v>1.6</v>
      </c>
      <c r="CW84">
        <v>0</v>
      </c>
      <c r="CX84">
        <f>ROUND(Y84*Source!I256,9)</f>
        <v>1.6</v>
      </c>
      <c r="CY84">
        <f>AD84</f>
        <v>0</v>
      </c>
      <c r="CZ84">
        <f>AH84</f>
        <v>0</v>
      </c>
      <c r="DA84">
        <f>AL84</f>
        <v>1</v>
      </c>
      <c r="DB84">
        <f>ROUND((ROUND(AT84*CZ84,2)*2),6)</f>
        <v>0</v>
      </c>
      <c r="DC84">
        <f>ROUND((ROUND(AT84*AG84,2)*2),6)</f>
        <v>0</v>
      </c>
      <c r="DD84" t="s">
        <v>3</v>
      </c>
      <c r="DE84" t="s">
        <v>3</v>
      </c>
      <c r="DF84">
        <f t="shared" si="24"/>
        <v>0</v>
      </c>
      <c r="DG84">
        <f t="shared" si="25"/>
        <v>0</v>
      </c>
      <c r="DH84">
        <f t="shared" si="26"/>
        <v>0</v>
      </c>
      <c r="DI84">
        <f t="shared" si="27"/>
        <v>0</v>
      </c>
      <c r="DJ84">
        <f>DI84</f>
        <v>0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ROW(Source!A257)</f>
        <v>257</v>
      </c>
      <c r="B85">
        <v>1472751627</v>
      </c>
      <c r="C85">
        <v>1472753209</v>
      </c>
      <c r="D85">
        <v>1441819193</v>
      </c>
      <c r="E85">
        <v>15514512</v>
      </c>
      <c r="F85">
        <v>1</v>
      </c>
      <c r="G85">
        <v>15514512</v>
      </c>
      <c r="H85">
        <v>1</v>
      </c>
      <c r="I85" t="s">
        <v>571</v>
      </c>
      <c r="J85" t="s">
        <v>3</v>
      </c>
      <c r="K85" t="s">
        <v>572</v>
      </c>
      <c r="L85">
        <v>1191</v>
      </c>
      <c r="N85">
        <v>1013</v>
      </c>
      <c r="O85" t="s">
        <v>573</v>
      </c>
      <c r="P85" t="s">
        <v>573</v>
      </c>
      <c r="Q85">
        <v>1</v>
      </c>
      <c r="W85">
        <v>0</v>
      </c>
      <c r="X85">
        <v>476480486</v>
      </c>
      <c r="Y85">
        <f>(AT85*2)</f>
        <v>0.74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0.37</v>
      </c>
      <c r="AU85" t="s">
        <v>193</v>
      </c>
      <c r="AV85">
        <v>1</v>
      </c>
      <c r="AW85">
        <v>2</v>
      </c>
      <c r="AX85">
        <v>1472753212</v>
      </c>
      <c r="AY85">
        <v>1</v>
      </c>
      <c r="AZ85">
        <v>0</v>
      </c>
      <c r="BA85">
        <v>127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U85">
        <f>ROUND(AT85*Source!I257*AH85*AL85,2)</f>
        <v>0</v>
      </c>
      <c r="CV85">
        <f>ROUND(Y85*Source!I257,9)</f>
        <v>0.74</v>
      </c>
      <c r="CW85">
        <v>0</v>
      </c>
      <c r="CX85">
        <f>ROUND(Y85*Source!I257,9)</f>
        <v>0.74</v>
      </c>
      <c r="CY85">
        <f>AD85</f>
        <v>0</v>
      </c>
      <c r="CZ85">
        <f>AH85</f>
        <v>0</v>
      </c>
      <c r="DA85">
        <f>AL85</f>
        <v>1</v>
      </c>
      <c r="DB85">
        <f>ROUND((ROUND(AT85*CZ85,2)*2),6)</f>
        <v>0</v>
      </c>
      <c r="DC85">
        <f>ROUND((ROUND(AT85*AG85,2)*2),6)</f>
        <v>0</v>
      </c>
      <c r="DD85" t="s">
        <v>3</v>
      </c>
      <c r="DE85" t="s">
        <v>3</v>
      </c>
      <c r="DF85">
        <f t="shared" si="24"/>
        <v>0</v>
      </c>
      <c r="DG85">
        <f t="shared" si="25"/>
        <v>0</v>
      </c>
      <c r="DH85">
        <f t="shared" si="26"/>
        <v>0</v>
      </c>
      <c r="DI85">
        <f t="shared" si="27"/>
        <v>0</v>
      </c>
      <c r="DJ85">
        <f>DI85</f>
        <v>0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ROW(Source!A257)</f>
        <v>257</v>
      </c>
      <c r="B86">
        <v>1472751627</v>
      </c>
      <c r="C86">
        <v>1472753209</v>
      </c>
      <c r="D86">
        <v>1441834258</v>
      </c>
      <c r="E86">
        <v>1</v>
      </c>
      <c r="F86">
        <v>1</v>
      </c>
      <c r="G86">
        <v>15514512</v>
      </c>
      <c r="H86">
        <v>2</v>
      </c>
      <c r="I86" t="s">
        <v>574</v>
      </c>
      <c r="J86" t="s">
        <v>575</v>
      </c>
      <c r="K86" t="s">
        <v>576</v>
      </c>
      <c r="L86">
        <v>1368</v>
      </c>
      <c r="N86">
        <v>1011</v>
      </c>
      <c r="O86" t="s">
        <v>577</v>
      </c>
      <c r="P86" t="s">
        <v>577</v>
      </c>
      <c r="Q86">
        <v>1</v>
      </c>
      <c r="W86">
        <v>0</v>
      </c>
      <c r="X86">
        <v>1077756263</v>
      </c>
      <c r="Y86">
        <f>(AT86*2)</f>
        <v>0.12</v>
      </c>
      <c r="AA86">
        <v>0</v>
      </c>
      <c r="AB86">
        <v>1303.01</v>
      </c>
      <c r="AC86">
        <v>826.2</v>
      </c>
      <c r="AD86">
        <v>0</v>
      </c>
      <c r="AE86">
        <v>0</v>
      </c>
      <c r="AF86">
        <v>1303.01</v>
      </c>
      <c r="AG86">
        <v>826.2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0.06</v>
      </c>
      <c r="AU86" t="s">
        <v>193</v>
      </c>
      <c r="AV86">
        <v>0</v>
      </c>
      <c r="AW86">
        <v>2</v>
      </c>
      <c r="AX86">
        <v>1472753213</v>
      </c>
      <c r="AY86">
        <v>1</v>
      </c>
      <c r="AZ86">
        <v>0</v>
      </c>
      <c r="BA86">
        <v>128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f>ROUND(Y86*Source!I257*DO86,9)</f>
        <v>0</v>
      </c>
      <c r="CX86">
        <f>ROUND(Y86*Source!I257,9)</f>
        <v>0.12</v>
      </c>
      <c r="CY86">
        <f>AB86</f>
        <v>1303.01</v>
      </c>
      <c r="CZ86">
        <f>AF86</f>
        <v>1303.01</v>
      </c>
      <c r="DA86">
        <f>AJ86</f>
        <v>1</v>
      </c>
      <c r="DB86">
        <f>ROUND((ROUND(AT86*CZ86,2)*2),6)</f>
        <v>156.36000000000001</v>
      </c>
      <c r="DC86">
        <f>ROUND((ROUND(AT86*AG86,2)*2),6)</f>
        <v>99.14</v>
      </c>
      <c r="DD86" t="s">
        <v>3</v>
      </c>
      <c r="DE86" t="s">
        <v>3</v>
      </c>
      <c r="DF86">
        <f t="shared" si="24"/>
        <v>0</v>
      </c>
      <c r="DG86">
        <f t="shared" si="25"/>
        <v>156.36000000000001</v>
      </c>
      <c r="DH86">
        <f t="shared" si="26"/>
        <v>99.14</v>
      </c>
      <c r="DI86">
        <f t="shared" si="27"/>
        <v>0</v>
      </c>
      <c r="DJ86">
        <f>DG86</f>
        <v>156.36000000000001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ROW(Source!A259)</f>
        <v>259</v>
      </c>
      <c r="B87">
        <v>1472751627</v>
      </c>
      <c r="C87">
        <v>1472753215</v>
      </c>
      <c r="D87">
        <v>1441819193</v>
      </c>
      <c r="E87">
        <v>15514512</v>
      </c>
      <c r="F87">
        <v>1</v>
      </c>
      <c r="G87">
        <v>15514512</v>
      </c>
      <c r="H87">
        <v>1</v>
      </c>
      <c r="I87" t="s">
        <v>571</v>
      </c>
      <c r="J87" t="s">
        <v>3</v>
      </c>
      <c r="K87" t="s">
        <v>572</v>
      </c>
      <c r="L87">
        <v>1191</v>
      </c>
      <c r="N87">
        <v>1013</v>
      </c>
      <c r="O87" t="s">
        <v>573</v>
      </c>
      <c r="P87" t="s">
        <v>573</v>
      </c>
      <c r="Q87">
        <v>1</v>
      </c>
      <c r="W87">
        <v>0</v>
      </c>
      <c r="X87">
        <v>476480486</v>
      </c>
      <c r="Y87">
        <f t="shared" ref="Y87:Y110" si="31">AT87</f>
        <v>84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84</v>
      </c>
      <c r="AU87" t="s">
        <v>3</v>
      </c>
      <c r="AV87">
        <v>1</v>
      </c>
      <c r="AW87">
        <v>2</v>
      </c>
      <c r="AX87">
        <v>1472753230</v>
      </c>
      <c r="AY87">
        <v>1</v>
      </c>
      <c r="AZ87">
        <v>0</v>
      </c>
      <c r="BA87">
        <v>129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U87">
        <f>ROUND(AT87*Source!I259*AH87*AL87,2)</f>
        <v>0</v>
      </c>
      <c r="CV87">
        <f>ROUND(Y87*Source!I259,9)</f>
        <v>84</v>
      </c>
      <c r="CW87">
        <v>0</v>
      </c>
      <c r="CX87">
        <f>ROUND(Y87*Source!I259,9)</f>
        <v>84</v>
      </c>
      <c r="CY87">
        <f>AD87</f>
        <v>0</v>
      </c>
      <c r="CZ87">
        <f>AH87</f>
        <v>0</v>
      </c>
      <c r="DA87">
        <f>AL87</f>
        <v>1</v>
      </c>
      <c r="DB87">
        <f t="shared" ref="DB87:DB110" si="32">ROUND(ROUND(AT87*CZ87,2),6)</f>
        <v>0</v>
      </c>
      <c r="DC87">
        <f t="shared" ref="DC87:DC110" si="33">ROUND(ROUND(AT87*AG87,2),6)</f>
        <v>0</v>
      </c>
      <c r="DD87" t="s">
        <v>3</v>
      </c>
      <c r="DE87" t="s">
        <v>3</v>
      </c>
      <c r="DF87">
        <f t="shared" si="24"/>
        <v>0</v>
      </c>
      <c r="DG87">
        <f t="shared" si="25"/>
        <v>0</v>
      </c>
      <c r="DH87">
        <f t="shared" si="26"/>
        <v>0</v>
      </c>
      <c r="DI87">
        <f t="shared" si="27"/>
        <v>0</v>
      </c>
      <c r="DJ87">
        <f>DI87</f>
        <v>0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ROW(Source!A259)</f>
        <v>259</v>
      </c>
      <c r="B88">
        <v>1472751627</v>
      </c>
      <c r="C88">
        <v>1472753215</v>
      </c>
      <c r="D88">
        <v>1441835475</v>
      </c>
      <c r="E88">
        <v>1</v>
      </c>
      <c r="F88">
        <v>1</v>
      </c>
      <c r="G88">
        <v>15514512</v>
      </c>
      <c r="H88">
        <v>3</v>
      </c>
      <c r="I88" t="s">
        <v>596</v>
      </c>
      <c r="J88" t="s">
        <v>597</v>
      </c>
      <c r="K88" t="s">
        <v>598</v>
      </c>
      <c r="L88">
        <v>1348</v>
      </c>
      <c r="N88">
        <v>1009</v>
      </c>
      <c r="O88" t="s">
        <v>599</v>
      </c>
      <c r="P88" t="s">
        <v>599</v>
      </c>
      <c r="Q88">
        <v>1000</v>
      </c>
      <c r="W88">
        <v>0</v>
      </c>
      <c r="X88">
        <v>438248051</v>
      </c>
      <c r="Y88">
        <f t="shared" si="31"/>
        <v>8.0000000000000004E-4</v>
      </c>
      <c r="AA88">
        <v>155908.07999999999</v>
      </c>
      <c r="AB88">
        <v>0</v>
      </c>
      <c r="AC88">
        <v>0</v>
      </c>
      <c r="AD88">
        <v>0</v>
      </c>
      <c r="AE88">
        <v>155908.07999999999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8.0000000000000004E-4</v>
      </c>
      <c r="AU88" t="s">
        <v>3</v>
      </c>
      <c r="AV88">
        <v>0</v>
      </c>
      <c r="AW88">
        <v>2</v>
      </c>
      <c r="AX88">
        <v>1472753231</v>
      </c>
      <c r="AY88">
        <v>1</v>
      </c>
      <c r="AZ88">
        <v>0</v>
      </c>
      <c r="BA88">
        <v>130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ROUND(Y88*Source!I259,9)</f>
        <v>8.0000000000000004E-4</v>
      </c>
      <c r="CY88">
        <f t="shared" ref="CY88:CY100" si="34">AA88</f>
        <v>155908.07999999999</v>
      </c>
      <c r="CZ88">
        <f t="shared" ref="CZ88:CZ100" si="35">AE88</f>
        <v>155908.07999999999</v>
      </c>
      <c r="DA88">
        <f t="shared" ref="DA88:DA100" si="36">AI88</f>
        <v>1</v>
      </c>
      <c r="DB88">
        <f t="shared" si="32"/>
        <v>124.73</v>
      </c>
      <c r="DC88">
        <f t="shared" si="33"/>
        <v>0</v>
      </c>
      <c r="DD88" t="s">
        <v>3</v>
      </c>
      <c r="DE88" t="s">
        <v>3</v>
      </c>
      <c r="DF88">
        <f t="shared" si="24"/>
        <v>124.73</v>
      </c>
      <c r="DG88">
        <f t="shared" si="25"/>
        <v>0</v>
      </c>
      <c r="DH88">
        <f t="shared" si="26"/>
        <v>0</v>
      </c>
      <c r="DI88">
        <f t="shared" si="27"/>
        <v>0</v>
      </c>
      <c r="DJ88">
        <f t="shared" ref="DJ88:DJ100" si="37">DF88</f>
        <v>124.73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ROW(Source!A259)</f>
        <v>259</v>
      </c>
      <c r="B89">
        <v>1472751627</v>
      </c>
      <c r="C89">
        <v>1472753215</v>
      </c>
      <c r="D89">
        <v>1441835549</v>
      </c>
      <c r="E89">
        <v>1</v>
      </c>
      <c r="F89">
        <v>1</v>
      </c>
      <c r="G89">
        <v>15514512</v>
      </c>
      <c r="H89">
        <v>3</v>
      </c>
      <c r="I89" t="s">
        <v>600</v>
      </c>
      <c r="J89" t="s">
        <v>601</v>
      </c>
      <c r="K89" t="s">
        <v>602</v>
      </c>
      <c r="L89">
        <v>1348</v>
      </c>
      <c r="N89">
        <v>1009</v>
      </c>
      <c r="O89" t="s">
        <v>599</v>
      </c>
      <c r="P89" t="s">
        <v>599</v>
      </c>
      <c r="Q89">
        <v>1000</v>
      </c>
      <c r="W89">
        <v>0</v>
      </c>
      <c r="X89">
        <v>-2009451208</v>
      </c>
      <c r="Y89">
        <f t="shared" si="31"/>
        <v>1E-4</v>
      </c>
      <c r="AA89">
        <v>194655.19</v>
      </c>
      <c r="AB89">
        <v>0</v>
      </c>
      <c r="AC89">
        <v>0</v>
      </c>
      <c r="AD89">
        <v>0</v>
      </c>
      <c r="AE89">
        <v>194655.19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1E-4</v>
      </c>
      <c r="AU89" t="s">
        <v>3</v>
      </c>
      <c r="AV89">
        <v>0</v>
      </c>
      <c r="AW89">
        <v>2</v>
      </c>
      <c r="AX89">
        <v>1472753232</v>
      </c>
      <c r="AY89">
        <v>1</v>
      </c>
      <c r="AZ89">
        <v>0</v>
      </c>
      <c r="BA89">
        <v>131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ROUND(Y89*Source!I259,9)</f>
        <v>1E-4</v>
      </c>
      <c r="CY89">
        <f t="shared" si="34"/>
        <v>194655.19</v>
      </c>
      <c r="CZ89">
        <f t="shared" si="35"/>
        <v>194655.19</v>
      </c>
      <c r="DA89">
        <f t="shared" si="36"/>
        <v>1</v>
      </c>
      <c r="DB89">
        <f t="shared" si="32"/>
        <v>19.47</v>
      </c>
      <c r="DC89">
        <f t="shared" si="33"/>
        <v>0</v>
      </c>
      <c r="DD89" t="s">
        <v>3</v>
      </c>
      <c r="DE89" t="s">
        <v>3</v>
      </c>
      <c r="DF89">
        <f t="shared" si="24"/>
        <v>19.47</v>
      </c>
      <c r="DG89">
        <f t="shared" si="25"/>
        <v>0</v>
      </c>
      <c r="DH89">
        <f t="shared" si="26"/>
        <v>0</v>
      </c>
      <c r="DI89">
        <f t="shared" si="27"/>
        <v>0</v>
      </c>
      <c r="DJ89">
        <f t="shared" si="37"/>
        <v>19.47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ROW(Source!A259)</f>
        <v>259</v>
      </c>
      <c r="B90">
        <v>1472751627</v>
      </c>
      <c r="C90">
        <v>1472753215</v>
      </c>
      <c r="D90">
        <v>1441836325</v>
      </c>
      <c r="E90">
        <v>1</v>
      </c>
      <c r="F90">
        <v>1</v>
      </c>
      <c r="G90">
        <v>15514512</v>
      </c>
      <c r="H90">
        <v>3</v>
      </c>
      <c r="I90" t="s">
        <v>603</v>
      </c>
      <c r="J90" t="s">
        <v>604</v>
      </c>
      <c r="K90" t="s">
        <v>605</v>
      </c>
      <c r="L90">
        <v>1348</v>
      </c>
      <c r="N90">
        <v>1009</v>
      </c>
      <c r="O90" t="s">
        <v>599</v>
      </c>
      <c r="P90" t="s">
        <v>599</v>
      </c>
      <c r="Q90">
        <v>1000</v>
      </c>
      <c r="W90">
        <v>0</v>
      </c>
      <c r="X90">
        <v>-1093051030</v>
      </c>
      <c r="Y90">
        <f t="shared" si="31"/>
        <v>8.0000000000000004E-4</v>
      </c>
      <c r="AA90">
        <v>108798.39999999999</v>
      </c>
      <c r="AB90">
        <v>0</v>
      </c>
      <c r="AC90">
        <v>0</v>
      </c>
      <c r="AD90">
        <v>0</v>
      </c>
      <c r="AE90">
        <v>108798.39999999999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8.0000000000000004E-4</v>
      </c>
      <c r="AU90" t="s">
        <v>3</v>
      </c>
      <c r="AV90">
        <v>0</v>
      </c>
      <c r="AW90">
        <v>2</v>
      </c>
      <c r="AX90">
        <v>1472753233</v>
      </c>
      <c r="AY90">
        <v>1</v>
      </c>
      <c r="AZ90">
        <v>0</v>
      </c>
      <c r="BA90">
        <v>132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ROUND(Y90*Source!I259,9)</f>
        <v>8.0000000000000004E-4</v>
      </c>
      <c r="CY90">
        <f t="shared" si="34"/>
        <v>108798.39999999999</v>
      </c>
      <c r="CZ90">
        <f t="shared" si="35"/>
        <v>108798.39999999999</v>
      </c>
      <c r="DA90">
        <f t="shared" si="36"/>
        <v>1</v>
      </c>
      <c r="DB90">
        <f t="shared" si="32"/>
        <v>87.04</v>
      </c>
      <c r="DC90">
        <f t="shared" si="33"/>
        <v>0</v>
      </c>
      <c r="DD90" t="s">
        <v>3</v>
      </c>
      <c r="DE90" t="s">
        <v>3</v>
      </c>
      <c r="DF90">
        <f t="shared" si="24"/>
        <v>87.04</v>
      </c>
      <c r="DG90">
        <f t="shared" si="25"/>
        <v>0</v>
      </c>
      <c r="DH90">
        <f t="shared" si="26"/>
        <v>0</v>
      </c>
      <c r="DI90">
        <f t="shared" si="27"/>
        <v>0</v>
      </c>
      <c r="DJ90">
        <f t="shared" si="37"/>
        <v>87.04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ROW(Source!A259)</f>
        <v>259</v>
      </c>
      <c r="B91">
        <v>1472751627</v>
      </c>
      <c r="C91">
        <v>1472753215</v>
      </c>
      <c r="D91">
        <v>1441838531</v>
      </c>
      <c r="E91">
        <v>1</v>
      </c>
      <c r="F91">
        <v>1</v>
      </c>
      <c r="G91">
        <v>15514512</v>
      </c>
      <c r="H91">
        <v>3</v>
      </c>
      <c r="I91" t="s">
        <v>606</v>
      </c>
      <c r="J91" t="s">
        <v>607</v>
      </c>
      <c r="K91" t="s">
        <v>608</v>
      </c>
      <c r="L91">
        <v>1348</v>
      </c>
      <c r="N91">
        <v>1009</v>
      </c>
      <c r="O91" t="s">
        <v>599</v>
      </c>
      <c r="P91" t="s">
        <v>599</v>
      </c>
      <c r="Q91">
        <v>1000</v>
      </c>
      <c r="W91">
        <v>0</v>
      </c>
      <c r="X91">
        <v>1694696001</v>
      </c>
      <c r="Y91">
        <f t="shared" si="31"/>
        <v>6.9999999999999999E-4</v>
      </c>
      <c r="AA91">
        <v>370783.55</v>
      </c>
      <c r="AB91">
        <v>0</v>
      </c>
      <c r="AC91">
        <v>0</v>
      </c>
      <c r="AD91">
        <v>0</v>
      </c>
      <c r="AE91">
        <v>370783.55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6.9999999999999999E-4</v>
      </c>
      <c r="AU91" t="s">
        <v>3</v>
      </c>
      <c r="AV91">
        <v>0</v>
      </c>
      <c r="AW91">
        <v>2</v>
      </c>
      <c r="AX91">
        <v>1472753234</v>
      </c>
      <c r="AY91">
        <v>1</v>
      </c>
      <c r="AZ91">
        <v>0</v>
      </c>
      <c r="BA91">
        <v>133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ROUND(Y91*Source!I259,9)</f>
        <v>6.9999999999999999E-4</v>
      </c>
      <c r="CY91">
        <f t="shared" si="34"/>
        <v>370783.55</v>
      </c>
      <c r="CZ91">
        <f t="shared" si="35"/>
        <v>370783.55</v>
      </c>
      <c r="DA91">
        <f t="shared" si="36"/>
        <v>1</v>
      </c>
      <c r="DB91">
        <f t="shared" si="32"/>
        <v>259.55</v>
      </c>
      <c r="DC91">
        <f t="shared" si="33"/>
        <v>0</v>
      </c>
      <c r="DD91" t="s">
        <v>3</v>
      </c>
      <c r="DE91" t="s">
        <v>3</v>
      </c>
      <c r="DF91">
        <f t="shared" si="24"/>
        <v>259.55</v>
      </c>
      <c r="DG91">
        <f t="shared" si="25"/>
        <v>0</v>
      </c>
      <c r="DH91">
        <f t="shared" si="26"/>
        <v>0</v>
      </c>
      <c r="DI91">
        <f t="shared" si="27"/>
        <v>0</v>
      </c>
      <c r="DJ91">
        <f t="shared" si="37"/>
        <v>259.55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ROW(Source!A259)</f>
        <v>259</v>
      </c>
      <c r="B92">
        <v>1472751627</v>
      </c>
      <c r="C92">
        <v>1472753215</v>
      </c>
      <c r="D92">
        <v>1441838759</v>
      </c>
      <c r="E92">
        <v>1</v>
      </c>
      <c r="F92">
        <v>1</v>
      </c>
      <c r="G92">
        <v>15514512</v>
      </c>
      <c r="H92">
        <v>3</v>
      </c>
      <c r="I92" t="s">
        <v>609</v>
      </c>
      <c r="J92" t="s">
        <v>610</v>
      </c>
      <c r="K92" t="s">
        <v>611</v>
      </c>
      <c r="L92">
        <v>1348</v>
      </c>
      <c r="N92">
        <v>1009</v>
      </c>
      <c r="O92" t="s">
        <v>599</v>
      </c>
      <c r="P92" t="s">
        <v>599</v>
      </c>
      <c r="Q92">
        <v>1000</v>
      </c>
      <c r="W92">
        <v>0</v>
      </c>
      <c r="X92">
        <v>-1635103781</v>
      </c>
      <c r="Y92">
        <f t="shared" si="31"/>
        <v>6.9999999999999999E-4</v>
      </c>
      <c r="AA92">
        <v>1590701.16</v>
      </c>
      <c r="AB92">
        <v>0</v>
      </c>
      <c r="AC92">
        <v>0</v>
      </c>
      <c r="AD92">
        <v>0</v>
      </c>
      <c r="AE92">
        <v>1590701.16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6.9999999999999999E-4</v>
      </c>
      <c r="AU92" t="s">
        <v>3</v>
      </c>
      <c r="AV92">
        <v>0</v>
      </c>
      <c r="AW92">
        <v>2</v>
      </c>
      <c r="AX92">
        <v>1472753235</v>
      </c>
      <c r="AY92">
        <v>1</v>
      </c>
      <c r="AZ92">
        <v>0</v>
      </c>
      <c r="BA92">
        <v>134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ROUND(Y92*Source!I259,9)</f>
        <v>6.9999999999999999E-4</v>
      </c>
      <c r="CY92">
        <f t="shared" si="34"/>
        <v>1590701.16</v>
      </c>
      <c r="CZ92">
        <f t="shared" si="35"/>
        <v>1590701.16</v>
      </c>
      <c r="DA92">
        <f t="shared" si="36"/>
        <v>1</v>
      </c>
      <c r="DB92">
        <f t="shared" si="32"/>
        <v>1113.49</v>
      </c>
      <c r="DC92">
        <f t="shared" si="33"/>
        <v>0</v>
      </c>
      <c r="DD92" t="s">
        <v>3</v>
      </c>
      <c r="DE92" t="s">
        <v>3</v>
      </c>
      <c r="DF92">
        <f t="shared" si="24"/>
        <v>1113.49</v>
      </c>
      <c r="DG92">
        <f t="shared" si="25"/>
        <v>0</v>
      </c>
      <c r="DH92">
        <f t="shared" si="26"/>
        <v>0</v>
      </c>
      <c r="DI92">
        <f t="shared" si="27"/>
        <v>0</v>
      </c>
      <c r="DJ92">
        <f t="shared" si="37"/>
        <v>1113.49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ROW(Source!A259)</f>
        <v>259</v>
      </c>
      <c r="B93">
        <v>1472751627</v>
      </c>
      <c r="C93">
        <v>1472753215</v>
      </c>
      <c r="D93">
        <v>1441834635</v>
      </c>
      <c r="E93">
        <v>1</v>
      </c>
      <c r="F93">
        <v>1</v>
      </c>
      <c r="G93">
        <v>15514512</v>
      </c>
      <c r="H93">
        <v>3</v>
      </c>
      <c r="I93" t="s">
        <v>612</v>
      </c>
      <c r="J93" t="s">
        <v>613</v>
      </c>
      <c r="K93" t="s">
        <v>614</v>
      </c>
      <c r="L93">
        <v>1339</v>
      </c>
      <c r="N93">
        <v>1007</v>
      </c>
      <c r="O93" t="s">
        <v>210</v>
      </c>
      <c r="P93" t="s">
        <v>210</v>
      </c>
      <c r="Q93">
        <v>1</v>
      </c>
      <c r="W93">
        <v>0</v>
      </c>
      <c r="X93">
        <v>-389859187</v>
      </c>
      <c r="Y93">
        <f t="shared" si="31"/>
        <v>1.8</v>
      </c>
      <c r="AA93">
        <v>103.4</v>
      </c>
      <c r="AB93">
        <v>0</v>
      </c>
      <c r="AC93">
        <v>0</v>
      </c>
      <c r="AD93">
        <v>0</v>
      </c>
      <c r="AE93">
        <v>103.4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1.8</v>
      </c>
      <c r="AU93" t="s">
        <v>3</v>
      </c>
      <c r="AV93">
        <v>0</v>
      </c>
      <c r="AW93">
        <v>2</v>
      </c>
      <c r="AX93">
        <v>1472753236</v>
      </c>
      <c r="AY93">
        <v>1</v>
      </c>
      <c r="AZ93">
        <v>0</v>
      </c>
      <c r="BA93">
        <v>135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ROUND(Y93*Source!I259,9)</f>
        <v>1.8</v>
      </c>
      <c r="CY93">
        <f t="shared" si="34"/>
        <v>103.4</v>
      </c>
      <c r="CZ93">
        <f t="shared" si="35"/>
        <v>103.4</v>
      </c>
      <c r="DA93">
        <f t="shared" si="36"/>
        <v>1</v>
      </c>
      <c r="DB93">
        <f t="shared" si="32"/>
        <v>186.12</v>
      </c>
      <c r="DC93">
        <f t="shared" si="33"/>
        <v>0</v>
      </c>
      <c r="DD93" t="s">
        <v>3</v>
      </c>
      <c r="DE93" t="s">
        <v>3</v>
      </c>
      <c r="DF93">
        <f t="shared" si="24"/>
        <v>186.12</v>
      </c>
      <c r="DG93">
        <f t="shared" si="25"/>
        <v>0</v>
      </c>
      <c r="DH93">
        <f t="shared" si="26"/>
        <v>0</v>
      </c>
      <c r="DI93">
        <f t="shared" si="27"/>
        <v>0</v>
      </c>
      <c r="DJ93">
        <f t="shared" si="37"/>
        <v>186.12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ROW(Source!A259)</f>
        <v>259</v>
      </c>
      <c r="B94">
        <v>1472751627</v>
      </c>
      <c r="C94">
        <v>1472753215</v>
      </c>
      <c r="D94">
        <v>1441834627</v>
      </c>
      <c r="E94">
        <v>1</v>
      </c>
      <c r="F94">
        <v>1</v>
      </c>
      <c r="G94">
        <v>15514512</v>
      </c>
      <c r="H94">
        <v>3</v>
      </c>
      <c r="I94" t="s">
        <v>615</v>
      </c>
      <c r="J94" t="s">
        <v>616</v>
      </c>
      <c r="K94" t="s">
        <v>617</v>
      </c>
      <c r="L94">
        <v>1339</v>
      </c>
      <c r="N94">
        <v>1007</v>
      </c>
      <c r="O94" t="s">
        <v>210</v>
      </c>
      <c r="P94" t="s">
        <v>210</v>
      </c>
      <c r="Q94">
        <v>1</v>
      </c>
      <c r="W94">
        <v>0</v>
      </c>
      <c r="X94">
        <v>709656040</v>
      </c>
      <c r="Y94">
        <f t="shared" si="31"/>
        <v>0.9</v>
      </c>
      <c r="AA94">
        <v>875.46</v>
      </c>
      <c r="AB94">
        <v>0</v>
      </c>
      <c r="AC94">
        <v>0</v>
      </c>
      <c r="AD94">
        <v>0</v>
      </c>
      <c r="AE94">
        <v>875.46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0.9</v>
      </c>
      <c r="AU94" t="s">
        <v>3</v>
      </c>
      <c r="AV94">
        <v>0</v>
      </c>
      <c r="AW94">
        <v>2</v>
      </c>
      <c r="AX94">
        <v>1472753237</v>
      </c>
      <c r="AY94">
        <v>1</v>
      </c>
      <c r="AZ94">
        <v>0</v>
      </c>
      <c r="BA94">
        <v>136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ROUND(Y94*Source!I259,9)</f>
        <v>0.9</v>
      </c>
      <c r="CY94">
        <f t="shared" si="34"/>
        <v>875.46</v>
      </c>
      <c r="CZ94">
        <f t="shared" si="35"/>
        <v>875.46</v>
      </c>
      <c r="DA94">
        <f t="shared" si="36"/>
        <v>1</v>
      </c>
      <c r="DB94">
        <f t="shared" si="32"/>
        <v>787.91</v>
      </c>
      <c r="DC94">
        <f t="shared" si="33"/>
        <v>0</v>
      </c>
      <c r="DD94" t="s">
        <v>3</v>
      </c>
      <c r="DE94" t="s">
        <v>3</v>
      </c>
      <c r="DF94">
        <f t="shared" si="24"/>
        <v>787.91</v>
      </c>
      <c r="DG94">
        <f t="shared" si="25"/>
        <v>0</v>
      </c>
      <c r="DH94">
        <f t="shared" si="26"/>
        <v>0</v>
      </c>
      <c r="DI94">
        <f t="shared" si="27"/>
        <v>0</v>
      </c>
      <c r="DJ94">
        <f t="shared" si="37"/>
        <v>787.91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ROW(Source!A259)</f>
        <v>259</v>
      </c>
      <c r="B95">
        <v>1472751627</v>
      </c>
      <c r="C95">
        <v>1472753215</v>
      </c>
      <c r="D95">
        <v>1441834671</v>
      </c>
      <c r="E95">
        <v>1</v>
      </c>
      <c r="F95">
        <v>1</v>
      </c>
      <c r="G95">
        <v>15514512</v>
      </c>
      <c r="H95">
        <v>3</v>
      </c>
      <c r="I95" t="s">
        <v>618</v>
      </c>
      <c r="J95" t="s">
        <v>619</v>
      </c>
      <c r="K95" t="s">
        <v>620</v>
      </c>
      <c r="L95">
        <v>1348</v>
      </c>
      <c r="N95">
        <v>1009</v>
      </c>
      <c r="O95" t="s">
        <v>599</v>
      </c>
      <c r="P95" t="s">
        <v>599</v>
      </c>
      <c r="Q95">
        <v>1000</v>
      </c>
      <c r="W95">
        <v>0</v>
      </c>
      <c r="X95">
        <v>-19071303</v>
      </c>
      <c r="Y95">
        <f t="shared" si="31"/>
        <v>5.9999999999999995E-4</v>
      </c>
      <c r="AA95">
        <v>184462.17</v>
      </c>
      <c r="AB95">
        <v>0</v>
      </c>
      <c r="AC95">
        <v>0</v>
      </c>
      <c r="AD95">
        <v>0</v>
      </c>
      <c r="AE95">
        <v>184462.17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5.9999999999999995E-4</v>
      </c>
      <c r="AU95" t="s">
        <v>3</v>
      </c>
      <c r="AV95">
        <v>0</v>
      </c>
      <c r="AW95">
        <v>2</v>
      </c>
      <c r="AX95">
        <v>1472753238</v>
      </c>
      <c r="AY95">
        <v>1</v>
      </c>
      <c r="AZ95">
        <v>0</v>
      </c>
      <c r="BA95">
        <v>137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ROUND(Y95*Source!I259,9)</f>
        <v>5.9999999999999995E-4</v>
      </c>
      <c r="CY95">
        <f t="shared" si="34"/>
        <v>184462.17</v>
      </c>
      <c r="CZ95">
        <f t="shared" si="35"/>
        <v>184462.17</v>
      </c>
      <c r="DA95">
        <f t="shared" si="36"/>
        <v>1</v>
      </c>
      <c r="DB95">
        <f t="shared" si="32"/>
        <v>110.68</v>
      </c>
      <c r="DC95">
        <f t="shared" si="33"/>
        <v>0</v>
      </c>
      <c r="DD95" t="s">
        <v>3</v>
      </c>
      <c r="DE95" t="s">
        <v>3</v>
      </c>
      <c r="DF95">
        <f t="shared" si="24"/>
        <v>110.68</v>
      </c>
      <c r="DG95">
        <f t="shared" si="25"/>
        <v>0</v>
      </c>
      <c r="DH95">
        <f t="shared" si="26"/>
        <v>0</v>
      </c>
      <c r="DI95">
        <f t="shared" si="27"/>
        <v>0</v>
      </c>
      <c r="DJ95">
        <f t="shared" si="37"/>
        <v>110.68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ROW(Source!A259)</f>
        <v>259</v>
      </c>
      <c r="B96">
        <v>1472751627</v>
      </c>
      <c r="C96">
        <v>1472753215</v>
      </c>
      <c r="D96">
        <v>1441834634</v>
      </c>
      <c r="E96">
        <v>1</v>
      </c>
      <c r="F96">
        <v>1</v>
      </c>
      <c r="G96">
        <v>15514512</v>
      </c>
      <c r="H96">
        <v>3</v>
      </c>
      <c r="I96" t="s">
        <v>621</v>
      </c>
      <c r="J96" t="s">
        <v>622</v>
      </c>
      <c r="K96" t="s">
        <v>623</v>
      </c>
      <c r="L96">
        <v>1348</v>
      </c>
      <c r="N96">
        <v>1009</v>
      </c>
      <c r="O96" t="s">
        <v>599</v>
      </c>
      <c r="P96" t="s">
        <v>599</v>
      </c>
      <c r="Q96">
        <v>1000</v>
      </c>
      <c r="W96">
        <v>0</v>
      </c>
      <c r="X96">
        <v>1869974630</v>
      </c>
      <c r="Y96">
        <f t="shared" si="31"/>
        <v>1E-3</v>
      </c>
      <c r="AA96">
        <v>88053.759999999995</v>
      </c>
      <c r="AB96">
        <v>0</v>
      </c>
      <c r="AC96">
        <v>0</v>
      </c>
      <c r="AD96">
        <v>0</v>
      </c>
      <c r="AE96">
        <v>88053.759999999995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1E-3</v>
      </c>
      <c r="AU96" t="s">
        <v>3</v>
      </c>
      <c r="AV96">
        <v>0</v>
      </c>
      <c r="AW96">
        <v>2</v>
      </c>
      <c r="AX96">
        <v>1472753239</v>
      </c>
      <c r="AY96">
        <v>1</v>
      </c>
      <c r="AZ96">
        <v>0</v>
      </c>
      <c r="BA96">
        <v>138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ROUND(Y96*Source!I259,9)</f>
        <v>1E-3</v>
      </c>
      <c r="CY96">
        <f t="shared" si="34"/>
        <v>88053.759999999995</v>
      </c>
      <c r="CZ96">
        <f t="shared" si="35"/>
        <v>88053.759999999995</v>
      </c>
      <c r="DA96">
        <f t="shared" si="36"/>
        <v>1</v>
      </c>
      <c r="DB96">
        <f t="shared" si="32"/>
        <v>88.05</v>
      </c>
      <c r="DC96">
        <f t="shared" si="33"/>
        <v>0</v>
      </c>
      <c r="DD96" t="s">
        <v>3</v>
      </c>
      <c r="DE96" t="s">
        <v>3</v>
      </c>
      <c r="DF96">
        <f t="shared" si="24"/>
        <v>88.05</v>
      </c>
      <c r="DG96">
        <f t="shared" si="25"/>
        <v>0</v>
      </c>
      <c r="DH96">
        <f t="shared" si="26"/>
        <v>0</v>
      </c>
      <c r="DI96">
        <f t="shared" si="27"/>
        <v>0</v>
      </c>
      <c r="DJ96">
        <f t="shared" si="37"/>
        <v>88.05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ROW(Source!A259)</f>
        <v>259</v>
      </c>
      <c r="B97">
        <v>1472751627</v>
      </c>
      <c r="C97">
        <v>1472753215</v>
      </c>
      <c r="D97">
        <v>1441834836</v>
      </c>
      <c r="E97">
        <v>1</v>
      </c>
      <c r="F97">
        <v>1</v>
      </c>
      <c r="G97">
        <v>15514512</v>
      </c>
      <c r="H97">
        <v>3</v>
      </c>
      <c r="I97" t="s">
        <v>624</v>
      </c>
      <c r="J97" t="s">
        <v>625</v>
      </c>
      <c r="K97" t="s">
        <v>626</v>
      </c>
      <c r="L97">
        <v>1348</v>
      </c>
      <c r="N97">
        <v>1009</v>
      </c>
      <c r="O97" t="s">
        <v>599</v>
      </c>
      <c r="P97" t="s">
        <v>599</v>
      </c>
      <c r="Q97">
        <v>1000</v>
      </c>
      <c r="W97">
        <v>0</v>
      </c>
      <c r="X97">
        <v>1434651514</v>
      </c>
      <c r="Y97">
        <f t="shared" si="31"/>
        <v>2.16E-3</v>
      </c>
      <c r="AA97">
        <v>93194.67</v>
      </c>
      <c r="AB97">
        <v>0</v>
      </c>
      <c r="AC97">
        <v>0</v>
      </c>
      <c r="AD97">
        <v>0</v>
      </c>
      <c r="AE97">
        <v>93194.67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2.16E-3</v>
      </c>
      <c r="AU97" t="s">
        <v>3</v>
      </c>
      <c r="AV97">
        <v>0</v>
      </c>
      <c r="AW97">
        <v>2</v>
      </c>
      <c r="AX97">
        <v>1472753240</v>
      </c>
      <c r="AY97">
        <v>1</v>
      </c>
      <c r="AZ97">
        <v>0</v>
      </c>
      <c r="BA97">
        <v>139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ROUND(Y97*Source!I259,9)</f>
        <v>2.16E-3</v>
      </c>
      <c r="CY97">
        <f t="shared" si="34"/>
        <v>93194.67</v>
      </c>
      <c r="CZ97">
        <f t="shared" si="35"/>
        <v>93194.67</v>
      </c>
      <c r="DA97">
        <f t="shared" si="36"/>
        <v>1</v>
      </c>
      <c r="DB97">
        <f t="shared" si="32"/>
        <v>201.3</v>
      </c>
      <c r="DC97">
        <f t="shared" si="33"/>
        <v>0</v>
      </c>
      <c r="DD97" t="s">
        <v>3</v>
      </c>
      <c r="DE97" t="s">
        <v>3</v>
      </c>
      <c r="DF97">
        <f t="shared" si="24"/>
        <v>201.3</v>
      </c>
      <c r="DG97">
        <f t="shared" si="25"/>
        <v>0</v>
      </c>
      <c r="DH97">
        <f t="shared" si="26"/>
        <v>0</v>
      </c>
      <c r="DI97">
        <f t="shared" si="27"/>
        <v>0</v>
      </c>
      <c r="DJ97">
        <f t="shared" si="37"/>
        <v>201.3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ROW(Source!A259)</f>
        <v>259</v>
      </c>
      <c r="B98">
        <v>1472751627</v>
      </c>
      <c r="C98">
        <v>1472753215</v>
      </c>
      <c r="D98">
        <v>1441834853</v>
      </c>
      <c r="E98">
        <v>1</v>
      </c>
      <c r="F98">
        <v>1</v>
      </c>
      <c r="G98">
        <v>15514512</v>
      </c>
      <c r="H98">
        <v>3</v>
      </c>
      <c r="I98" t="s">
        <v>627</v>
      </c>
      <c r="J98" t="s">
        <v>628</v>
      </c>
      <c r="K98" t="s">
        <v>629</v>
      </c>
      <c r="L98">
        <v>1348</v>
      </c>
      <c r="N98">
        <v>1009</v>
      </c>
      <c r="O98" t="s">
        <v>599</v>
      </c>
      <c r="P98" t="s">
        <v>599</v>
      </c>
      <c r="Q98">
        <v>1000</v>
      </c>
      <c r="W98">
        <v>0</v>
      </c>
      <c r="X98">
        <v>-1847698748</v>
      </c>
      <c r="Y98">
        <f t="shared" si="31"/>
        <v>8.0000000000000004E-4</v>
      </c>
      <c r="AA98">
        <v>78065.73</v>
      </c>
      <c r="AB98">
        <v>0</v>
      </c>
      <c r="AC98">
        <v>0</v>
      </c>
      <c r="AD98">
        <v>0</v>
      </c>
      <c r="AE98">
        <v>78065.73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8.0000000000000004E-4</v>
      </c>
      <c r="AU98" t="s">
        <v>3</v>
      </c>
      <c r="AV98">
        <v>0</v>
      </c>
      <c r="AW98">
        <v>2</v>
      </c>
      <c r="AX98">
        <v>1472753241</v>
      </c>
      <c r="AY98">
        <v>1</v>
      </c>
      <c r="AZ98">
        <v>0</v>
      </c>
      <c r="BA98">
        <v>140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ROUND(Y98*Source!I259,9)</f>
        <v>8.0000000000000004E-4</v>
      </c>
      <c r="CY98">
        <f t="shared" si="34"/>
        <v>78065.73</v>
      </c>
      <c r="CZ98">
        <f t="shared" si="35"/>
        <v>78065.73</v>
      </c>
      <c r="DA98">
        <f t="shared" si="36"/>
        <v>1</v>
      </c>
      <c r="DB98">
        <f t="shared" si="32"/>
        <v>62.45</v>
      </c>
      <c r="DC98">
        <f t="shared" si="33"/>
        <v>0</v>
      </c>
      <c r="DD98" t="s">
        <v>3</v>
      </c>
      <c r="DE98" t="s">
        <v>3</v>
      </c>
      <c r="DF98">
        <f t="shared" si="24"/>
        <v>62.45</v>
      </c>
      <c r="DG98">
        <f t="shared" si="25"/>
        <v>0</v>
      </c>
      <c r="DH98">
        <f t="shared" si="26"/>
        <v>0</v>
      </c>
      <c r="DI98">
        <f t="shared" si="27"/>
        <v>0</v>
      </c>
      <c r="DJ98">
        <f t="shared" si="37"/>
        <v>62.45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ROW(Source!A259)</f>
        <v>259</v>
      </c>
      <c r="B99">
        <v>1472751627</v>
      </c>
      <c r="C99">
        <v>1472753215</v>
      </c>
      <c r="D99">
        <v>1441822273</v>
      </c>
      <c r="E99">
        <v>15514512</v>
      </c>
      <c r="F99">
        <v>1</v>
      </c>
      <c r="G99">
        <v>15514512</v>
      </c>
      <c r="H99">
        <v>3</v>
      </c>
      <c r="I99" t="s">
        <v>593</v>
      </c>
      <c r="J99" t="s">
        <v>3</v>
      </c>
      <c r="K99" t="s">
        <v>595</v>
      </c>
      <c r="L99">
        <v>1348</v>
      </c>
      <c r="N99">
        <v>1009</v>
      </c>
      <c r="O99" t="s">
        <v>599</v>
      </c>
      <c r="P99" t="s">
        <v>599</v>
      </c>
      <c r="Q99">
        <v>1000</v>
      </c>
      <c r="W99">
        <v>0</v>
      </c>
      <c r="X99">
        <v>-1698336702</v>
      </c>
      <c r="Y99">
        <f t="shared" si="31"/>
        <v>2.4000000000000001E-4</v>
      </c>
      <c r="AA99">
        <v>94640</v>
      </c>
      <c r="AB99">
        <v>0</v>
      </c>
      <c r="AC99">
        <v>0</v>
      </c>
      <c r="AD99">
        <v>0</v>
      </c>
      <c r="AE99">
        <v>94640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2.4000000000000001E-4</v>
      </c>
      <c r="AU99" t="s">
        <v>3</v>
      </c>
      <c r="AV99">
        <v>0</v>
      </c>
      <c r="AW99">
        <v>2</v>
      </c>
      <c r="AX99">
        <v>1472753243</v>
      </c>
      <c r="AY99">
        <v>1</v>
      </c>
      <c r="AZ99">
        <v>0</v>
      </c>
      <c r="BA99">
        <v>141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ROUND(Y99*Source!I259,9)</f>
        <v>2.4000000000000001E-4</v>
      </c>
      <c r="CY99">
        <f t="shared" si="34"/>
        <v>94640</v>
      </c>
      <c r="CZ99">
        <f t="shared" si="35"/>
        <v>94640</v>
      </c>
      <c r="DA99">
        <f t="shared" si="36"/>
        <v>1</v>
      </c>
      <c r="DB99">
        <f t="shared" si="32"/>
        <v>22.71</v>
      </c>
      <c r="DC99">
        <f t="shared" si="33"/>
        <v>0</v>
      </c>
      <c r="DD99" t="s">
        <v>3</v>
      </c>
      <c r="DE99" t="s">
        <v>3</v>
      </c>
      <c r="DF99">
        <f t="shared" si="24"/>
        <v>22.71</v>
      </c>
      <c r="DG99">
        <f t="shared" si="25"/>
        <v>0</v>
      </c>
      <c r="DH99">
        <f t="shared" si="26"/>
        <v>0</v>
      </c>
      <c r="DI99">
        <f t="shared" si="27"/>
        <v>0</v>
      </c>
      <c r="DJ99">
        <f t="shared" si="37"/>
        <v>22.71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ROW(Source!A259)</f>
        <v>259</v>
      </c>
      <c r="B100">
        <v>1472751627</v>
      </c>
      <c r="C100">
        <v>1472753215</v>
      </c>
      <c r="D100">
        <v>1441850453</v>
      </c>
      <c r="E100">
        <v>1</v>
      </c>
      <c r="F100">
        <v>1</v>
      </c>
      <c r="G100">
        <v>15514512</v>
      </c>
      <c r="H100">
        <v>3</v>
      </c>
      <c r="I100" t="s">
        <v>630</v>
      </c>
      <c r="J100" t="s">
        <v>631</v>
      </c>
      <c r="K100" t="s">
        <v>632</v>
      </c>
      <c r="L100">
        <v>1348</v>
      </c>
      <c r="N100">
        <v>1009</v>
      </c>
      <c r="O100" t="s">
        <v>599</v>
      </c>
      <c r="P100" t="s">
        <v>599</v>
      </c>
      <c r="Q100">
        <v>1000</v>
      </c>
      <c r="W100">
        <v>0</v>
      </c>
      <c r="X100">
        <v>-1449669889</v>
      </c>
      <c r="Y100">
        <f t="shared" si="31"/>
        <v>8.9999999999999998E-4</v>
      </c>
      <c r="AA100">
        <v>178433.97</v>
      </c>
      <c r="AB100">
        <v>0</v>
      </c>
      <c r="AC100">
        <v>0</v>
      </c>
      <c r="AD100">
        <v>0</v>
      </c>
      <c r="AE100">
        <v>178433.97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8.9999999999999998E-4</v>
      </c>
      <c r="AU100" t="s">
        <v>3</v>
      </c>
      <c r="AV100">
        <v>0</v>
      </c>
      <c r="AW100">
        <v>2</v>
      </c>
      <c r="AX100">
        <v>1472753242</v>
      </c>
      <c r="AY100">
        <v>1</v>
      </c>
      <c r="AZ100">
        <v>0</v>
      </c>
      <c r="BA100">
        <v>142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ROUND(Y100*Source!I259,9)</f>
        <v>8.9999999999999998E-4</v>
      </c>
      <c r="CY100">
        <f t="shared" si="34"/>
        <v>178433.97</v>
      </c>
      <c r="CZ100">
        <f t="shared" si="35"/>
        <v>178433.97</v>
      </c>
      <c r="DA100">
        <f t="shared" si="36"/>
        <v>1</v>
      </c>
      <c r="DB100">
        <f t="shared" si="32"/>
        <v>160.59</v>
      </c>
      <c r="DC100">
        <f t="shared" si="33"/>
        <v>0</v>
      </c>
      <c r="DD100" t="s">
        <v>3</v>
      </c>
      <c r="DE100" t="s">
        <v>3</v>
      </c>
      <c r="DF100">
        <f t="shared" si="24"/>
        <v>160.59</v>
      </c>
      <c r="DG100">
        <f t="shared" si="25"/>
        <v>0</v>
      </c>
      <c r="DH100">
        <f t="shared" si="26"/>
        <v>0</v>
      </c>
      <c r="DI100">
        <f t="shared" si="27"/>
        <v>0</v>
      </c>
      <c r="DJ100">
        <f t="shared" si="37"/>
        <v>160.59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ROW(Source!A260)</f>
        <v>260</v>
      </c>
      <c r="B101">
        <v>1472751627</v>
      </c>
      <c r="C101">
        <v>1472753244</v>
      </c>
      <c r="D101">
        <v>1441819193</v>
      </c>
      <c r="E101">
        <v>15514512</v>
      </c>
      <c r="F101">
        <v>1</v>
      </c>
      <c r="G101">
        <v>15514512</v>
      </c>
      <c r="H101">
        <v>1</v>
      </c>
      <c r="I101" t="s">
        <v>571</v>
      </c>
      <c r="J101" t="s">
        <v>3</v>
      </c>
      <c r="K101" t="s">
        <v>572</v>
      </c>
      <c r="L101">
        <v>1191</v>
      </c>
      <c r="N101">
        <v>1013</v>
      </c>
      <c r="O101" t="s">
        <v>573</v>
      </c>
      <c r="P101" t="s">
        <v>573</v>
      </c>
      <c r="Q101">
        <v>1</v>
      </c>
      <c r="W101">
        <v>0</v>
      </c>
      <c r="X101">
        <v>476480486</v>
      </c>
      <c r="Y101">
        <f t="shared" si="31"/>
        <v>42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42</v>
      </c>
      <c r="AU101" t="s">
        <v>3</v>
      </c>
      <c r="AV101">
        <v>1</v>
      </c>
      <c r="AW101">
        <v>2</v>
      </c>
      <c r="AX101">
        <v>1472753255</v>
      </c>
      <c r="AY101">
        <v>1</v>
      </c>
      <c r="AZ101">
        <v>0</v>
      </c>
      <c r="BA101">
        <v>143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U101">
        <f>ROUND(AT101*Source!I260*AH101*AL101,2)</f>
        <v>0</v>
      </c>
      <c r="CV101">
        <f>ROUND(Y101*Source!I260,9)</f>
        <v>42</v>
      </c>
      <c r="CW101">
        <v>0</v>
      </c>
      <c r="CX101">
        <f>ROUND(Y101*Source!I260,9)</f>
        <v>42</v>
      </c>
      <c r="CY101">
        <f>AD101</f>
        <v>0</v>
      </c>
      <c r="CZ101">
        <f>AH101</f>
        <v>0</v>
      </c>
      <c r="DA101">
        <f>AL101</f>
        <v>1</v>
      </c>
      <c r="DB101">
        <f t="shared" si="32"/>
        <v>0</v>
      </c>
      <c r="DC101">
        <f t="shared" si="33"/>
        <v>0</v>
      </c>
      <c r="DD101" t="s">
        <v>3</v>
      </c>
      <c r="DE101" t="s">
        <v>3</v>
      </c>
      <c r="DF101">
        <f t="shared" si="24"/>
        <v>0</v>
      </c>
      <c r="DG101">
        <f t="shared" si="25"/>
        <v>0</v>
      </c>
      <c r="DH101">
        <f t="shared" si="26"/>
        <v>0</v>
      </c>
      <c r="DI101">
        <f t="shared" si="27"/>
        <v>0</v>
      </c>
      <c r="DJ101">
        <f>DI101</f>
        <v>0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ROW(Source!A260)</f>
        <v>260</v>
      </c>
      <c r="B102">
        <v>1472751627</v>
      </c>
      <c r="C102">
        <v>1472753244</v>
      </c>
      <c r="D102">
        <v>1441835475</v>
      </c>
      <c r="E102">
        <v>1</v>
      </c>
      <c r="F102">
        <v>1</v>
      </c>
      <c r="G102">
        <v>15514512</v>
      </c>
      <c r="H102">
        <v>3</v>
      </c>
      <c r="I102" t="s">
        <v>596</v>
      </c>
      <c r="J102" t="s">
        <v>597</v>
      </c>
      <c r="K102" t="s">
        <v>598</v>
      </c>
      <c r="L102">
        <v>1348</v>
      </c>
      <c r="N102">
        <v>1009</v>
      </c>
      <c r="O102" t="s">
        <v>599</v>
      </c>
      <c r="P102" t="s">
        <v>599</v>
      </c>
      <c r="Q102">
        <v>1000</v>
      </c>
      <c r="W102">
        <v>0</v>
      </c>
      <c r="X102">
        <v>438248051</v>
      </c>
      <c r="Y102">
        <f t="shared" si="31"/>
        <v>2.9999999999999997E-4</v>
      </c>
      <c r="AA102">
        <v>155908.07999999999</v>
      </c>
      <c r="AB102">
        <v>0</v>
      </c>
      <c r="AC102">
        <v>0</v>
      </c>
      <c r="AD102">
        <v>0</v>
      </c>
      <c r="AE102">
        <v>155908.07999999999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2.9999999999999997E-4</v>
      </c>
      <c r="AU102" t="s">
        <v>3</v>
      </c>
      <c r="AV102">
        <v>0</v>
      </c>
      <c r="AW102">
        <v>2</v>
      </c>
      <c r="AX102">
        <v>1472753256</v>
      </c>
      <c r="AY102">
        <v>1</v>
      </c>
      <c r="AZ102">
        <v>0</v>
      </c>
      <c r="BA102">
        <v>144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ROUND(Y102*Source!I260,9)</f>
        <v>2.9999999999999997E-4</v>
      </c>
      <c r="CY102">
        <f t="shared" ref="CY102:CY110" si="38">AA102</f>
        <v>155908.07999999999</v>
      </c>
      <c r="CZ102">
        <f t="shared" ref="CZ102:CZ110" si="39">AE102</f>
        <v>155908.07999999999</v>
      </c>
      <c r="DA102">
        <f t="shared" ref="DA102:DA110" si="40">AI102</f>
        <v>1</v>
      </c>
      <c r="DB102">
        <f t="shared" si="32"/>
        <v>46.77</v>
      </c>
      <c r="DC102">
        <f t="shared" si="33"/>
        <v>0</v>
      </c>
      <c r="DD102" t="s">
        <v>3</v>
      </c>
      <c r="DE102" t="s">
        <v>3</v>
      </c>
      <c r="DF102">
        <f t="shared" si="24"/>
        <v>46.77</v>
      </c>
      <c r="DG102">
        <f t="shared" si="25"/>
        <v>0</v>
      </c>
      <c r="DH102">
        <f t="shared" si="26"/>
        <v>0</v>
      </c>
      <c r="DI102">
        <f t="shared" si="27"/>
        <v>0</v>
      </c>
      <c r="DJ102">
        <f t="shared" ref="DJ102:DJ110" si="41">DF102</f>
        <v>46.77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ROW(Source!A260)</f>
        <v>260</v>
      </c>
      <c r="B103">
        <v>1472751627</v>
      </c>
      <c r="C103">
        <v>1472753244</v>
      </c>
      <c r="D103">
        <v>1441835549</v>
      </c>
      <c r="E103">
        <v>1</v>
      </c>
      <c r="F103">
        <v>1</v>
      </c>
      <c r="G103">
        <v>15514512</v>
      </c>
      <c r="H103">
        <v>3</v>
      </c>
      <c r="I103" t="s">
        <v>600</v>
      </c>
      <c r="J103" t="s">
        <v>601</v>
      </c>
      <c r="K103" t="s">
        <v>602</v>
      </c>
      <c r="L103">
        <v>1348</v>
      </c>
      <c r="N103">
        <v>1009</v>
      </c>
      <c r="O103" t="s">
        <v>599</v>
      </c>
      <c r="P103" t="s">
        <v>599</v>
      </c>
      <c r="Q103">
        <v>1000</v>
      </c>
      <c r="W103">
        <v>0</v>
      </c>
      <c r="X103">
        <v>-2009451208</v>
      </c>
      <c r="Y103">
        <f t="shared" si="31"/>
        <v>1E-4</v>
      </c>
      <c r="AA103">
        <v>194655.19</v>
      </c>
      <c r="AB103">
        <v>0</v>
      </c>
      <c r="AC103">
        <v>0</v>
      </c>
      <c r="AD103">
        <v>0</v>
      </c>
      <c r="AE103">
        <v>194655.19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1E-4</v>
      </c>
      <c r="AU103" t="s">
        <v>3</v>
      </c>
      <c r="AV103">
        <v>0</v>
      </c>
      <c r="AW103">
        <v>2</v>
      </c>
      <c r="AX103">
        <v>1472753257</v>
      </c>
      <c r="AY103">
        <v>1</v>
      </c>
      <c r="AZ103">
        <v>0</v>
      </c>
      <c r="BA103">
        <v>145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ROUND(Y103*Source!I260,9)</f>
        <v>1E-4</v>
      </c>
      <c r="CY103">
        <f t="shared" si="38"/>
        <v>194655.19</v>
      </c>
      <c r="CZ103">
        <f t="shared" si="39"/>
        <v>194655.19</v>
      </c>
      <c r="DA103">
        <f t="shared" si="40"/>
        <v>1</v>
      </c>
      <c r="DB103">
        <f t="shared" si="32"/>
        <v>19.47</v>
      </c>
      <c r="DC103">
        <f t="shared" si="33"/>
        <v>0</v>
      </c>
      <c r="DD103" t="s">
        <v>3</v>
      </c>
      <c r="DE103" t="s">
        <v>3</v>
      </c>
      <c r="DF103">
        <f t="shared" si="24"/>
        <v>19.47</v>
      </c>
      <c r="DG103">
        <f t="shared" si="25"/>
        <v>0</v>
      </c>
      <c r="DH103">
        <f t="shared" si="26"/>
        <v>0</v>
      </c>
      <c r="DI103">
        <f t="shared" si="27"/>
        <v>0</v>
      </c>
      <c r="DJ103">
        <f t="shared" si="41"/>
        <v>19.47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ROW(Source!A260)</f>
        <v>260</v>
      </c>
      <c r="B104">
        <v>1472751627</v>
      </c>
      <c r="C104">
        <v>1472753244</v>
      </c>
      <c r="D104">
        <v>1441836250</v>
      </c>
      <c r="E104">
        <v>1</v>
      </c>
      <c r="F104">
        <v>1</v>
      </c>
      <c r="G104">
        <v>15514512</v>
      </c>
      <c r="H104">
        <v>3</v>
      </c>
      <c r="I104" t="s">
        <v>633</v>
      </c>
      <c r="J104" t="s">
        <v>634</v>
      </c>
      <c r="K104" t="s">
        <v>635</v>
      </c>
      <c r="L104">
        <v>1327</v>
      </c>
      <c r="N104">
        <v>1005</v>
      </c>
      <c r="O104" t="s">
        <v>636</v>
      </c>
      <c r="P104" t="s">
        <v>636</v>
      </c>
      <c r="Q104">
        <v>1</v>
      </c>
      <c r="W104">
        <v>0</v>
      </c>
      <c r="X104">
        <v>1447035648</v>
      </c>
      <c r="Y104">
        <f t="shared" si="31"/>
        <v>1.4</v>
      </c>
      <c r="AA104">
        <v>149.25</v>
      </c>
      <c r="AB104">
        <v>0</v>
      </c>
      <c r="AC104">
        <v>0</v>
      </c>
      <c r="AD104">
        <v>0</v>
      </c>
      <c r="AE104">
        <v>149.25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1.4</v>
      </c>
      <c r="AU104" t="s">
        <v>3</v>
      </c>
      <c r="AV104">
        <v>0</v>
      </c>
      <c r="AW104">
        <v>2</v>
      </c>
      <c r="AX104">
        <v>1472753258</v>
      </c>
      <c r="AY104">
        <v>1</v>
      </c>
      <c r="AZ104">
        <v>0</v>
      </c>
      <c r="BA104">
        <v>146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ROUND(Y104*Source!I260,9)</f>
        <v>1.4</v>
      </c>
      <c r="CY104">
        <f t="shared" si="38"/>
        <v>149.25</v>
      </c>
      <c r="CZ104">
        <f t="shared" si="39"/>
        <v>149.25</v>
      </c>
      <c r="DA104">
        <f t="shared" si="40"/>
        <v>1</v>
      </c>
      <c r="DB104">
        <f t="shared" si="32"/>
        <v>208.95</v>
      </c>
      <c r="DC104">
        <f t="shared" si="33"/>
        <v>0</v>
      </c>
      <c r="DD104" t="s">
        <v>3</v>
      </c>
      <c r="DE104" t="s">
        <v>3</v>
      </c>
      <c r="DF104">
        <f t="shared" si="24"/>
        <v>208.95</v>
      </c>
      <c r="DG104">
        <f t="shared" si="25"/>
        <v>0</v>
      </c>
      <c r="DH104">
        <f t="shared" si="26"/>
        <v>0</v>
      </c>
      <c r="DI104">
        <f t="shared" si="27"/>
        <v>0</v>
      </c>
      <c r="DJ104">
        <f t="shared" si="41"/>
        <v>208.95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ROW(Source!A260)</f>
        <v>260</v>
      </c>
      <c r="B105">
        <v>1472751627</v>
      </c>
      <c r="C105">
        <v>1472753244</v>
      </c>
      <c r="D105">
        <v>1441834635</v>
      </c>
      <c r="E105">
        <v>1</v>
      </c>
      <c r="F105">
        <v>1</v>
      </c>
      <c r="G105">
        <v>15514512</v>
      </c>
      <c r="H105">
        <v>3</v>
      </c>
      <c r="I105" t="s">
        <v>612</v>
      </c>
      <c r="J105" t="s">
        <v>613</v>
      </c>
      <c r="K105" t="s">
        <v>614</v>
      </c>
      <c r="L105">
        <v>1339</v>
      </c>
      <c r="N105">
        <v>1007</v>
      </c>
      <c r="O105" t="s">
        <v>210</v>
      </c>
      <c r="P105" t="s">
        <v>210</v>
      </c>
      <c r="Q105">
        <v>1</v>
      </c>
      <c r="W105">
        <v>0</v>
      </c>
      <c r="X105">
        <v>-389859187</v>
      </c>
      <c r="Y105">
        <f t="shared" si="31"/>
        <v>0.5</v>
      </c>
      <c r="AA105">
        <v>103.4</v>
      </c>
      <c r="AB105">
        <v>0</v>
      </c>
      <c r="AC105">
        <v>0</v>
      </c>
      <c r="AD105">
        <v>0</v>
      </c>
      <c r="AE105">
        <v>103.4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0.5</v>
      </c>
      <c r="AU105" t="s">
        <v>3</v>
      </c>
      <c r="AV105">
        <v>0</v>
      </c>
      <c r="AW105">
        <v>2</v>
      </c>
      <c r="AX105">
        <v>1472753259</v>
      </c>
      <c r="AY105">
        <v>1</v>
      </c>
      <c r="AZ105">
        <v>0</v>
      </c>
      <c r="BA105">
        <v>147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ROUND(Y105*Source!I260,9)</f>
        <v>0.5</v>
      </c>
      <c r="CY105">
        <f t="shared" si="38"/>
        <v>103.4</v>
      </c>
      <c r="CZ105">
        <f t="shared" si="39"/>
        <v>103.4</v>
      </c>
      <c r="DA105">
        <f t="shared" si="40"/>
        <v>1</v>
      </c>
      <c r="DB105">
        <f t="shared" si="32"/>
        <v>51.7</v>
      </c>
      <c r="DC105">
        <f t="shared" si="33"/>
        <v>0</v>
      </c>
      <c r="DD105" t="s">
        <v>3</v>
      </c>
      <c r="DE105" t="s">
        <v>3</v>
      </c>
      <c r="DF105">
        <f t="shared" si="24"/>
        <v>51.7</v>
      </c>
      <c r="DG105">
        <f t="shared" si="25"/>
        <v>0</v>
      </c>
      <c r="DH105">
        <f t="shared" si="26"/>
        <v>0</v>
      </c>
      <c r="DI105">
        <f t="shared" si="27"/>
        <v>0</v>
      </c>
      <c r="DJ105">
        <f t="shared" si="41"/>
        <v>51.7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ROW(Source!A260)</f>
        <v>260</v>
      </c>
      <c r="B106">
        <v>1472751627</v>
      </c>
      <c r="C106">
        <v>1472753244</v>
      </c>
      <c r="D106">
        <v>1441834627</v>
      </c>
      <c r="E106">
        <v>1</v>
      </c>
      <c r="F106">
        <v>1</v>
      </c>
      <c r="G106">
        <v>15514512</v>
      </c>
      <c r="H106">
        <v>3</v>
      </c>
      <c r="I106" t="s">
        <v>615</v>
      </c>
      <c r="J106" t="s">
        <v>616</v>
      </c>
      <c r="K106" t="s">
        <v>617</v>
      </c>
      <c r="L106">
        <v>1339</v>
      </c>
      <c r="N106">
        <v>1007</v>
      </c>
      <c r="O106" t="s">
        <v>210</v>
      </c>
      <c r="P106" t="s">
        <v>210</v>
      </c>
      <c r="Q106">
        <v>1</v>
      </c>
      <c r="W106">
        <v>0</v>
      </c>
      <c r="X106">
        <v>709656040</v>
      </c>
      <c r="Y106">
        <f t="shared" si="31"/>
        <v>0.3</v>
      </c>
      <c r="AA106">
        <v>875.46</v>
      </c>
      <c r="AB106">
        <v>0</v>
      </c>
      <c r="AC106">
        <v>0</v>
      </c>
      <c r="AD106">
        <v>0</v>
      </c>
      <c r="AE106">
        <v>875.46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0.3</v>
      </c>
      <c r="AU106" t="s">
        <v>3</v>
      </c>
      <c r="AV106">
        <v>0</v>
      </c>
      <c r="AW106">
        <v>2</v>
      </c>
      <c r="AX106">
        <v>1472753260</v>
      </c>
      <c r="AY106">
        <v>1</v>
      </c>
      <c r="AZ106">
        <v>0</v>
      </c>
      <c r="BA106">
        <v>148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ROUND(Y106*Source!I260,9)</f>
        <v>0.3</v>
      </c>
      <c r="CY106">
        <f t="shared" si="38"/>
        <v>875.46</v>
      </c>
      <c r="CZ106">
        <f t="shared" si="39"/>
        <v>875.46</v>
      </c>
      <c r="DA106">
        <f t="shared" si="40"/>
        <v>1</v>
      </c>
      <c r="DB106">
        <f t="shared" si="32"/>
        <v>262.64</v>
      </c>
      <c r="DC106">
        <f t="shared" si="33"/>
        <v>0</v>
      </c>
      <c r="DD106" t="s">
        <v>3</v>
      </c>
      <c r="DE106" t="s">
        <v>3</v>
      </c>
      <c r="DF106">
        <f t="shared" si="24"/>
        <v>262.64</v>
      </c>
      <c r="DG106">
        <f t="shared" si="25"/>
        <v>0</v>
      </c>
      <c r="DH106">
        <f t="shared" si="26"/>
        <v>0</v>
      </c>
      <c r="DI106">
        <f t="shared" si="27"/>
        <v>0</v>
      </c>
      <c r="DJ106">
        <f t="shared" si="41"/>
        <v>262.64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ROW(Source!A260)</f>
        <v>260</v>
      </c>
      <c r="B107">
        <v>1472751627</v>
      </c>
      <c r="C107">
        <v>1472753244</v>
      </c>
      <c r="D107">
        <v>1441834671</v>
      </c>
      <c r="E107">
        <v>1</v>
      </c>
      <c r="F107">
        <v>1</v>
      </c>
      <c r="G107">
        <v>15514512</v>
      </c>
      <c r="H107">
        <v>3</v>
      </c>
      <c r="I107" t="s">
        <v>618</v>
      </c>
      <c r="J107" t="s">
        <v>619</v>
      </c>
      <c r="K107" t="s">
        <v>620</v>
      </c>
      <c r="L107">
        <v>1348</v>
      </c>
      <c r="N107">
        <v>1009</v>
      </c>
      <c r="O107" t="s">
        <v>599</v>
      </c>
      <c r="P107" t="s">
        <v>599</v>
      </c>
      <c r="Q107">
        <v>1000</v>
      </c>
      <c r="W107">
        <v>0</v>
      </c>
      <c r="X107">
        <v>-19071303</v>
      </c>
      <c r="Y107">
        <f t="shared" si="31"/>
        <v>1E-4</v>
      </c>
      <c r="AA107">
        <v>184462.17</v>
      </c>
      <c r="AB107">
        <v>0</v>
      </c>
      <c r="AC107">
        <v>0</v>
      </c>
      <c r="AD107">
        <v>0</v>
      </c>
      <c r="AE107">
        <v>184462.17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1E-4</v>
      </c>
      <c r="AU107" t="s">
        <v>3</v>
      </c>
      <c r="AV107">
        <v>0</v>
      </c>
      <c r="AW107">
        <v>2</v>
      </c>
      <c r="AX107">
        <v>1472753261</v>
      </c>
      <c r="AY107">
        <v>1</v>
      </c>
      <c r="AZ107">
        <v>0</v>
      </c>
      <c r="BA107">
        <v>149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ROUND(Y107*Source!I260,9)</f>
        <v>1E-4</v>
      </c>
      <c r="CY107">
        <f t="shared" si="38"/>
        <v>184462.17</v>
      </c>
      <c r="CZ107">
        <f t="shared" si="39"/>
        <v>184462.17</v>
      </c>
      <c r="DA107">
        <f t="shared" si="40"/>
        <v>1</v>
      </c>
      <c r="DB107">
        <f t="shared" si="32"/>
        <v>18.45</v>
      </c>
      <c r="DC107">
        <f t="shared" si="33"/>
        <v>0</v>
      </c>
      <c r="DD107" t="s">
        <v>3</v>
      </c>
      <c r="DE107" t="s">
        <v>3</v>
      </c>
      <c r="DF107">
        <f t="shared" si="24"/>
        <v>18.45</v>
      </c>
      <c r="DG107">
        <f t="shared" si="25"/>
        <v>0</v>
      </c>
      <c r="DH107">
        <f t="shared" si="26"/>
        <v>0</v>
      </c>
      <c r="DI107">
        <f t="shared" si="27"/>
        <v>0</v>
      </c>
      <c r="DJ107">
        <f t="shared" si="41"/>
        <v>18.45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ROW(Source!A260)</f>
        <v>260</v>
      </c>
      <c r="B108">
        <v>1472751627</v>
      </c>
      <c r="C108">
        <v>1472753244</v>
      </c>
      <c r="D108">
        <v>1441834634</v>
      </c>
      <c r="E108">
        <v>1</v>
      </c>
      <c r="F108">
        <v>1</v>
      </c>
      <c r="G108">
        <v>15514512</v>
      </c>
      <c r="H108">
        <v>3</v>
      </c>
      <c r="I108" t="s">
        <v>621</v>
      </c>
      <c r="J108" t="s">
        <v>622</v>
      </c>
      <c r="K108" t="s">
        <v>623</v>
      </c>
      <c r="L108">
        <v>1348</v>
      </c>
      <c r="N108">
        <v>1009</v>
      </c>
      <c r="O108" t="s">
        <v>599</v>
      </c>
      <c r="P108" t="s">
        <v>599</v>
      </c>
      <c r="Q108">
        <v>1000</v>
      </c>
      <c r="W108">
        <v>0</v>
      </c>
      <c r="X108">
        <v>1869974630</v>
      </c>
      <c r="Y108">
        <f t="shared" si="31"/>
        <v>2.9999999999999997E-4</v>
      </c>
      <c r="AA108">
        <v>88053.759999999995</v>
      </c>
      <c r="AB108">
        <v>0</v>
      </c>
      <c r="AC108">
        <v>0</v>
      </c>
      <c r="AD108">
        <v>0</v>
      </c>
      <c r="AE108">
        <v>88053.759999999995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2.9999999999999997E-4</v>
      </c>
      <c r="AU108" t="s">
        <v>3</v>
      </c>
      <c r="AV108">
        <v>0</v>
      </c>
      <c r="AW108">
        <v>2</v>
      </c>
      <c r="AX108">
        <v>1472753262</v>
      </c>
      <c r="AY108">
        <v>1</v>
      </c>
      <c r="AZ108">
        <v>0</v>
      </c>
      <c r="BA108">
        <v>150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ROUND(Y108*Source!I260,9)</f>
        <v>2.9999999999999997E-4</v>
      </c>
      <c r="CY108">
        <f t="shared" si="38"/>
        <v>88053.759999999995</v>
      </c>
      <c r="CZ108">
        <f t="shared" si="39"/>
        <v>88053.759999999995</v>
      </c>
      <c r="DA108">
        <f t="shared" si="40"/>
        <v>1</v>
      </c>
      <c r="DB108">
        <f t="shared" si="32"/>
        <v>26.42</v>
      </c>
      <c r="DC108">
        <f t="shared" si="33"/>
        <v>0</v>
      </c>
      <c r="DD108" t="s">
        <v>3</v>
      </c>
      <c r="DE108" t="s">
        <v>3</v>
      </c>
      <c r="DF108">
        <f t="shared" si="24"/>
        <v>26.42</v>
      </c>
      <c r="DG108">
        <f t="shared" si="25"/>
        <v>0</v>
      </c>
      <c r="DH108">
        <f t="shared" si="26"/>
        <v>0</v>
      </c>
      <c r="DI108">
        <f t="shared" si="27"/>
        <v>0</v>
      </c>
      <c r="DJ108">
        <f t="shared" si="41"/>
        <v>26.42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ROW(Source!A260)</f>
        <v>260</v>
      </c>
      <c r="B109">
        <v>1472751627</v>
      </c>
      <c r="C109">
        <v>1472753244</v>
      </c>
      <c r="D109">
        <v>1441834836</v>
      </c>
      <c r="E109">
        <v>1</v>
      </c>
      <c r="F109">
        <v>1</v>
      </c>
      <c r="G109">
        <v>15514512</v>
      </c>
      <c r="H109">
        <v>3</v>
      </c>
      <c r="I109" t="s">
        <v>624</v>
      </c>
      <c r="J109" t="s">
        <v>625</v>
      </c>
      <c r="K109" t="s">
        <v>626</v>
      </c>
      <c r="L109">
        <v>1348</v>
      </c>
      <c r="N109">
        <v>1009</v>
      </c>
      <c r="O109" t="s">
        <v>599</v>
      </c>
      <c r="P109" t="s">
        <v>599</v>
      </c>
      <c r="Q109">
        <v>1000</v>
      </c>
      <c r="W109">
        <v>0</v>
      </c>
      <c r="X109">
        <v>1434651514</v>
      </c>
      <c r="Y109">
        <f t="shared" si="31"/>
        <v>6.3000000000000003E-4</v>
      </c>
      <c r="AA109">
        <v>93194.67</v>
      </c>
      <c r="AB109">
        <v>0</v>
      </c>
      <c r="AC109">
        <v>0</v>
      </c>
      <c r="AD109">
        <v>0</v>
      </c>
      <c r="AE109">
        <v>93194.67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6.3000000000000003E-4</v>
      </c>
      <c r="AU109" t="s">
        <v>3</v>
      </c>
      <c r="AV109">
        <v>0</v>
      </c>
      <c r="AW109">
        <v>2</v>
      </c>
      <c r="AX109">
        <v>1472753263</v>
      </c>
      <c r="AY109">
        <v>1</v>
      </c>
      <c r="AZ109">
        <v>0</v>
      </c>
      <c r="BA109">
        <v>151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ROUND(Y109*Source!I260,9)</f>
        <v>6.3000000000000003E-4</v>
      </c>
      <c r="CY109">
        <f t="shared" si="38"/>
        <v>93194.67</v>
      </c>
      <c r="CZ109">
        <f t="shared" si="39"/>
        <v>93194.67</v>
      </c>
      <c r="DA109">
        <f t="shared" si="40"/>
        <v>1</v>
      </c>
      <c r="DB109">
        <f t="shared" si="32"/>
        <v>58.71</v>
      </c>
      <c r="DC109">
        <f t="shared" si="33"/>
        <v>0</v>
      </c>
      <c r="DD109" t="s">
        <v>3</v>
      </c>
      <c r="DE109" t="s">
        <v>3</v>
      </c>
      <c r="DF109">
        <f t="shared" si="24"/>
        <v>58.71</v>
      </c>
      <c r="DG109">
        <f t="shared" si="25"/>
        <v>0</v>
      </c>
      <c r="DH109">
        <f t="shared" si="26"/>
        <v>0</v>
      </c>
      <c r="DI109">
        <f t="shared" si="27"/>
        <v>0</v>
      </c>
      <c r="DJ109">
        <f t="shared" si="41"/>
        <v>58.71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ROW(Source!A260)</f>
        <v>260</v>
      </c>
      <c r="B110">
        <v>1472751627</v>
      </c>
      <c r="C110">
        <v>1472753244</v>
      </c>
      <c r="D110">
        <v>1441822273</v>
      </c>
      <c r="E110">
        <v>15514512</v>
      </c>
      <c r="F110">
        <v>1</v>
      </c>
      <c r="G110">
        <v>15514512</v>
      </c>
      <c r="H110">
        <v>3</v>
      </c>
      <c r="I110" t="s">
        <v>593</v>
      </c>
      <c r="J110" t="s">
        <v>3</v>
      </c>
      <c r="K110" t="s">
        <v>595</v>
      </c>
      <c r="L110">
        <v>1348</v>
      </c>
      <c r="N110">
        <v>1009</v>
      </c>
      <c r="O110" t="s">
        <v>599</v>
      </c>
      <c r="P110" t="s">
        <v>599</v>
      </c>
      <c r="Q110">
        <v>1000</v>
      </c>
      <c r="W110">
        <v>0</v>
      </c>
      <c r="X110">
        <v>-1698336702</v>
      </c>
      <c r="Y110">
        <f t="shared" si="31"/>
        <v>6.9999999999999994E-5</v>
      </c>
      <c r="AA110">
        <v>94640</v>
      </c>
      <c r="AB110">
        <v>0</v>
      </c>
      <c r="AC110">
        <v>0</v>
      </c>
      <c r="AD110">
        <v>0</v>
      </c>
      <c r="AE110">
        <v>94640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6.9999999999999994E-5</v>
      </c>
      <c r="AU110" t="s">
        <v>3</v>
      </c>
      <c r="AV110">
        <v>0</v>
      </c>
      <c r="AW110">
        <v>2</v>
      </c>
      <c r="AX110">
        <v>1472753264</v>
      </c>
      <c r="AY110">
        <v>1</v>
      </c>
      <c r="AZ110">
        <v>0</v>
      </c>
      <c r="BA110">
        <v>152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ROUND(Y110*Source!I260,9)</f>
        <v>6.9999999999999994E-5</v>
      </c>
      <c r="CY110">
        <f t="shared" si="38"/>
        <v>94640</v>
      </c>
      <c r="CZ110">
        <f t="shared" si="39"/>
        <v>94640</v>
      </c>
      <c r="DA110">
        <f t="shared" si="40"/>
        <v>1</v>
      </c>
      <c r="DB110">
        <f t="shared" si="32"/>
        <v>6.62</v>
      </c>
      <c r="DC110">
        <f t="shared" si="33"/>
        <v>0</v>
      </c>
      <c r="DD110" t="s">
        <v>3</v>
      </c>
      <c r="DE110" t="s">
        <v>3</v>
      </c>
      <c r="DF110">
        <f t="shared" si="24"/>
        <v>6.62</v>
      </c>
      <c r="DG110">
        <f t="shared" si="25"/>
        <v>0</v>
      </c>
      <c r="DH110">
        <f t="shared" si="26"/>
        <v>0</v>
      </c>
      <c r="DI110">
        <f t="shared" si="27"/>
        <v>0</v>
      </c>
      <c r="DJ110">
        <f t="shared" si="41"/>
        <v>6.62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ROW(Source!A261)</f>
        <v>261</v>
      </c>
      <c r="B111">
        <v>1472751627</v>
      </c>
      <c r="C111">
        <v>1472868582</v>
      </c>
      <c r="D111">
        <v>1441819193</v>
      </c>
      <c r="E111">
        <v>15514512</v>
      </c>
      <c r="F111">
        <v>1</v>
      </c>
      <c r="G111">
        <v>15514512</v>
      </c>
      <c r="H111">
        <v>1</v>
      </c>
      <c r="I111" t="s">
        <v>571</v>
      </c>
      <c r="J111" t="s">
        <v>3</v>
      </c>
      <c r="K111" t="s">
        <v>572</v>
      </c>
      <c r="L111">
        <v>1191</v>
      </c>
      <c r="N111">
        <v>1013</v>
      </c>
      <c r="O111" t="s">
        <v>573</v>
      </c>
      <c r="P111" t="s">
        <v>573</v>
      </c>
      <c r="Q111">
        <v>1</v>
      </c>
      <c r="W111">
        <v>0</v>
      </c>
      <c r="X111">
        <v>476480486</v>
      </c>
      <c r="Y111">
        <f t="shared" ref="Y111:Y123" si="42">(AT111*2)</f>
        <v>3.12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1.56</v>
      </c>
      <c r="AU111" t="s">
        <v>193</v>
      </c>
      <c r="AV111">
        <v>1</v>
      </c>
      <c r="AW111">
        <v>2</v>
      </c>
      <c r="AX111">
        <v>1472868681</v>
      </c>
      <c r="AY111">
        <v>1</v>
      </c>
      <c r="AZ111">
        <v>0</v>
      </c>
      <c r="BA111">
        <v>153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U111">
        <f>ROUND(AT111*Source!I261*AH111*AL111,2)</f>
        <v>0</v>
      </c>
      <c r="CV111">
        <f>ROUND(Y111*Source!I261,9)</f>
        <v>3.12</v>
      </c>
      <c r="CW111">
        <v>0</v>
      </c>
      <c r="CX111">
        <f>ROUND(Y111*Source!I261,9)</f>
        <v>3.12</v>
      </c>
      <c r="CY111">
        <f>AD111</f>
        <v>0</v>
      </c>
      <c r="CZ111">
        <f>AH111</f>
        <v>0</v>
      </c>
      <c r="DA111">
        <f>AL111</f>
        <v>1</v>
      </c>
      <c r="DB111">
        <f t="shared" ref="DB111:DB123" si="43">ROUND((ROUND(AT111*CZ111,2)*2),6)</f>
        <v>0</v>
      </c>
      <c r="DC111">
        <f t="shared" ref="DC111:DC123" si="44">ROUND((ROUND(AT111*AG111,2)*2),6)</f>
        <v>0</v>
      </c>
      <c r="DD111" t="s">
        <v>3</v>
      </c>
      <c r="DE111" t="s">
        <v>3</v>
      </c>
      <c r="DF111">
        <f t="shared" si="24"/>
        <v>0</v>
      </c>
      <c r="DG111">
        <f t="shared" si="25"/>
        <v>0</v>
      </c>
      <c r="DH111">
        <f t="shared" si="26"/>
        <v>0</v>
      </c>
      <c r="DI111">
        <f t="shared" si="27"/>
        <v>0</v>
      </c>
      <c r="DJ111">
        <f>DI111</f>
        <v>0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ROW(Source!A261)</f>
        <v>261</v>
      </c>
      <c r="B112">
        <v>1472751627</v>
      </c>
      <c r="C112">
        <v>1472868582</v>
      </c>
      <c r="D112">
        <v>1441833954</v>
      </c>
      <c r="E112">
        <v>1</v>
      </c>
      <c r="F112">
        <v>1</v>
      </c>
      <c r="G112">
        <v>15514512</v>
      </c>
      <c r="H112">
        <v>2</v>
      </c>
      <c r="I112" t="s">
        <v>637</v>
      </c>
      <c r="J112" t="s">
        <v>638</v>
      </c>
      <c r="K112" t="s">
        <v>639</v>
      </c>
      <c r="L112">
        <v>1368</v>
      </c>
      <c r="N112">
        <v>1011</v>
      </c>
      <c r="O112" t="s">
        <v>577</v>
      </c>
      <c r="P112" t="s">
        <v>577</v>
      </c>
      <c r="Q112">
        <v>1</v>
      </c>
      <c r="W112">
        <v>0</v>
      </c>
      <c r="X112">
        <v>-1438587603</v>
      </c>
      <c r="Y112">
        <f t="shared" si="42"/>
        <v>0.06</v>
      </c>
      <c r="AA112">
        <v>0</v>
      </c>
      <c r="AB112">
        <v>59.51</v>
      </c>
      <c r="AC112">
        <v>0.82</v>
      </c>
      <c r="AD112">
        <v>0</v>
      </c>
      <c r="AE112">
        <v>0</v>
      </c>
      <c r="AF112">
        <v>59.51</v>
      </c>
      <c r="AG112">
        <v>0.82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0.03</v>
      </c>
      <c r="AU112" t="s">
        <v>193</v>
      </c>
      <c r="AV112">
        <v>0</v>
      </c>
      <c r="AW112">
        <v>2</v>
      </c>
      <c r="AX112">
        <v>1472868684</v>
      </c>
      <c r="AY112">
        <v>1</v>
      </c>
      <c r="AZ112">
        <v>0</v>
      </c>
      <c r="BA112">
        <v>154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f>ROUND(Y112*Source!I261*DO112,9)</f>
        <v>0</v>
      </c>
      <c r="CX112">
        <f>ROUND(Y112*Source!I261,9)</f>
        <v>0.06</v>
      </c>
      <c r="CY112">
        <f>AB112</f>
        <v>59.51</v>
      </c>
      <c r="CZ112">
        <f>AF112</f>
        <v>59.51</v>
      </c>
      <c r="DA112">
        <f>AJ112</f>
        <v>1</v>
      </c>
      <c r="DB112">
        <f t="shared" si="43"/>
        <v>3.58</v>
      </c>
      <c r="DC112">
        <f t="shared" si="44"/>
        <v>0.04</v>
      </c>
      <c r="DD112" t="s">
        <v>3</v>
      </c>
      <c r="DE112" t="s">
        <v>3</v>
      </c>
      <c r="DF112">
        <f t="shared" si="24"/>
        <v>0</v>
      </c>
      <c r="DG112">
        <f t="shared" si="25"/>
        <v>3.57</v>
      </c>
      <c r="DH112">
        <f t="shared" si="26"/>
        <v>0.05</v>
      </c>
      <c r="DI112">
        <f t="shared" si="27"/>
        <v>0</v>
      </c>
      <c r="DJ112">
        <f>DG112</f>
        <v>3.57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ROW(Source!A261)</f>
        <v>261</v>
      </c>
      <c r="B113">
        <v>1472751627</v>
      </c>
      <c r="C113">
        <v>1472868582</v>
      </c>
      <c r="D113">
        <v>1441836235</v>
      </c>
      <c r="E113">
        <v>1</v>
      </c>
      <c r="F113">
        <v>1</v>
      </c>
      <c r="G113">
        <v>15514512</v>
      </c>
      <c r="H113">
        <v>3</v>
      </c>
      <c r="I113" t="s">
        <v>578</v>
      </c>
      <c r="J113" t="s">
        <v>579</v>
      </c>
      <c r="K113" t="s">
        <v>580</v>
      </c>
      <c r="L113">
        <v>1346</v>
      </c>
      <c r="N113">
        <v>1009</v>
      </c>
      <c r="O113" t="s">
        <v>581</v>
      </c>
      <c r="P113" t="s">
        <v>581</v>
      </c>
      <c r="Q113">
        <v>1</v>
      </c>
      <c r="W113">
        <v>0</v>
      </c>
      <c r="X113">
        <v>-1595335418</v>
      </c>
      <c r="Y113">
        <f t="shared" si="42"/>
        <v>0.04</v>
      </c>
      <c r="AA113">
        <v>31.49</v>
      </c>
      <c r="AB113">
        <v>0</v>
      </c>
      <c r="AC113">
        <v>0</v>
      </c>
      <c r="AD113">
        <v>0</v>
      </c>
      <c r="AE113">
        <v>31.49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0.02</v>
      </c>
      <c r="AU113" t="s">
        <v>193</v>
      </c>
      <c r="AV113">
        <v>0</v>
      </c>
      <c r="AW113">
        <v>2</v>
      </c>
      <c r="AX113">
        <v>1472868687</v>
      </c>
      <c r="AY113">
        <v>1</v>
      </c>
      <c r="AZ113">
        <v>0</v>
      </c>
      <c r="BA113">
        <v>155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ROUND(Y113*Source!I261,9)</f>
        <v>0.04</v>
      </c>
      <c r="CY113">
        <f>AA113</f>
        <v>31.49</v>
      </c>
      <c r="CZ113">
        <f>AE113</f>
        <v>31.49</v>
      </c>
      <c r="DA113">
        <f>AI113</f>
        <v>1</v>
      </c>
      <c r="DB113">
        <f t="shared" si="43"/>
        <v>1.26</v>
      </c>
      <c r="DC113">
        <f t="shared" si="44"/>
        <v>0</v>
      </c>
      <c r="DD113" t="s">
        <v>3</v>
      </c>
      <c r="DE113" t="s">
        <v>3</v>
      </c>
      <c r="DF113">
        <f t="shared" si="24"/>
        <v>1.26</v>
      </c>
      <c r="DG113">
        <f t="shared" si="25"/>
        <v>0</v>
      </c>
      <c r="DH113">
        <f t="shared" si="26"/>
        <v>0</v>
      </c>
      <c r="DI113">
        <f t="shared" si="27"/>
        <v>0</v>
      </c>
      <c r="DJ113">
        <f>DF113</f>
        <v>1.26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ROW(Source!A262)</f>
        <v>262</v>
      </c>
      <c r="B114">
        <v>1472751627</v>
      </c>
      <c r="C114">
        <v>1472868788</v>
      </c>
      <c r="D114">
        <v>1441819193</v>
      </c>
      <c r="E114">
        <v>15514512</v>
      </c>
      <c r="F114">
        <v>1</v>
      </c>
      <c r="G114">
        <v>15514512</v>
      </c>
      <c r="H114">
        <v>1</v>
      </c>
      <c r="I114" t="s">
        <v>571</v>
      </c>
      <c r="J114" t="s">
        <v>3</v>
      </c>
      <c r="K114" t="s">
        <v>572</v>
      </c>
      <c r="L114">
        <v>1191</v>
      </c>
      <c r="N114">
        <v>1013</v>
      </c>
      <c r="O114" t="s">
        <v>573</v>
      </c>
      <c r="P114" t="s">
        <v>573</v>
      </c>
      <c r="Q114">
        <v>1</v>
      </c>
      <c r="W114">
        <v>0</v>
      </c>
      <c r="X114">
        <v>476480486</v>
      </c>
      <c r="Y114">
        <f t="shared" si="42"/>
        <v>6.28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3.14</v>
      </c>
      <c r="AU114" t="s">
        <v>193</v>
      </c>
      <c r="AV114">
        <v>1</v>
      </c>
      <c r="AW114">
        <v>2</v>
      </c>
      <c r="AX114">
        <v>1472868873</v>
      </c>
      <c r="AY114">
        <v>1</v>
      </c>
      <c r="AZ114">
        <v>0</v>
      </c>
      <c r="BA114">
        <v>156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U114">
        <f>ROUND(AT114*Source!I262*AH114*AL114,2)</f>
        <v>0</v>
      </c>
      <c r="CV114">
        <f>ROUND(Y114*Source!I262,9)</f>
        <v>6.28</v>
      </c>
      <c r="CW114">
        <v>0</v>
      </c>
      <c r="CX114">
        <f>ROUND(Y114*Source!I262,9)</f>
        <v>6.28</v>
      </c>
      <c r="CY114">
        <f>AD114</f>
        <v>0</v>
      </c>
      <c r="CZ114">
        <f>AH114</f>
        <v>0</v>
      </c>
      <c r="DA114">
        <f>AL114</f>
        <v>1</v>
      </c>
      <c r="DB114">
        <f t="shared" si="43"/>
        <v>0</v>
      </c>
      <c r="DC114">
        <f t="shared" si="44"/>
        <v>0</v>
      </c>
      <c r="DD114" t="s">
        <v>3</v>
      </c>
      <c r="DE114" t="s">
        <v>3</v>
      </c>
      <c r="DF114">
        <f t="shared" si="24"/>
        <v>0</v>
      </c>
      <c r="DG114">
        <f t="shared" si="25"/>
        <v>0</v>
      </c>
      <c r="DH114">
        <f t="shared" si="26"/>
        <v>0</v>
      </c>
      <c r="DI114">
        <f t="shared" si="27"/>
        <v>0</v>
      </c>
      <c r="DJ114">
        <f>DI114</f>
        <v>0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ROW(Source!A262)</f>
        <v>262</v>
      </c>
      <c r="B115">
        <v>1472751627</v>
      </c>
      <c r="C115">
        <v>1472868788</v>
      </c>
      <c r="D115">
        <v>1441833954</v>
      </c>
      <c r="E115">
        <v>1</v>
      </c>
      <c r="F115">
        <v>1</v>
      </c>
      <c r="G115">
        <v>15514512</v>
      </c>
      <c r="H115">
        <v>2</v>
      </c>
      <c r="I115" t="s">
        <v>637</v>
      </c>
      <c r="J115" t="s">
        <v>638</v>
      </c>
      <c r="K115" t="s">
        <v>639</v>
      </c>
      <c r="L115">
        <v>1368</v>
      </c>
      <c r="N115">
        <v>1011</v>
      </c>
      <c r="O115" t="s">
        <v>577</v>
      </c>
      <c r="P115" t="s">
        <v>577</v>
      </c>
      <c r="Q115">
        <v>1</v>
      </c>
      <c r="W115">
        <v>0</v>
      </c>
      <c r="X115">
        <v>-1438587603</v>
      </c>
      <c r="Y115">
        <f t="shared" si="42"/>
        <v>0.06</v>
      </c>
      <c r="AA115">
        <v>0</v>
      </c>
      <c r="AB115">
        <v>59.51</v>
      </c>
      <c r="AC115">
        <v>0.82</v>
      </c>
      <c r="AD115">
        <v>0</v>
      </c>
      <c r="AE115">
        <v>0</v>
      </c>
      <c r="AF115">
        <v>59.51</v>
      </c>
      <c r="AG115">
        <v>0.82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0.03</v>
      </c>
      <c r="AU115" t="s">
        <v>193</v>
      </c>
      <c r="AV115">
        <v>0</v>
      </c>
      <c r="AW115">
        <v>2</v>
      </c>
      <c r="AX115">
        <v>1472868874</v>
      </c>
      <c r="AY115">
        <v>1</v>
      </c>
      <c r="AZ115">
        <v>0</v>
      </c>
      <c r="BA115">
        <v>157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f>ROUND(Y115*Source!I262*DO115,9)</f>
        <v>0</v>
      </c>
      <c r="CX115">
        <f>ROUND(Y115*Source!I262,9)</f>
        <v>0.06</v>
      </c>
      <c r="CY115">
        <f>AB115</f>
        <v>59.51</v>
      </c>
      <c r="CZ115">
        <f>AF115</f>
        <v>59.51</v>
      </c>
      <c r="DA115">
        <f>AJ115</f>
        <v>1</v>
      </c>
      <c r="DB115">
        <f t="shared" si="43"/>
        <v>3.58</v>
      </c>
      <c r="DC115">
        <f t="shared" si="44"/>
        <v>0.04</v>
      </c>
      <c r="DD115" t="s">
        <v>3</v>
      </c>
      <c r="DE115" t="s">
        <v>3</v>
      </c>
      <c r="DF115">
        <f t="shared" si="24"/>
        <v>0</v>
      </c>
      <c r="DG115">
        <f t="shared" si="25"/>
        <v>3.57</v>
      </c>
      <c r="DH115">
        <f t="shared" si="26"/>
        <v>0.05</v>
      </c>
      <c r="DI115">
        <f t="shared" si="27"/>
        <v>0</v>
      </c>
      <c r="DJ115">
        <f>DG115</f>
        <v>3.57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ROW(Source!A262)</f>
        <v>262</v>
      </c>
      <c r="B116">
        <v>1472751627</v>
      </c>
      <c r="C116">
        <v>1472868788</v>
      </c>
      <c r="D116">
        <v>1441836235</v>
      </c>
      <c r="E116">
        <v>1</v>
      </c>
      <c r="F116">
        <v>1</v>
      </c>
      <c r="G116">
        <v>15514512</v>
      </c>
      <c r="H116">
        <v>3</v>
      </c>
      <c r="I116" t="s">
        <v>578</v>
      </c>
      <c r="J116" t="s">
        <v>579</v>
      </c>
      <c r="K116" t="s">
        <v>580</v>
      </c>
      <c r="L116">
        <v>1346</v>
      </c>
      <c r="N116">
        <v>1009</v>
      </c>
      <c r="O116" t="s">
        <v>581</v>
      </c>
      <c r="P116" t="s">
        <v>581</v>
      </c>
      <c r="Q116">
        <v>1</v>
      </c>
      <c r="W116">
        <v>0</v>
      </c>
      <c r="X116">
        <v>-1595335418</v>
      </c>
      <c r="Y116">
        <f t="shared" si="42"/>
        <v>0.64</v>
      </c>
      <c r="AA116">
        <v>31.49</v>
      </c>
      <c r="AB116">
        <v>0</v>
      </c>
      <c r="AC116">
        <v>0</v>
      </c>
      <c r="AD116">
        <v>0</v>
      </c>
      <c r="AE116">
        <v>31.49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0.32</v>
      </c>
      <c r="AU116" t="s">
        <v>193</v>
      </c>
      <c r="AV116">
        <v>0</v>
      </c>
      <c r="AW116">
        <v>2</v>
      </c>
      <c r="AX116">
        <v>1472868876</v>
      </c>
      <c r="AY116">
        <v>1</v>
      </c>
      <c r="AZ116">
        <v>0</v>
      </c>
      <c r="BA116">
        <v>158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v>0</v>
      </c>
      <c r="CX116">
        <f>ROUND(Y116*Source!I262,9)</f>
        <v>0.64</v>
      </c>
      <c r="CY116">
        <f>AA116</f>
        <v>31.49</v>
      </c>
      <c r="CZ116">
        <f>AE116</f>
        <v>31.49</v>
      </c>
      <c r="DA116">
        <f>AI116</f>
        <v>1</v>
      </c>
      <c r="DB116">
        <f t="shared" si="43"/>
        <v>20.16</v>
      </c>
      <c r="DC116">
        <f t="shared" si="44"/>
        <v>0</v>
      </c>
      <c r="DD116" t="s">
        <v>3</v>
      </c>
      <c r="DE116" t="s">
        <v>3</v>
      </c>
      <c r="DF116">
        <f t="shared" si="24"/>
        <v>20.149999999999999</v>
      </c>
      <c r="DG116">
        <f t="shared" si="25"/>
        <v>0</v>
      </c>
      <c r="DH116">
        <f t="shared" si="26"/>
        <v>0</v>
      </c>
      <c r="DI116">
        <f t="shared" si="27"/>
        <v>0</v>
      </c>
      <c r="DJ116">
        <f>DF116</f>
        <v>20.149999999999999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ROW(Source!A263)</f>
        <v>263</v>
      </c>
      <c r="B117">
        <v>1472751627</v>
      </c>
      <c r="C117">
        <v>1472868984</v>
      </c>
      <c r="D117">
        <v>1441819193</v>
      </c>
      <c r="E117">
        <v>15514512</v>
      </c>
      <c r="F117">
        <v>1</v>
      </c>
      <c r="G117">
        <v>15514512</v>
      </c>
      <c r="H117">
        <v>1</v>
      </c>
      <c r="I117" t="s">
        <v>571</v>
      </c>
      <c r="J117" t="s">
        <v>3</v>
      </c>
      <c r="K117" t="s">
        <v>572</v>
      </c>
      <c r="L117">
        <v>1191</v>
      </c>
      <c r="N117">
        <v>1013</v>
      </c>
      <c r="O117" t="s">
        <v>573</v>
      </c>
      <c r="P117" t="s">
        <v>573</v>
      </c>
      <c r="Q117">
        <v>1</v>
      </c>
      <c r="W117">
        <v>0</v>
      </c>
      <c r="X117">
        <v>476480486</v>
      </c>
      <c r="Y117">
        <f t="shared" si="42"/>
        <v>2.2000000000000002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1.1000000000000001</v>
      </c>
      <c r="AU117" t="s">
        <v>193</v>
      </c>
      <c r="AV117">
        <v>1</v>
      </c>
      <c r="AW117">
        <v>2</v>
      </c>
      <c r="AX117">
        <v>1472869052</v>
      </c>
      <c r="AY117">
        <v>1</v>
      </c>
      <c r="AZ117">
        <v>0</v>
      </c>
      <c r="BA117">
        <v>159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U117">
        <f>ROUND(AT117*Source!I263*AH117*AL117,2)</f>
        <v>0</v>
      </c>
      <c r="CV117">
        <f>ROUND(Y117*Source!I263,9)</f>
        <v>2.2000000000000002</v>
      </c>
      <c r="CW117">
        <v>0</v>
      </c>
      <c r="CX117">
        <f>ROUND(Y117*Source!I263,9)</f>
        <v>2.2000000000000002</v>
      </c>
      <c r="CY117">
        <f>AD117</f>
        <v>0</v>
      </c>
      <c r="CZ117">
        <f>AH117</f>
        <v>0</v>
      </c>
      <c r="DA117">
        <f>AL117</f>
        <v>1</v>
      </c>
      <c r="DB117">
        <f t="shared" si="43"/>
        <v>0</v>
      </c>
      <c r="DC117">
        <f t="shared" si="44"/>
        <v>0</v>
      </c>
      <c r="DD117" t="s">
        <v>3</v>
      </c>
      <c r="DE117" t="s">
        <v>3</v>
      </c>
      <c r="DF117">
        <f t="shared" si="24"/>
        <v>0</v>
      </c>
      <c r="DG117">
        <f t="shared" si="25"/>
        <v>0</v>
      </c>
      <c r="DH117">
        <f t="shared" si="26"/>
        <v>0</v>
      </c>
      <c r="DI117">
        <f t="shared" si="27"/>
        <v>0</v>
      </c>
      <c r="DJ117">
        <f>DI117</f>
        <v>0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ROW(Source!A263)</f>
        <v>263</v>
      </c>
      <c r="B118">
        <v>1472751627</v>
      </c>
      <c r="C118">
        <v>1472868984</v>
      </c>
      <c r="D118">
        <v>1441836235</v>
      </c>
      <c r="E118">
        <v>1</v>
      </c>
      <c r="F118">
        <v>1</v>
      </c>
      <c r="G118">
        <v>15514512</v>
      </c>
      <c r="H118">
        <v>3</v>
      </c>
      <c r="I118" t="s">
        <v>578</v>
      </c>
      <c r="J118" t="s">
        <v>579</v>
      </c>
      <c r="K118" t="s">
        <v>580</v>
      </c>
      <c r="L118">
        <v>1346</v>
      </c>
      <c r="N118">
        <v>1009</v>
      </c>
      <c r="O118" t="s">
        <v>581</v>
      </c>
      <c r="P118" t="s">
        <v>581</v>
      </c>
      <c r="Q118">
        <v>1</v>
      </c>
      <c r="W118">
        <v>0</v>
      </c>
      <c r="X118">
        <v>-1595335418</v>
      </c>
      <c r="Y118">
        <f t="shared" si="42"/>
        <v>2.3999999999999998E-3</v>
      </c>
      <c r="AA118">
        <v>31.49</v>
      </c>
      <c r="AB118">
        <v>0</v>
      </c>
      <c r="AC118">
        <v>0</v>
      </c>
      <c r="AD118">
        <v>0</v>
      </c>
      <c r="AE118">
        <v>31.49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1.1999999999999999E-3</v>
      </c>
      <c r="AU118" t="s">
        <v>193</v>
      </c>
      <c r="AV118">
        <v>0</v>
      </c>
      <c r="AW118">
        <v>2</v>
      </c>
      <c r="AX118">
        <v>1472869053</v>
      </c>
      <c r="AY118">
        <v>1</v>
      </c>
      <c r="AZ118">
        <v>0</v>
      </c>
      <c r="BA118">
        <v>160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v>0</v>
      </c>
      <c r="CX118">
        <f>ROUND(Y118*Source!I263,9)</f>
        <v>2.3999999999999998E-3</v>
      </c>
      <c r="CY118">
        <f>AA118</f>
        <v>31.49</v>
      </c>
      <c r="CZ118">
        <f>AE118</f>
        <v>31.49</v>
      </c>
      <c r="DA118">
        <f>AI118</f>
        <v>1</v>
      </c>
      <c r="DB118">
        <f t="shared" si="43"/>
        <v>0.08</v>
      </c>
      <c r="DC118">
        <f t="shared" si="44"/>
        <v>0</v>
      </c>
      <c r="DD118" t="s">
        <v>3</v>
      </c>
      <c r="DE118" t="s">
        <v>3</v>
      </c>
      <c r="DF118">
        <f t="shared" si="24"/>
        <v>0.08</v>
      </c>
      <c r="DG118">
        <f t="shared" si="25"/>
        <v>0</v>
      </c>
      <c r="DH118">
        <f t="shared" si="26"/>
        <v>0</v>
      </c>
      <c r="DI118">
        <f t="shared" si="27"/>
        <v>0</v>
      </c>
      <c r="DJ118">
        <f>DF118</f>
        <v>0.08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ROW(Source!A264)</f>
        <v>264</v>
      </c>
      <c r="B119">
        <v>1472751627</v>
      </c>
      <c r="C119">
        <v>1472869150</v>
      </c>
      <c r="D119">
        <v>1441819193</v>
      </c>
      <c r="E119">
        <v>15514512</v>
      </c>
      <c r="F119">
        <v>1</v>
      </c>
      <c r="G119">
        <v>15514512</v>
      </c>
      <c r="H119">
        <v>1</v>
      </c>
      <c r="I119" t="s">
        <v>571</v>
      </c>
      <c r="J119" t="s">
        <v>3</v>
      </c>
      <c r="K119" t="s">
        <v>572</v>
      </c>
      <c r="L119">
        <v>1191</v>
      </c>
      <c r="N119">
        <v>1013</v>
      </c>
      <c r="O119" t="s">
        <v>573</v>
      </c>
      <c r="P119" t="s">
        <v>573</v>
      </c>
      <c r="Q119">
        <v>1</v>
      </c>
      <c r="W119">
        <v>0</v>
      </c>
      <c r="X119">
        <v>476480486</v>
      </c>
      <c r="Y119">
        <f t="shared" si="42"/>
        <v>4.76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2.38</v>
      </c>
      <c r="AU119" t="s">
        <v>193</v>
      </c>
      <c r="AV119">
        <v>1</v>
      </c>
      <c r="AW119">
        <v>2</v>
      </c>
      <c r="AX119">
        <v>1472869222</v>
      </c>
      <c r="AY119">
        <v>1</v>
      </c>
      <c r="AZ119">
        <v>0</v>
      </c>
      <c r="BA119">
        <v>161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U119">
        <f>ROUND(AT119*Source!I264*AH119*AL119,2)</f>
        <v>0</v>
      </c>
      <c r="CV119">
        <f>ROUND(Y119*Source!I264,9)</f>
        <v>4.76</v>
      </c>
      <c r="CW119">
        <v>0</v>
      </c>
      <c r="CX119">
        <f>ROUND(Y119*Source!I264,9)</f>
        <v>4.76</v>
      </c>
      <c r="CY119">
        <f>AD119</f>
        <v>0</v>
      </c>
      <c r="CZ119">
        <f>AH119</f>
        <v>0</v>
      </c>
      <c r="DA119">
        <f>AL119</f>
        <v>1</v>
      </c>
      <c r="DB119">
        <f t="shared" si="43"/>
        <v>0</v>
      </c>
      <c r="DC119">
        <f t="shared" si="44"/>
        <v>0</v>
      </c>
      <c r="DD119" t="s">
        <v>3</v>
      </c>
      <c r="DE119" t="s">
        <v>3</v>
      </c>
      <c r="DF119">
        <f t="shared" si="24"/>
        <v>0</v>
      </c>
      <c r="DG119">
        <f t="shared" si="25"/>
        <v>0</v>
      </c>
      <c r="DH119">
        <f t="shared" si="26"/>
        <v>0</v>
      </c>
      <c r="DI119">
        <f t="shared" si="27"/>
        <v>0</v>
      </c>
      <c r="DJ119">
        <f>DI119</f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ROW(Source!A264)</f>
        <v>264</v>
      </c>
      <c r="B120">
        <v>1472751627</v>
      </c>
      <c r="C120">
        <v>1472869150</v>
      </c>
      <c r="D120">
        <v>1441836235</v>
      </c>
      <c r="E120">
        <v>1</v>
      </c>
      <c r="F120">
        <v>1</v>
      </c>
      <c r="G120">
        <v>15514512</v>
      </c>
      <c r="H120">
        <v>3</v>
      </c>
      <c r="I120" t="s">
        <v>578</v>
      </c>
      <c r="J120" t="s">
        <v>579</v>
      </c>
      <c r="K120" t="s">
        <v>580</v>
      </c>
      <c r="L120">
        <v>1346</v>
      </c>
      <c r="N120">
        <v>1009</v>
      </c>
      <c r="O120" t="s">
        <v>581</v>
      </c>
      <c r="P120" t="s">
        <v>581</v>
      </c>
      <c r="Q120">
        <v>1</v>
      </c>
      <c r="W120">
        <v>0</v>
      </c>
      <c r="X120">
        <v>-1595335418</v>
      </c>
      <c r="Y120">
        <f t="shared" si="42"/>
        <v>2E-3</v>
      </c>
      <c r="AA120">
        <v>31.49</v>
      </c>
      <c r="AB120">
        <v>0</v>
      </c>
      <c r="AC120">
        <v>0</v>
      </c>
      <c r="AD120">
        <v>0</v>
      </c>
      <c r="AE120">
        <v>31.49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1E-3</v>
      </c>
      <c r="AU120" t="s">
        <v>193</v>
      </c>
      <c r="AV120">
        <v>0</v>
      </c>
      <c r="AW120">
        <v>2</v>
      </c>
      <c r="AX120">
        <v>1472869223</v>
      </c>
      <c r="AY120">
        <v>1</v>
      </c>
      <c r="AZ120">
        <v>0</v>
      </c>
      <c r="BA120">
        <v>162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v>0</v>
      </c>
      <c r="CX120">
        <f>ROUND(Y120*Source!I264,9)</f>
        <v>2E-3</v>
      </c>
      <c r="CY120">
        <f>AA120</f>
        <v>31.49</v>
      </c>
      <c r="CZ120">
        <f>AE120</f>
        <v>31.49</v>
      </c>
      <c r="DA120">
        <f>AI120</f>
        <v>1</v>
      </c>
      <c r="DB120">
        <f t="shared" si="43"/>
        <v>0.06</v>
      </c>
      <c r="DC120">
        <f t="shared" si="44"/>
        <v>0</v>
      </c>
      <c r="DD120" t="s">
        <v>3</v>
      </c>
      <c r="DE120" t="s">
        <v>3</v>
      </c>
      <c r="DF120">
        <f t="shared" si="24"/>
        <v>0.06</v>
      </c>
      <c r="DG120">
        <f t="shared" si="25"/>
        <v>0</v>
      </c>
      <c r="DH120">
        <f t="shared" si="26"/>
        <v>0</v>
      </c>
      <c r="DI120">
        <f t="shared" si="27"/>
        <v>0</v>
      </c>
      <c r="DJ120">
        <f>DF120</f>
        <v>0.06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ROW(Source!A267)</f>
        <v>267</v>
      </c>
      <c r="B121">
        <v>1472751627</v>
      </c>
      <c r="C121">
        <v>1472753279</v>
      </c>
      <c r="D121">
        <v>1441819193</v>
      </c>
      <c r="E121">
        <v>15514512</v>
      </c>
      <c r="F121">
        <v>1</v>
      </c>
      <c r="G121">
        <v>15514512</v>
      </c>
      <c r="H121">
        <v>1</v>
      </c>
      <c r="I121" t="s">
        <v>571</v>
      </c>
      <c r="J121" t="s">
        <v>3</v>
      </c>
      <c r="K121" t="s">
        <v>572</v>
      </c>
      <c r="L121">
        <v>1191</v>
      </c>
      <c r="N121">
        <v>1013</v>
      </c>
      <c r="O121" t="s">
        <v>573</v>
      </c>
      <c r="P121" t="s">
        <v>573</v>
      </c>
      <c r="Q121">
        <v>1</v>
      </c>
      <c r="W121">
        <v>0</v>
      </c>
      <c r="X121">
        <v>476480486</v>
      </c>
      <c r="Y121">
        <f t="shared" si="42"/>
        <v>25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12.5</v>
      </c>
      <c r="AU121" t="s">
        <v>193</v>
      </c>
      <c r="AV121">
        <v>1</v>
      </c>
      <c r="AW121">
        <v>2</v>
      </c>
      <c r="AX121">
        <v>1472753283</v>
      </c>
      <c r="AY121">
        <v>1</v>
      </c>
      <c r="AZ121">
        <v>0</v>
      </c>
      <c r="BA121">
        <v>169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U121">
        <f>ROUND(AT121*Source!I267*AH121*AL121,2)</f>
        <v>0</v>
      </c>
      <c r="CV121">
        <f>ROUND(Y121*Source!I267,9)</f>
        <v>10</v>
      </c>
      <c r="CW121">
        <v>0</v>
      </c>
      <c r="CX121">
        <f>ROUND(Y121*Source!I267,9)</f>
        <v>10</v>
      </c>
      <c r="CY121">
        <f>AD121</f>
        <v>0</v>
      </c>
      <c r="CZ121">
        <f>AH121</f>
        <v>0</v>
      </c>
      <c r="DA121">
        <f>AL121</f>
        <v>1</v>
      </c>
      <c r="DB121">
        <f t="shared" si="43"/>
        <v>0</v>
      </c>
      <c r="DC121">
        <f t="shared" si="44"/>
        <v>0</v>
      </c>
      <c r="DD121" t="s">
        <v>3</v>
      </c>
      <c r="DE121" t="s">
        <v>3</v>
      </c>
      <c r="DF121">
        <f t="shared" si="24"/>
        <v>0</v>
      </c>
      <c r="DG121">
        <f t="shared" si="25"/>
        <v>0</v>
      </c>
      <c r="DH121">
        <f t="shared" si="26"/>
        <v>0</v>
      </c>
      <c r="DI121">
        <f t="shared" si="27"/>
        <v>0</v>
      </c>
      <c r="DJ121">
        <f>DI121</f>
        <v>0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ROW(Source!A267)</f>
        <v>267</v>
      </c>
      <c r="B122">
        <v>1472751627</v>
      </c>
      <c r="C122">
        <v>1472753279</v>
      </c>
      <c r="D122">
        <v>1441836235</v>
      </c>
      <c r="E122">
        <v>1</v>
      </c>
      <c r="F122">
        <v>1</v>
      </c>
      <c r="G122">
        <v>15514512</v>
      </c>
      <c r="H122">
        <v>3</v>
      </c>
      <c r="I122" t="s">
        <v>578</v>
      </c>
      <c r="J122" t="s">
        <v>579</v>
      </c>
      <c r="K122" t="s">
        <v>580</v>
      </c>
      <c r="L122">
        <v>1346</v>
      </c>
      <c r="N122">
        <v>1009</v>
      </c>
      <c r="O122" t="s">
        <v>581</v>
      </c>
      <c r="P122" t="s">
        <v>581</v>
      </c>
      <c r="Q122">
        <v>1</v>
      </c>
      <c r="W122">
        <v>0</v>
      </c>
      <c r="X122">
        <v>-1595335418</v>
      </c>
      <c r="Y122">
        <f t="shared" si="42"/>
        <v>0.4</v>
      </c>
      <c r="AA122">
        <v>31.49</v>
      </c>
      <c r="AB122">
        <v>0</v>
      </c>
      <c r="AC122">
        <v>0</v>
      </c>
      <c r="AD122">
        <v>0</v>
      </c>
      <c r="AE122">
        <v>31.49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0.2</v>
      </c>
      <c r="AU122" t="s">
        <v>193</v>
      </c>
      <c r="AV122">
        <v>0</v>
      </c>
      <c r="AW122">
        <v>2</v>
      </c>
      <c r="AX122">
        <v>1472753284</v>
      </c>
      <c r="AY122">
        <v>1</v>
      </c>
      <c r="AZ122">
        <v>0</v>
      </c>
      <c r="BA122">
        <v>170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v>0</v>
      </c>
      <c r="CX122">
        <f>ROUND(Y122*Source!I267,9)</f>
        <v>0.16</v>
      </c>
      <c r="CY122">
        <f>AA122</f>
        <v>31.49</v>
      </c>
      <c r="CZ122">
        <f>AE122</f>
        <v>31.49</v>
      </c>
      <c r="DA122">
        <f>AI122</f>
        <v>1</v>
      </c>
      <c r="DB122">
        <f t="shared" si="43"/>
        <v>12.6</v>
      </c>
      <c r="DC122">
        <f t="shared" si="44"/>
        <v>0</v>
      </c>
      <c r="DD122" t="s">
        <v>3</v>
      </c>
      <c r="DE122" t="s">
        <v>3</v>
      </c>
      <c r="DF122">
        <f t="shared" si="24"/>
        <v>5.04</v>
      </c>
      <c r="DG122">
        <f t="shared" si="25"/>
        <v>0</v>
      </c>
      <c r="DH122">
        <f t="shared" si="26"/>
        <v>0</v>
      </c>
      <c r="DI122">
        <f t="shared" si="27"/>
        <v>0</v>
      </c>
      <c r="DJ122">
        <f>DF122</f>
        <v>5.04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ROW(Source!A267)</f>
        <v>267</v>
      </c>
      <c r="B123">
        <v>1472751627</v>
      </c>
      <c r="C123">
        <v>1472753279</v>
      </c>
      <c r="D123">
        <v>1441834628</v>
      </c>
      <c r="E123">
        <v>1</v>
      </c>
      <c r="F123">
        <v>1</v>
      </c>
      <c r="G123">
        <v>15514512</v>
      </c>
      <c r="H123">
        <v>3</v>
      </c>
      <c r="I123" t="s">
        <v>640</v>
      </c>
      <c r="J123" t="s">
        <v>641</v>
      </c>
      <c r="K123" t="s">
        <v>642</v>
      </c>
      <c r="L123">
        <v>1348</v>
      </c>
      <c r="N123">
        <v>1009</v>
      </c>
      <c r="O123" t="s">
        <v>599</v>
      </c>
      <c r="P123" t="s">
        <v>599</v>
      </c>
      <c r="Q123">
        <v>1000</v>
      </c>
      <c r="W123">
        <v>0</v>
      </c>
      <c r="X123">
        <v>779500846</v>
      </c>
      <c r="Y123">
        <f t="shared" si="42"/>
        <v>2.9999999999999997E-4</v>
      </c>
      <c r="AA123">
        <v>73951.73</v>
      </c>
      <c r="AB123">
        <v>0</v>
      </c>
      <c r="AC123">
        <v>0</v>
      </c>
      <c r="AD123">
        <v>0</v>
      </c>
      <c r="AE123">
        <v>73951.73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1.4999999999999999E-4</v>
      </c>
      <c r="AU123" t="s">
        <v>193</v>
      </c>
      <c r="AV123">
        <v>0</v>
      </c>
      <c r="AW123">
        <v>2</v>
      </c>
      <c r="AX123">
        <v>1472753285</v>
      </c>
      <c r="AY123">
        <v>1</v>
      </c>
      <c r="AZ123">
        <v>0</v>
      </c>
      <c r="BA123">
        <v>171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v>0</v>
      </c>
      <c r="CX123">
        <f>ROUND(Y123*Source!I267,9)</f>
        <v>1.2E-4</v>
      </c>
      <c r="CY123">
        <f>AA123</f>
        <v>73951.73</v>
      </c>
      <c r="CZ123">
        <f>AE123</f>
        <v>73951.73</v>
      </c>
      <c r="DA123">
        <f>AI123</f>
        <v>1</v>
      </c>
      <c r="DB123">
        <f t="shared" si="43"/>
        <v>22.18</v>
      </c>
      <c r="DC123">
        <f t="shared" si="44"/>
        <v>0</v>
      </c>
      <c r="DD123" t="s">
        <v>3</v>
      </c>
      <c r="DE123" t="s">
        <v>3</v>
      </c>
      <c r="DF123">
        <f t="shared" si="24"/>
        <v>8.8699999999999992</v>
      </c>
      <c r="DG123">
        <f t="shared" si="25"/>
        <v>0</v>
      </c>
      <c r="DH123">
        <f t="shared" si="26"/>
        <v>0</v>
      </c>
      <c r="DI123">
        <f t="shared" si="27"/>
        <v>0</v>
      </c>
      <c r="DJ123">
        <f>DF123</f>
        <v>8.8699999999999992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ROW(Source!A268)</f>
        <v>268</v>
      </c>
      <c r="B124">
        <v>1472751627</v>
      </c>
      <c r="C124">
        <v>1472753286</v>
      </c>
      <c r="D124">
        <v>1441819193</v>
      </c>
      <c r="E124">
        <v>15514512</v>
      </c>
      <c r="F124">
        <v>1</v>
      </c>
      <c r="G124">
        <v>15514512</v>
      </c>
      <c r="H124">
        <v>1</v>
      </c>
      <c r="I124" t="s">
        <v>571</v>
      </c>
      <c r="J124" t="s">
        <v>3</v>
      </c>
      <c r="K124" t="s">
        <v>572</v>
      </c>
      <c r="L124">
        <v>1191</v>
      </c>
      <c r="N124">
        <v>1013</v>
      </c>
      <c r="O124" t="s">
        <v>573</v>
      </c>
      <c r="P124" t="s">
        <v>573</v>
      </c>
      <c r="Q124">
        <v>1</v>
      </c>
      <c r="W124">
        <v>0</v>
      </c>
      <c r="X124">
        <v>476480486</v>
      </c>
      <c r="Y124">
        <f>AT124</f>
        <v>0.37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0.37</v>
      </c>
      <c r="AU124" t="s">
        <v>3</v>
      </c>
      <c r="AV124">
        <v>1</v>
      </c>
      <c r="AW124">
        <v>2</v>
      </c>
      <c r="AX124">
        <v>1472753289</v>
      </c>
      <c r="AY124">
        <v>1</v>
      </c>
      <c r="AZ124">
        <v>0</v>
      </c>
      <c r="BA124">
        <v>172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U124">
        <f>ROUND(AT124*Source!I268*AH124*AL124,2)</f>
        <v>0</v>
      </c>
      <c r="CV124">
        <f>ROUND(Y124*Source!I268,9)</f>
        <v>0.74</v>
      </c>
      <c r="CW124">
        <v>0</v>
      </c>
      <c r="CX124">
        <f>ROUND(Y124*Source!I268,9)</f>
        <v>0.74</v>
      </c>
      <c r="CY124">
        <f>AD124</f>
        <v>0</v>
      </c>
      <c r="CZ124">
        <f>AH124</f>
        <v>0</v>
      </c>
      <c r="DA124">
        <f>AL124</f>
        <v>1</v>
      </c>
      <c r="DB124">
        <f>ROUND(ROUND(AT124*CZ124,2),6)</f>
        <v>0</v>
      </c>
      <c r="DC124">
        <f>ROUND(ROUND(AT124*AG124,2),6)</f>
        <v>0</v>
      </c>
      <c r="DD124" t="s">
        <v>3</v>
      </c>
      <c r="DE124" t="s">
        <v>3</v>
      </c>
      <c r="DF124">
        <f t="shared" si="24"/>
        <v>0</v>
      </c>
      <c r="DG124">
        <f t="shared" si="25"/>
        <v>0</v>
      </c>
      <c r="DH124">
        <f t="shared" si="26"/>
        <v>0</v>
      </c>
      <c r="DI124">
        <f t="shared" si="27"/>
        <v>0</v>
      </c>
      <c r="DJ124">
        <f>DI124</f>
        <v>0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ROW(Source!A268)</f>
        <v>268</v>
      </c>
      <c r="B125">
        <v>1472751627</v>
      </c>
      <c r="C125">
        <v>1472753286</v>
      </c>
      <c r="D125">
        <v>1441834258</v>
      </c>
      <c r="E125">
        <v>1</v>
      </c>
      <c r="F125">
        <v>1</v>
      </c>
      <c r="G125">
        <v>15514512</v>
      </c>
      <c r="H125">
        <v>2</v>
      </c>
      <c r="I125" t="s">
        <v>574</v>
      </c>
      <c r="J125" t="s">
        <v>575</v>
      </c>
      <c r="K125" t="s">
        <v>576</v>
      </c>
      <c r="L125">
        <v>1368</v>
      </c>
      <c r="N125">
        <v>1011</v>
      </c>
      <c r="O125" t="s">
        <v>577</v>
      </c>
      <c r="P125" t="s">
        <v>577</v>
      </c>
      <c r="Q125">
        <v>1</v>
      </c>
      <c r="W125">
        <v>0</v>
      </c>
      <c r="X125">
        <v>1077756263</v>
      </c>
      <c r="Y125">
        <f>AT125</f>
        <v>0.06</v>
      </c>
      <c r="AA125">
        <v>0</v>
      </c>
      <c r="AB125">
        <v>1303.01</v>
      </c>
      <c r="AC125">
        <v>826.2</v>
      </c>
      <c r="AD125">
        <v>0</v>
      </c>
      <c r="AE125">
        <v>0</v>
      </c>
      <c r="AF125">
        <v>1303.01</v>
      </c>
      <c r="AG125">
        <v>826.2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0.06</v>
      </c>
      <c r="AU125" t="s">
        <v>3</v>
      </c>
      <c r="AV125">
        <v>0</v>
      </c>
      <c r="AW125">
        <v>2</v>
      </c>
      <c r="AX125">
        <v>1472753290</v>
      </c>
      <c r="AY125">
        <v>1</v>
      </c>
      <c r="AZ125">
        <v>0</v>
      </c>
      <c r="BA125">
        <v>173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f>ROUND(Y125*Source!I268*DO125,9)</f>
        <v>0</v>
      </c>
      <c r="CX125">
        <f>ROUND(Y125*Source!I268,9)</f>
        <v>0.12</v>
      </c>
      <c r="CY125">
        <f>AB125</f>
        <v>1303.01</v>
      </c>
      <c r="CZ125">
        <f>AF125</f>
        <v>1303.01</v>
      </c>
      <c r="DA125">
        <f>AJ125</f>
        <v>1</v>
      </c>
      <c r="DB125">
        <f>ROUND(ROUND(AT125*CZ125,2),6)</f>
        <v>78.180000000000007</v>
      </c>
      <c r="DC125">
        <f>ROUND(ROUND(AT125*AG125,2),6)</f>
        <v>49.57</v>
      </c>
      <c r="DD125" t="s">
        <v>3</v>
      </c>
      <c r="DE125" t="s">
        <v>3</v>
      </c>
      <c r="DF125">
        <f t="shared" si="24"/>
        <v>0</v>
      </c>
      <c r="DG125">
        <f t="shared" si="25"/>
        <v>156.36000000000001</v>
      </c>
      <c r="DH125">
        <f t="shared" si="26"/>
        <v>99.14</v>
      </c>
      <c r="DI125">
        <f t="shared" si="27"/>
        <v>0</v>
      </c>
      <c r="DJ125">
        <f>DG125</f>
        <v>156.36000000000001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ROW(Source!A269)</f>
        <v>269</v>
      </c>
      <c r="B126">
        <v>1472751627</v>
      </c>
      <c r="C126">
        <v>1472753291</v>
      </c>
      <c r="D126">
        <v>1441819193</v>
      </c>
      <c r="E126">
        <v>15514512</v>
      </c>
      <c r="F126">
        <v>1</v>
      </c>
      <c r="G126">
        <v>15514512</v>
      </c>
      <c r="H126">
        <v>1</v>
      </c>
      <c r="I126" t="s">
        <v>571</v>
      </c>
      <c r="J126" t="s">
        <v>3</v>
      </c>
      <c r="K126" t="s">
        <v>572</v>
      </c>
      <c r="L126">
        <v>1191</v>
      </c>
      <c r="N126">
        <v>1013</v>
      </c>
      <c r="O126" t="s">
        <v>573</v>
      </c>
      <c r="P126" t="s">
        <v>573</v>
      </c>
      <c r="Q126">
        <v>1</v>
      </c>
      <c r="W126">
        <v>0</v>
      </c>
      <c r="X126">
        <v>476480486</v>
      </c>
      <c r="Y126">
        <f>(AT126*2)</f>
        <v>1.6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0.8</v>
      </c>
      <c r="AU126" t="s">
        <v>193</v>
      </c>
      <c r="AV126">
        <v>1</v>
      </c>
      <c r="AW126">
        <v>2</v>
      </c>
      <c r="AX126">
        <v>1472753293</v>
      </c>
      <c r="AY126">
        <v>1</v>
      </c>
      <c r="AZ126">
        <v>0</v>
      </c>
      <c r="BA126">
        <v>174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U126">
        <f>ROUND(AT126*Source!I269*AH126*AL126,2)</f>
        <v>0</v>
      </c>
      <c r="CV126">
        <f>ROUND(Y126*Source!I269,9)</f>
        <v>1.6</v>
      </c>
      <c r="CW126">
        <v>0</v>
      </c>
      <c r="CX126">
        <f>ROUND(Y126*Source!I269,9)</f>
        <v>1.6</v>
      </c>
      <c r="CY126">
        <f>AD126</f>
        <v>0</v>
      </c>
      <c r="CZ126">
        <f>AH126</f>
        <v>0</v>
      </c>
      <c r="DA126">
        <f>AL126</f>
        <v>1</v>
      </c>
      <c r="DB126">
        <f>ROUND((ROUND(AT126*CZ126,2)*2),6)</f>
        <v>0</v>
      </c>
      <c r="DC126">
        <f>ROUND((ROUND(AT126*AG126,2)*2),6)</f>
        <v>0</v>
      </c>
      <c r="DD126" t="s">
        <v>3</v>
      </c>
      <c r="DE126" t="s">
        <v>3</v>
      </c>
      <c r="DF126">
        <f t="shared" si="24"/>
        <v>0</v>
      </c>
      <c r="DG126">
        <f t="shared" si="25"/>
        <v>0</v>
      </c>
      <c r="DH126">
        <f t="shared" si="26"/>
        <v>0</v>
      </c>
      <c r="DI126">
        <f t="shared" si="27"/>
        <v>0</v>
      </c>
      <c r="DJ126">
        <f>DI126</f>
        <v>0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ROW(Source!A270)</f>
        <v>270</v>
      </c>
      <c r="B127">
        <v>1472751627</v>
      </c>
      <c r="C127">
        <v>1472753295</v>
      </c>
      <c r="D127">
        <v>1441819193</v>
      </c>
      <c r="E127">
        <v>15514512</v>
      </c>
      <c r="F127">
        <v>1</v>
      </c>
      <c r="G127">
        <v>15514512</v>
      </c>
      <c r="H127">
        <v>1</v>
      </c>
      <c r="I127" t="s">
        <v>571</v>
      </c>
      <c r="J127" t="s">
        <v>3</v>
      </c>
      <c r="K127" t="s">
        <v>572</v>
      </c>
      <c r="L127">
        <v>1191</v>
      </c>
      <c r="N127">
        <v>1013</v>
      </c>
      <c r="O127" t="s">
        <v>573</v>
      </c>
      <c r="P127" t="s">
        <v>573</v>
      </c>
      <c r="Q127">
        <v>1</v>
      </c>
      <c r="W127">
        <v>0</v>
      </c>
      <c r="X127">
        <v>476480486</v>
      </c>
      <c r="Y127">
        <f>(AT127*2)</f>
        <v>1.6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0.8</v>
      </c>
      <c r="AU127" t="s">
        <v>193</v>
      </c>
      <c r="AV127">
        <v>1</v>
      </c>
      <c r="AW127">
        <v>2</v>
      </c>
      <c r="AX127">
        <v>1472753297</v>
      </c>
      <c r="AY127">
        <v>1</v>
      </c>
      <c r="AZ127">
        <v>0</v>
      </c>
      <c r="BA127">
        <v>175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U127">
        <f>ROUND(AT127*Source!I270*AH127*AL127,2)</f>
        <v>0</v>
      </c>
      <c r="CV127">
        <f>ROUND(Y127*Source!I270,9)</f>
        <v>1.6</v>
      </c>
      <c r="CW127">
        <v>0</v>
      </c>
      <c r="CX127">
        <f>ROUND(Y127*Source!I270,9)</f>
        <v>1.6</v>
      </c>
      <c r="CY127">
        <f>AD127</f>
        <v>0</v>
      </c>
      <c r="CZ127">
        <f>AH127</f>
        <v>0</v>
      </c>
      <c r="DA127">
        <f>AL127</f>
        <v>1</v>
      </c>
      <c r="DB127">
        <f>ROUND((ROUND(AT127*CZ127,2)*2),6)</f>
        <v>0</v>
      </c>
      <c r="DC127">
        <f>ROUND((ROUND(AT127*AG127,2)*2),6)</f>
        <v>0</v>
      </c>
      <c r="DD127" t="s">
        <v>3</v>
      </c>
      <c r="DE127" t="s">
        <v>3</v>
      </c>
      <c r="DF127">
        <f t="shared" si="24"/>
        <v>0</v>
      </c>
      <c r="DG127">
        <f t="shared" si="25"/>
        <v>0</v>
      </c>
      <c r="DH127">
        <f t="shared" si="26"/>
        <v>0</v>
      </c>
      <c r="DI127">
        <f t="shared" si="27"/>
        <v>0</v>
      </c>
      <c r="DJ127">
        <f>DI127</f>
        <v>0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ROW(Source!A271)</f>
        <v>271</v>
      </c>
      <c r="B128">
        <v>1472751627</v>
      </c>
      <c r="C128">
        <v>1472753298</v>
      </c>
      <c r="D128">
        <v>1441819193</v>
      </c>
      <c r="E128">
        <v>15514512</v>
      </c>
      <c r="F128">
        <v>1</v>
      </c>
      <c r="G128">
        <v>15514512</v>
      </c>
      <c r="H128">
        <v>1</v>
      </c>
      <c r="I128" t="s">
        <v>571</v>
      </c>
      <c r="J128" t="s">
        <v>3</v>
      </c>
      <c r="K128" t="s">
        <v>572</v>
      </c>
      <c r="L128">
        <v>1191</v>
      </c>
      <c r="N128">
        <v>1013</v>
      </c>
      <c r="O128" t="s">
        <v>573</v>
      </c>
      <c r="P128" t="s">
        <v>573</v>
      </c>
      <c r="Q128">
        <v>1</v>
      </c>
      <c r="W128">
        <v>0</v>
      </c>
      <c r="X128">
        <v>476480486</v>
      </c>
      <c r="Y128">
        <f>(AT128*2)</f>
        <v>0.74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0.37</v>
      </c>
      <c r="AU128" t="s">
        <v>193</v>
      </c>
      <c r="AV128">
        <v>1</v>
      </c>
      <c r="AW128">
        <v>2</v>
      </c>
      <c r="AX128">
        <v>1472753301</v>
      </c>
      <c r="AY128">
        <v>1</v>
      </c>
      <c r="AZ128">
        <v>0</v>
      </c>
      <c r="BA128">
        <v>176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U128">
        <f>ROUND(AT128*Source!I271*AH128*AL128,2)</f>
        <v>0</v>
      </c>
      <c r="CV128">
        <f>ROUND(Y128*Source!I271,9)</f>
        <v>1.48</v>
      </c>
      <c r="CW128">
        <v>0</v>
      </c>
      <c r="CX128">
        <f>ROUND(Y128*Source!I271,9)</f>
        <v>1.48</v>
      </c>
      <c r="CY128">
        <f>AD128</f>
        <v>0</v>
      </c>
      <c r="CZ128">
        <f>AH128</f>
        <v>0</v>
      </c>
      <c r="DA128">
        <f>AL128</f>
        <v>1</v>
      </c>
      <c r="DB128">
        <f>ROUND((ROUND(AT128*CZ128,2)*2),6)</f>
        <v>0</v>
      </c>
      <c r="DC128">
        <f>ROUND((ROUND(AT128*AG128,2)*2),6)</f>
        <v>0</v>
      </c>
      <c r="DD128" t="s">
        <v>3</v>
      </c>
      <c r="DE128" t="s">
        <v>3</v>
      </c>
      <c r="DF128">
        <f t="shared" si="24"/>
        <v>0</v>
      </c>
      <c r="DG128">
        <f t="shared" si="25"/>
        <v>0</v>
      </c>
      <c r="DH128">
        <f t="shared" si="26"/>
        <v>0</v>
      </c>
      <c r="DI128">
        <f t="shared" si="27"/>
        <v>0</v>
      </c>
      <c r="DJ128">
        <f>DI128</f>
        <v>0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ROW(Source!A271)</f>
        <v>271</v>
      </c>
      <c r="B129">
        <v>1472751627</v>
      </c>
      <c r="C129">
        <v>1472753298</v>
      </c>
      <c r="D129">
        <v>1441834258</v>
      </c>
      <c r="E129">
        <v>1</v>
      </c>
      <c r="F129">
        <v>1</v>
      </c>
      <c r="G129">
        <v>15514512</v>
      </c>
      <c r="H129">
        <v>2</v>
      </c>
      <c r="I129" t="s">
        <v>574</v>
      </c>
      <c r="J129" t="s">
        <v>575</v>
      </c>
      <c r="K129" t="s">
        <v>576</v>
      </c>
      <c r="L129">
        <v>1368</v>
      </c>
      <c r="N129">
        <v>1011</v>
      </c>
      <c r="O129" t="s">
        <v>577</v>
      </c>
      <c r="P129" t="s">
        <v>577</v>
      </c>
      <c r="Q129">
        <v>1</v>
      </c>
      <c r="W129">
        <v>0</v>
      </c>
      <c r="X129">
        <v>1077756263</v>
      </c>
      <c r="Y129">
        <f>(AT129*2)</f>
        <v>0.12</v>
      </c>
      <c r="AA129">
        <v>0</v>
      </c>
      <c r="AB129">
        <v>1303.01</v>
      </c>
      <c r="AC129">
        <v>826.2</v>
      </c>
      <c r="AD129">
        <v>0</v>
      </c>
      <c r="AE129">
        <v>0</v>
      </c>
      <c r="AF129">
        <v>1303.01</v>
      </c>
      <c r="AG129">
        <v>826.2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0.06</v>
      </c>
      <c r="AU129" t="s">
        <v>193</v>
      </c>
      <c r="AV129">
        <v>0</v>
      </c>
      <c r="AW129">
        <v>2</v>
      </c>
      <c r="AX129">
        <v>1472753302</v>
      </c>
      <c r="AY129">
        <v>1</v>
      </c>
      <c r="AZ129">
        <v>0</v>
      </c>
      <c r="BA129">
        <v>177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V129">
        <v>0</v>
      </c>
      <c r="CW129">
        <f>ROUND(Y129*Source!I271*DO129,9)</f>
        <v>0</v>
      </c>
      <c r="CX129">
        <f>ROUND(Y129*Source!I271,9)</f>
        <v>0.24</v>
      </c>
      <c r="CY129">
        <f>AB129</f>
        <v>1303.01</v>
      </c>
      <c r="CZ129">
        <f>AF129</f>
        <v>1303.01</v>
      </c>
      <c r="DA129">
        <f>AJ129</f>
        <v>1</v>
      </c>
      <c r="DB129">
        <f>ROUND((ROUND(AT129*CZ129,2)*2),6)</f>
        <v>156.36000000000001</v>
      </c>
      <c r="DC129">
        <f>ROUND((ROUND(AT129*AG129,2)*2),6)</f>
        <v>99.14</v>
      </c>
      <c r="DD129" t="s">
        <v>3</v>
      </c>
      <c r="DE129" t="s">
        <v>3</v>
      </c>
      <c r="DF129">
        <f t="shared" ref="DF129:DF192" si="45">ROUND(ROUND(AE129,2)*CX129,2)</f>
        <v>0</v>
      </c>
      <c r="DG129">
        <f t="shared" ref="DG129:DG192" si="46">ROUND(ROUND(AF129,2)*CX129,2)</f>
        <v>312.72000000000003</v>
      </c>
      <c r="DH129">
        <f t="shared" ref="DH129:DH192" si="47">ROUND(ROUND(AG129,2)*CX129,2)</f>
        <v>198.29</v>
      </c>
      <c r="DI129">
        <f t="shared" ref="DI129:DI192" si="48">ROUND(ROUND(AH129,2)*CX129,2)</f>
        <v>0</v>
      </c>
      <c r="DJ129">
        <f>DG129</f>
        <v>312.72000000000003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ROW(Source!A273)</f>
        <v>273</v>
      </c>
      <c r="B130">
        <v>1472751627</v>
      </c>
      <c r="C130">
        <v>1472753304</v>
      </c>
      <c r="D130">
        <v>1441819193</v>
      </c>
      <c r="E130">
        <v>15514512</v>
      </c>
      <c r="F130">
        <v>1</v>
      </c>
      <c r="G130">
        <v>15514512</v>
      </c>
      <c r="H130">
        <v>1</v>
      </c>
      <c r="I130" t="s">
        <v>571</v>
      </c>
      <c r="J130" t="s">
        <v>3</v>
      </c>
      <c r="K130" t="s">
        <v>572</v>
      </c>
      <c r="L130">
        <v>1191</v>
      </c>
      <c r="N130">
        <v>1013</v>
      </c>
      <c r="O130" t="s">
        <v>573</v>
      </c>
      <c r="P130" t="s">
        <v>573</v>
      </c>
      <c r="Q130">
        <v>1</v>
      </c>
      <c r="W130">
        <v>0</v>
      </c>
      <c r="X130">
        <v>476480486</v>
      </c>
      <c r="Y130">
        <f t="shared" ref="Y130:Y153" si="49">AT130</f>
        <v>84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84</v>
      </c>
      <c r="AU130" t="s">
        <v>3</v>
      </c>
      <c r="AV130">
        <v>1</v>
      </c>
      <c r="AW130">
        <v>2</v>
      </c>
      <c r="AX130">
        <v>1472753319</v>
      </c>
      <c r="AY130">
        <v>1</v>
      </c>
      <c r="AZ130">
        <v>0</v>
      </c>
      <c r="BA130">
        <v>178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U130">
        <f>ROUND(AT130*Source!I273*AH130*AL130,2)</f>
        <v>0</v>
      </c>
      <c r="CV130">
        <f>ROUND(Y130*Source!I273,9)</f>
        <v>84</v>
      </c>
      <c r="CW130">
        <v>0</v>
      </c>
      <c r="CX130">
        <f>ROUND(Y130*Source!I273,9)</f>
        <v>84</v>
      </c>
      <c r="CY130">
        <f>AD130</f>
        <v>0</v>
      </c>
      <c r="CZ130">
        <f>AH130</f>
        <v>0</v>
      </c>
      <c r="DA130">
        <f>AL130</f>
        <v>1</v>
      </c>
      <c r="DB130">
        <f t="shared" ref="DB130:DB153" si="50">ROUND(ROUND(AT130*CZ130,2),6)</f>
        <v>0</v>
      </c>
      <c r="DC130">
        <f t="shared" ref="DC130:DC153" si="51">ROUND(ROUND(AT130*AG130,2),6)</f>
        <v>0</v>
      </c>
      <c r="DD130" t="s">
        <v>3</v>
      </c>
      <c r="DE130" t="s">
        <v>3</v>
      </c>
      <c r="DF130">
        <f t="shared" si="45"/>
        <v>0</v>
      </c>
      <c r="DG130">
        <f t="shared" si="46"/>
        <v>0</v>
      </c>
      <c r="DH130">
        <f t="shared" si="47"/>
        <v>0</v>
      </c>
      <c r="DI130">
        <f t="shared" si="48"/>
        <v>0</v>
      </c>
      <c r="DJ130">
        <f>DI130</f>
        <v>0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ROW(Source!A273)</f>
        <v>273</v>
      </c>
      <c r="B131">
        <v>1472751627</v>
      </c>
      <c r="C131">
        <v>1472753304</v>
      </c>
      <c r="D131">
        <v>1441835475</v>
      </c>
      <c r="E131">
        <v>1</v>
      </c>
      <c r="F131">
        <v>1</v>
      </c>
      <c r="G131">
        <v>15514512</v>
      </c>
      <c r="H131">
        <v>3</v>
      </c>
      <c r="I131" t="s">
        <v>596</v>
      </c>
      <c r="J131" t="s">
        <v>597</v>
      </c>
      <c r="K131" t="s">
        <v>598</v>
      </c>
      <c r="L131">
        <v>1348</v>
      </c>
      <c r="N131">
        <v>1009</v>
      </c>
      <c r="O131" t="s">
        <v>599</v>
      </c>
      <c r="P131" t="s">
        <v>599</v>
      </c>
      <c r="Q131">
        <v>1000</v>
      </c>
      <c r="W131">
        <v>0</v>
      </c>
      <c r="X131">
        <v>438248051</v>
      </c>
      <c r="Y131">
        <f t="shared" si="49"/>
        <v>8.0000000000000004E-4</v>
      </c>
      <c r="AA131">
        <v>155908.07999999999</v>
      </c>
      <c r="AB131">
        <v>0</v>
      </c>
      <c r="AC131">
        <v>0</v>
      </c>
      <c r="AD131">
        <v>0</v>
      </c>
      <c r="AE131">
        <v>155908.07999999999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8.0000000000000004E-4</v>
      </c>
      <c r="AU131" t="s">
        <v>3</v>
      </c>
      <c r="AV131">
        <v>0</v>
      </c>
      <c r="AW131">
        <v>2</v>
      </c>
      <c r="AX131">
        <v>1472753320</v>
      </c>
      <c r="AY131">
        <v>1</v>
      </c>
      <c r="AZ131">
        <v>0</v>
      </c>
      <c r="BA131">
        <v>179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ROUND(Y131*Source!I273,9)</f>
        <v>8.0000000000000004E-4</v>
      </c>
      <c r="CY131">
        <f t="shared" ref="CY131:CY143" si="52">AA131</f>
        <v>155908.07999999999</v>
      </c>
      <c r="CZ131">
        <f t="shared" ref="CZ131:CZ143" si="53">AE131</f>
        <v>155908.07999999999</v>
      </c>
      <c r="DA131">
        <f t="shared" ref="DA131:DA143" si="54">AI131</f>
        <v>1</v>
      </c>
      <c r="DB131">
        <f t="shared" si="50"/>
        <v>124.73</v>
      </c>
      <c r="DC131">
        <f t="shared" si="51"/>
        <v>0</v>
      </c>
      <c r="DD131" t="s">
        <v>3</v>
      </c>
      <c r="DE131" t="s">
        <v>3</v>
      </c>
      <c r="DF131">
        <f t="shared" si="45"/>
        <v>124.73</v>
      </c>
      <c r="DG131">
        <f t="shared" si="46"/>
        <v>0</v>
      </c>
      <c r="DH131">
        <f t="shared" si="47"/>
        <v>0</v>
      </c>
      <c r="DI131">
        <f t="shared" si="48"/>
        <v>0</v>
      </c>
      <c r="DJ131">
        <f t="shared" ref="DJ131:DJ143" si="55">DF131</f>
        <v>124.73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ROW(Source!A273)</f>
        <v>273</v>
      </c>
      <c r="B132">
        <v>1472751627</v>
      </c>
      <c r="C132">
        <v>1472753304</v>
      </c>
      <c r="D132">
        <v>1441835549</v>
      </c>
      <c r="E132">
        <v>1</v>
      </c>
      <c r="F132">
        <v>1</v>
      </c>
      <c r="G132">
        <v>15514512</v>
      </c>
      <c r="H132">
        <v>3</v>
      </c>
      <c r="I132" t="s">
        <v>600</v>
      </c>
      <c r="J132" t="s">
        <v>601</v>
      </c>
      <c r="K132" t="s">
        <v>602</v>
      </c>
      <c r="L132">
        <v>1348</v>
      </c>
      <c r="N132">
        <v>1009</v>
      </c>
      <c r="O132" t="s">
        <v>599</v>
      </c>
      <c r="P132" t="s">
        <v>599</v>
      </c>
      <c r="Q132">
        <v>1000</v>
      </c>
      <c r="W132">
        <v>0</v>
      </c>
      <c r="X132">
        <v>-2009451208</v>
      </c>
      <c r="Y132">
        <f t="shared" si="49"/>
        <v>1E-4</v>
      </c>
      <c r="AA132">
        <v>194655.19</v>
      </c>
      <c r="AB132">
        <v>0</v>
      </c>
      <c r="AC132">
        <v>0</v>
      </c>
      <c r="AD132">
        <v>0</v>
      </c>
      <c r="AE132">
        <v>194655.19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1E-4</v>
      </c>
      <c r="AU132" t="s">
        <v>3</v>
      </c>
      <c r="AV132">
        <v>0</v>
      </c>
      <c r="AW132">
        <v>2</v>
      </c>
      <c r="AX132">
        <v>1472753321</v>
      </c>
      <c r="AY132">
        <v>1</v>
      </c>
      <c r="AZ132">
        <v>0</v>
      </c>
      <c r="BA132">
        <v>180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ROUND(Y132*Source!I273,9)</f>
        <v>1E-4</v>
      </c>
      <c r="CY132">
        <f t="shared" si="52"/>
        <v>194655.19</v>
      </c>
      <c r="CZ132">
        <f t="shared" si="53"/>
        <v>194655.19</v>
      </c>
      <c r="DA132">
        <f t="shared" si="54"/>
        <v>1</v>
      </c>
      <c r="DB132">
        <f t="shared" si="50"/>
        <v>19.47</v>
      </c>
      <c r="DC132">
        <f t="shared" si="51"/>
        <v>0</v>
      </c>
      <c r="DD132" t="s">
        <v>3</v>
      </c>
      <c r="DE132" t="s">
        <v>3</v>
      </c>
      <c r="DF132">
        <f t="shared" si="45"/>
        <v>19.47</v>
      </c>
      <c r="DG132">
        <f t="shared" si="46"/>
        <v>0</v>
      </c>
      <c r="DH132">
        <f t="shared" si="47"/>
        <v>0</v>
      </c>
      <c r="DI132">
        <f t="shared" si="48"/>
        <v>0</v>
      </c>
      <c r="DJ132">
        <f t="shared" si="55"/>
        <v>19.47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ROW(Source!A273)</f>
        <v>273</v>
      </c>
      <c r="B133">
        <v>1472751627</v>
      </c>
      <c r="C133">
        <v>1472753304</v>
      </c>
      <c r="D133">
        <v>1441836325</v>
      </c>
      <c r="E133">
        <v>1</v>
      </c>
      <c r="F133">
        <v>1</v>
      </c>
      <c r="G133">
        <v>15514512</v>
      </c>
      <c r="H133">
        <v>3</v>
      </c>
      <c r="I133" t="s">
        <v>603</v>
      </c>
      <c r="J133" t="s">
        <v>604</v>
      </c>
      <c r="K133" t="s">
        <v>605</v>
      </c>
      <c r="L133">
        <v>1348</v>
      </c>
      <c r="N133">
        <v>1009</v>
      </c>
      <c r="O133" t="s">
        <v>599</v>
      </c>
      <c r="P133" t="s">
        <v>599</v>
      </c>
      <c r="Q133">
        <v>1000</v>
      </c>
      <c r="W133">
        <v>0</v>
      </c>
      <c r="X133">
        <v>-1093051030</v>
      </c>
      <c r="Y133">
        <f t="shared" si="49"/>
        <v>8.0000000000000004E-4</v>
      </c>
      <c r="AA133">
        <v>108798.39999999999</v>
      </c>
      <c r="AB133">
        <v>0</v>
      </c>
      <c r="AC133">
        <v>0</v>
      </c>
      <c r="AD133">
        <v>0</v>
      </c>
      <c r="AE133">
        <v>108798.39999999999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8.0000000000000004E-4</v>
      </c>
      <c r="AU133" t="s">
        <v>3</v>
      </c>
      <c r="AV133">
        <v>0</v>
      </c>
      <c r="AW133">
        <v>2</v>
      </c>
      <c r="AX133">
        <v>1472753322</v>
      </c>
      <c r="AY133">
        <v>1</v>
      </c>
      <c r="AZ133">
        <v>0</v>
      </c>
      <c r="BA133">
        <v>181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V133">
        <v>0</v>
      </c>
      <c r="CW133">
        <v>0</v>
      </c>
      <c r="CX133">
        <f>ROUND(Y133*Source!I273,9)</f>
        <v>8.0000000000000004E-4</v>
      </c>
      <c r="CY133">
        <f t="shared" si="52"/>
        <v>108798.39999999999</v>
      </c>
      <c r="CZ133">
        <f t="shared" si="53"/>
        <v>108798.39999999999</v>
      </c>
      <c r="DA133">
        <f t="shared" si="54"/>
        <v>1</v>
      </c>
      <c r="DB133">
        <f t="shared" si="50"/>
        <v>87.04</v>
      </c>
      <c r="DC133">
        <f t="shared" si="51"/>
        <v>0</v>
      </c>
      <c r="DD133" t="s">
        <v>3</v>
      </c>
      <c r="DE133" t="s">
        <v>3</v>
      </c>
      <c r="DF133">
        <f t="shared" si="45"/>
        <v>87.04</v>
      </c>
      <c r="DG133">
        <f t="shared" si="46"/>
        <v>0</v>
      </c>
      <c r="DH133">
        <f t="shared" si="47"/>
        <v>0</v>
      </c>
      <c r="DI133">
        <f t="shared" si="48"/>
        <v>0</v>
      </c>
      <c r="DJ133">
        <f t="shared" si="55"/>
        <v>87.04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ROW(Source!A273)</f>
        <v>273</v>
      </c>
      <c r="B134">
        <v>1472751627</v>
      </c>
      <c r="C134">
        <v>1472753304</v>
      </c>
      <c r="D134">
        <v>1441838531</v>
      </c>
      <c r="E134">
        <v>1</v>
      </c>
      <c r="F134">
        <v>1</v>
      </c>
      <c r="G134">
        <v>15514512</v>
      </c>
      <c r="H134">
        <v>3</v>
      </c>
      <c r="I134" t="s">
        <v>606</v>
      </c>
      <c r="J134" t="s">
        <v>607</v>
      </c>
      <c r="K134" t="s">
        <v>608</v>
      </c>
      <c r="L134">
        <v>1348</v>
      </c>
      <c r="N134">
        <v>1009</v>
      </c>
      <c r="O134" t="s">
        <v>599</v>
      </c>
      <c r="P134" t="s">
        <v>599</v>
      </c>
      <c r="Q134">
        <v>1000</v>
      </c>
      <c r="W134">
        <v>0</v>
      </c>
      <c r="X134">
        <v>1694696001</v>
      </c>
      <c r="Y134">
        <f t="shared" si="49"/>
        <v>6.9999999999999999E-4</v>
      </c>
      <c r="AA134">
        <v>370783.55</v>
      </c>
      <c r="AB134">
        <v>0</v>
      </c>
      <c r="AC134">
        <v>0</v>
      </c>
      <c r="AD134">
        <v>0</v>
      </c>
      <c r="AE134">
        <v>370783.55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6.9999999999999999E-4</v>
      </c>
      <c r="AU134" t="s">
        <v>3</v>
      </c>
      <c r="AV134">
        <v>0</v>
      </c>
      <c r="AW134">
        <v>2</v>
      </c>
      <c r="AX134">
        <v>1472753323</v>
      </c>
      <c r="AY134">
        <v>1</v>
      </c>
      <c r="AZ134">
        <v>0</v>
      </c>
      <c r="BA134">
        <v>182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ROUND(Y134*Source!I273,9)</f>
        <v>6.9999999999999999E-4</v>
      </c>
      <c r="CY134">
        <f t="shared" si="52"/>
        <v>370783.55</v>
      </c>
      <c r="CZ134">
        <f t="shared" si="53"/>
        <v>370783.55</v>
      </c>
      <c r="DA134">
        <f t="shared" si="54"/>
        <v>1</v>
      </c>
      <c r="DB134">
        <f t="shared" si="50"/>
        <v>259.55</v>
      </c>
      <c r="DC134">
        <f t="shared" si="51"/>
        <v>0</v>
      </c>
      <c r="DD134" t="s">
        <v>3</v>
      </c>
      <c r="DE134" t="s">
        <v>3</v>
      </c>
      <c r="DF134">
        <f t="shared" si="45"/>
        <v>259.55</v>
      </c>
      <c r="DG134">
        <f t="shared" si="46"/>
        <v>0</v>
      </c>
      <c r="DH134">
        <f t="shared" si="47"/>
        <v>0</v>
      </c>
      <c r="DI134">
        <f t="shared" si="48"/>
        <v>0</v>
      </c>
      <c r="DJ134">
        <f t="shared" si="55"/>
        <v>259.55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ROW(Source!A273)</f>
        <v>273</v>
      </c>
      <c r="B135">
        <v>1472751627</v>
      </c>
      <c r="C135">
        <v>1472753304</v>
      </c>
      <c r="D135">
        <v>1441838759</v>
      </c>
      <c r="E135">
        <v>1</v>
      </c>
      <c r="F135">
        <v>1</v>
      </c>
      <c r="G135">
        <v>15514512</v>
      </c>
      <c r="H135">
        <v>3</v>
      </c>
      <c r="I135" t="s">
        <v>609</v>
      </c>
      <c r="J135" t="s">
        <v>610</v>
      </c>
      <c r="K135" t="s">
        <v>611</v>
      </c>
      <c r="L135">
        <v>1348</v>
      </c>
      <c r="N135">
        <v>1009</v>
      </c>
      <c r="O135" t="s">
        <v>599</v>
      </c>
      <c r="P135" t="s">
        <v>599</v>
      </c>
      <c r="Q135">
        <v>1000</v>
      </c>
      <c r="W135">
        <v>0</v>
      </c>
      <c r="X135">
        <v>-1635103781</v>
      </c>
      <c r="Y135">
        <f t="shared" si="49"/>
        <v>6.9999999999999999E-4</v>
      </c>
      <c r="AA135">
        <v>1590701.16</v>
      </c>
      <c r="AB135">
        <v>0</v>
      </c>
      <c r="AC135">
        <v>0</v>
      </c>
      <c r="AD135">
        <v>0</v>
      </c>
      <c r="AE135">
        <v>1590701.16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6.9999999999999999E-4</v>
      </c>
      <c r="AU135" t="s">
        <v>3</v>
      </c>
      <c r="AV135">
        <v>0</v>
      </c>
      <c r="AW135">
        <v>2</v>
      </c>
      <c r="AX135">
        <v>1472753324</v>
      </c>
      <c r="AY135">
        <v>1</v>
      </c>
      <c r="AZ135">
        <v>0</v>
      </c>
      <c r="BA135">
        <v>183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V135">
        <v>0</v>
      </c>
      <c r="CW135">
        <v>0</v>
      </c>
      <c r="CX135">
        <f>ROUND(Y135*Source!I273,9)</f>
        <v>6.9999999999999999E-4</v>
      </c>
      <c r="CY135">
        <f t="shared" si="52"/>
        <v>1590701.16</v>
      </c>
      <c r="CZ135">
        <f t="shared" si="53"/>
        <v>1590701.16</v>
      </c>
      <c r="DA135">
        <f t="shared" si="54"/>
        <v>1</v>
      </c>
      <c r="DB135">
        <f t="shared" si="50"/>
        <v>1113.49</v>
      </c>
      <c r="DC135">
        <f t="shared" si="51"/>
        <v>0</v>
      </c>
      <c r="DD135" t="s">
        <v>3</v>
      </c>
      <c r="DE135" t="s">
        <v>3</v>
      </c>
      <c r="DF135">
        <f t="shared" si="45"/>
        <v>1113.49</v>
      </c>
      <c r="DG135">
        <f t="shared" si="46"/>
        <v>0</v>
      </c>
      <c r="DH135">
        <f t="shared" si="47"/>
        <v>0</v>
      </c>
      <c r="DI135">
        <f t="shared" si="48"/>
        <v>0</v>
      </c>
      <c r="DJ135">
        <f t="shared" si="55"/>
        <v>1113.49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ROW(Source!A273)</f>
        <v>273</v>
      </c>
      <c r="B136">
        <v>1472751627</v>
      </c>
      <c r="C136">
        <v>1472753304</v>
      </c>
      <c r="D136">
        <v>1441834635</v>
      </c>
      <c r="E136">
        <v>1</v>
      </c>
      <c r="F136">
        <v>1</v>
      </c>
      <c r="G136">
        <v>15514512</v>
      </c>
      <c r="H136">
        <v>3</v>
      </c>
      <c r="I136" t="s">
        <v>612</v>
      </c>
      <c r="J136" t="s">
        <v>613</v>
      </c>
      <c r="K136" t="s">
        <v>614</v>
      </c>
      <c r="L136">
        <v>1339</v>
      </c>
      <c r="N136">
        <v>1007</v>
      </c>
      <c r="O136" t="s">
        <v>210</v>
      </c>
      <c r="P136" t="s">
        <v>210</v>
      </c>
      <c r="Q136">
        <v>1</v>
      </c>
      <c r="W136">
        <v>0</v>
      </c>
      <c r="X136">
        <v>-389859187</v>
      </c>
      <c r="Y136">
        <f t="shared" si="49"/>
        <v>1.8</v>
      </c>
      <c r="AA136">
        <v>103.4</v>
      </c>
      <c r="AB136">
        <v>0</v>
      </c>
      <c r="AC136">
        <v>0</v>
      </c>
      <c r="AD136">
        <v>0</v>
      </c>
      <c r="AE136">
        <v>103.4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1.8</v>
      </c>
      <c r="AU136" t="s">
        <v>3</v>
      </c>
      <c r="AV136">
        <v>0</v>
      </c>
      <c r="AW136">
        <v>2</v>
      </c>
      <c r="AX136">
        <v>1472753325</v>
      </c>
      <c r="AY136">
        <v>1</v>
      </c>
      <c r="AZ136">
        <v>0</v>
      </c>
      <c r="BA136">
        <v>184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ROUND(Y136*Source!I273,9)</f>
        <v>1.8</v>
      </c>
      <c r="CY136">
        <f t="shared" si="52"/>
        <v>103.4</v>
      </c>
      <c r="CZ136">
        <f t="shared" si="53"/>
        <v>103.4</v>
      </c>
      <c r="DA136">
        <f t="shared" si="54"/>
        <v>1</v>
      </c>
      <c r="DB136">
        <f t="shared" si="50"/>
        <v>186.12</v>
      </c>
      <c r="DC136">
        <f t="shared" si="51"/>
        <v>0</v>
      </c>
      <c r="DD136" t="s">
        <v>3</v>
      </c>
      <c r="DE136" t="s">
        <v>3</v>
      </c>
      <c r="DF136">
        <f t="shared" si="45"/>
        <v>186.12</v>
      </c>
      <c r="DG136">
        <f t="shared" si="46"/>
        <v>0</v>
      </c>
      <c r="DH136">
        <f t="shared" si="47"/>
        <v>0</v>
      </c>
      <c r="DI136">
        <f t="shared" si="48"/>
        <v>0</v>
      </c>
      <c r="DJ136">
        <f t="shared" si="55"/>
        <v>186.12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ROW(Source!A273)</f>
        <v>273</v>
      </c>
      <c r="B137">
        <v>1472751627</v>
      </c>
      <c r="C137">
        <v>1472753304</v>
      </c>
      <c r="D137">
        <v>1441834627</v>
      </c>
      <c r="E137">
        <v>1</v>
      </c>
      <c r="F137">
        <v>1</v>
      </c>
      <c r="G137">
        <v>15514512</v>
      </c>
      <c r="H137">
        <v>3</v>
      </c>
      <c r="I137" t="s">
        <v>615</v>
      </c>
      <c r="J137" t="s">
        <v>616</v>
      </c>
      <c r="K137" t="s">
        <v>617</v>
      </c>
      <c r="L137">
        <v>1339</v>
      </c>
      <c r="N137">
        <v>1007</v>
      </c>
      <c r="O137" t="s">
        <v>210</v>
      </c>
      <c r="P137" t="s">
        <v>210</v>
      </c>
      <c r="Q137">
        <v>1</v>
      </c>
      <c r="W137">
        <v>0</v>
      </c>
      <c r="X137">
        <v>709656040</v>
      </c>
      <c r="Y137">
        <f t="shared" si="49"/>
        <v>0.9</v>
      </c>
      <c r="AA137">
        <v>875.46</v>
      </c>
      <c r="AB137">
        <v>0</v>
      </c>
      <c r="AC137">
        <v>0</v>
      </c>
      <c r="AD137">
        <v>0</v>
      </c>
      <c r="AE137">
        <v>875.46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0.9</v>
      </c>
      <c r="AU137" t="s">
        <v>3</v>
      </c>
      <c r="AV137">
        <v>0</v>
      </c>
      <c r="AW137">
        <v>2</v>
      </c>
      <c r="AX137">
        <v>1472753326</v>
      </c>
      <c r="AY137">
        <v>1</v>
      </c>
      <c r="AZ137">
        <v>0</v>
      </c>
      <c r="BA137">
        <v>185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v>0</v>
      </c>
      <c r="CX137">
        <f>ROUND(Y137*Source!I273,9)</f>
        <v>0.9</v>
      </c>
      <c r="CY137">
        <f t="shared" si="52"/>
        <v>875.46</v>
      </c>
      <c r="CZ137">
        <f t="shared" si="53"/>
        <v>875.46</v>
      </c>
      <c r="DA137">
        <f t="shared" si="54"/>
        <v>1</v>
      </c>
      <c r="DB137">
        <f t="shared" si="50"/>
        <v>787.91</v>
      </c>
      <c r="DC137">
        <f t="shared" si="51"/>
        <v>0</v>
      </c>
      <c r="DD137" t="s">
        <v>3</v>
      </c>
      <c r="DE137" t="s">
        <v>3</v>
      </c>
      <c r="DF137">
        <f t="shared" si="45"/>
        <v>787.91</v>
      </c>
      <c r="DG137">
        <f t="shared" si="46"/>
        <v>0</v>
      </c>
      <c r="DH137">
        <f t="shared" si="47"/>
        <v>0</v>
      </c>
      <c r="DI137">
        <f t="shared" si="48"/>
        <v>0</v>
      </c>
      <c r="DJ137">
        <f t="shared" si="55"/>
        <v>787.91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ROW(Source!A273)</f>
        <v>273</v>
      </c>
      <c r="B138">
        <v>1472751627</v>
      </c>
      <c r="C138">
        <v>1472753304</v>
      </c>
      <c r="D138">
        <v>1441834671</v>
      </c>
      <c r="E138">
        <v>1</v>
      </c>
      <c r="F138">
        <v>1</v>
      </c>
      <c r="G138">
        <v>15514512</v>
      </c>
      <c r="H138">
        <v>3</v>
      </c>
      <c r="I138" t="s">
        <v>618</v>
      </c>
      <c r="J138" t="s">
        <v>619</v>
      </c>
      <c r="K138" t="s">
        <v>620</v>
      </c>
      <c r="L138">
        <v>1348</v>
      </c>
      <c r="N138">
        <v>1009</v>
      </c>
      <c r="O138" t="s">
        <v>599</v>
      </c>
      <c r="P138" t="s">
        <v>599</v>
      </c>
      <c r="Q138">
        <v>1000</v>
      </c>
      <c r="W138">
        <v>0</v>
      </c>
      <c r="X138">
        <v>-19071303</v>
      </c>
      <c r="Y138">
        <f t="shared" si="49"/>
        <v>5.9999999999999995E-4</v>
      </c>
      <c r="AA138">
        <v>184462.17</v>
      </c>
      <c r="AB138">
        <v>0</v>
      </c>
      <c r="AC138">
        <v>0</v>
      </c>
      <c r="AD138">
        <v>0</v>
      </c>
      <c r="AE138">
        <v>184462.17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-2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5.9999999999999995E-4</v>
      </c>
      <c r="AU138" t="s">
        <v>3</v>
      </c>
      <c r="AV138">
        <v>0</v>
      </c>
      <c r="AW138">
        <v>2</v>
      </c>
      <c r="AX138">
        <v>1472753327</v>
      </c>
      <c r="AY138">
        <v>1</v>
      </c>
      <c r="AZ138">
        <v>0</v>
      </c>
      <c r="BA138">
        <v>186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V138">
        <v>0</v>
      </c>
      <c r="CW138">
        <v>0</v>
      </c>
      <c r="CX138">
        <f>ROUND(Y138*Source!I273,9)</f>
        <v>5.9999999999999995E-4</v>
      </c>
      <c r="CY138">
        <f t="shared" si="52"/>
        <v>184462.17</v>
      </c>
      <c r="CZ138">
        <f t="shared" si="53"/>
        <v>184462.17</v>
      </c>
      <c r="DA138">
        <f t="shared" si="54"/>
        <v>1</v>
      </c>
      <c r="DB138">
        <f t="shared" si="50"/>
        <v>110.68</v>
      </c>
      <c r="DC138">
        <f t="shared" si="51"/>
        <v>0</v>
      </c>
      <c r="DD138" t="s">
        <v>3</v>
      </c>
      <c r="DE138" t="s">
        <v>3</v>
      </c>
      <c r="DF138">
        <f t="shared" si="45"/>
        <v>110.68</v>
      </c>
      <c r="DG138">
        <f t="shared" si="46"/>
        <v>0</v>
      </c>
      <c r="DH138">
        <f t="shared" si="47"/>
        <v>0</v>
      </c>
      <c r="DI138">
        <f t="shared" si="48"/>
        <v>0</v>
      </c>
      <c r="DJ138">
        <f t="shared" si="55"/>
        <v>110.68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ROW(Source!A273)</f>
        <v>273</v>
      </c>
      <c r="B139">
        <v>1472751627</v>
      </c>
      <c r="C139">
        <v>1472753304</v>
      </c>
      <c r="D139">
        <v>1441834634</v>
      </c>
      <c r="E139">
        <v>1</v>
      </c>
      <c r="F139">
        <v>1</v>
      </c>
      <c r="G139">
        <v>15514512</v>
      </c>
      <c r="H139">
        <v>3</v>
      </c>
      <c r="I139" t="s">
        <v>621</v>
      </c>
      <c r="J139" t="s">
        <v>622</v>
      </c>
      <c r="K139" t="s">
        <v>623</v>
      </c>
      <c r="L139">
        <v>1348</v>
      </c>
      <c r="N139">
        <v>1009</v>
      </c>
      <c r="O139" t="s">
        <v>599</v>
      </c>
      <c r="P139" t="s">
        <v>599</v>
      </c>
      <c r="Q139">
        <v>1000</v>
      </c>
      <c r="W139">
        <v>0</v>
      </c>
      <c r="X139">
        <v>1869974630</v>
      </c>
      <c r="Y139">
        <f t="shared" si="49"/>
        <v>1E-3</v>
      </c>
      <c r="AA139">
        <v>88053.759999999995</v>
      </c>
      <c r="AB139">
        <v>0</v>
      </c>
      <c r="AC139">
        <v>0</v>
      </c>
      <c r="AD139">
        <v>0</v>
      </c>
      <c r="AE139">
        <v>88053.759999999995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M139">
        <v>-2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1E-3</v>
      </c>
      <c r="AU139" t="s">
        <v>3</v>
      </c>
      <c r="AV139">
        <v>0</v>
      </c>
      <c r="AW139">
        <v>2</v>
      </c>
      <c r="AX139">
        <v>1472753328</v>
      </c>
      <c r="AY139">
        <v>1</v>
      </c>
      <c r="AZ139">
        <v>0</v>
      </c>
      <c r="BA139">
        <v>187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V139">
        <v>0</v>
      </c>
      <c r="CW139">
        <v>0</v>
      </c>
      <c r="CX139">
        <f>ROUND(Y139*Source!I273,9)</f>
        <v>1E-3</v>
      </c>
      <c r="CY139">
        <f t="shared" si="52"/>
        <v>88053.759999999995</v>
      </c>
      <c r="CZ139">
        <f t="shared" si="53"/>
        <v>88053.759999999995</v>
      </c>
      <c r="DA139">
        <f t="shared" si="54"/>
        <v>1</v>
      </c>
      <c r="DB139">
        <f t="shared" si="50"/>
        <v>88.05</v>
      </c>
      <c r="DC139">
        <f t="shared" si="51"/>
        <v>0</v>
      </c>
      <c r="DD139" t="s">
        <v>3</v>
      </c>
      <c r="DE139" t="s">
        <v>3</v>
      </c>
      <c r="DF139">
        <f t="shared" si="45"/>
        <v>88.05</v>
      </c>
      <c r="DG139">
        <f t="shared" si="46"/>
        <v>0</v>
      </c>
      <c r="DH139">
        <f t="shared" si="47"/>
        <v>0</v>
      </c>
      <c r="DI139">
        <f t="shared" si="48"/>
        <v>0</v>
      </c>
      <c r="DJ139">
        <f t="shared" si="55"/>
        <v>88.05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ROW(Source!A273)</f>
        <v>273</v>
      </c>
      <c r="B140">
        <v>1472751627</v>
      </c>
      <c r="C140">
        <v>1472753304</v>
      </c>
      <c r="D140">
        <v>1441834836</v>
      </c>
      <c r="E140">
        <v>1</v>
      </c>
      <c r="F140">
        <v>1</v>
      </c>
      <c r="G140">
        <v>15514512</v>
      </c>
      <c r="H140">
        <v>3</v>
      </c>
      <c r="I140" t="s">
        <v>624</v>
      </c>
      <c r="J140" t="s">
        <v>625</v>
      </c>
      <c r="K140" t="s">
        <v>626</v>
      </c>
      <c r="L140">
        <v>1348</v>
      </c>
      <c r="N140">
        <v>1009</v>
      </c>
      <c r="O140" t="s">
        <v>599</v>
      </c>
      <c r="P140" t="s">
        <v>599</v>
      </c>
      <c r="Q140">
        <v>1000</v>
      </c>
      <c r="W140">
        <v>0</v>
      </c>
      <c r="X140">
        <v>1434651514</v>
      </c>
      <c r="Y140">
        <f t="shared" si="49"/>
        <v>2.16E-3</v>
      </c>
      <c r="AA140">
        <v>93194.67</v>
      </c>
      <c r="AB140">
        <v>0</v>
      </c>
      <c r="AC140">
        <v>0</v>
      </c>
      <c r="AD140">
        <v>0</v>
      </c>
      <c r="AE140">
        <v>93194.67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2.16E-3</v>
      </c>
      <c r="AU140" t="s">
        <v>3</v>
      </c>
      <c r="AV140">
        <v>0</v>
      </c>
      <c r="AW140">
        <v>2</v>
      </c>
      <c r="AX140">
        <v>1472753329</v>
      </c>
      <c r="AY140">
        <v>1</v>
      </c>
      <c r="AZ140">
        <v>0</v>
      </c>
      <c r="BA140">
        <v>188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ROUND(Y140*Source!I273,9)</f>
        <v>2.16E-3</v>
      </c>
      <c r="CY140">
        <f t="shared" si="52"/>
        <v>93194.67</v>
      </c>
      <c r="CZ140">
        <f t="shared" si="53"/>
        <v>93194.67</v>
      </c>
      <c r="DA140">
        <f t="shared" si="54"/>
        <v>1</v>
      </c>
      <c r="DB140">
        <f t="shared" si="50"/>
        <v>201.3</v>
      </c>
      <c r="DC140">
        <f t="shared" si="51"/>
        <v>0</v>
      </c>
      <c r="DD140" t="s">
        <v>3</v>
      </c>
      <c r="DE140" t="s">
        <v>3</v>
      </c>
      <c r="DF140">
        <f t="shared" si="45"/>
        <v>201.3</v>
      </c>
      <c r="DG140">
        <f t="shared" si="46"/>
        <v>0</v>
      </c>
      <c r="DH140">
        <f t="shared" si="47"/>
        <v>0</v>
      </c>
      <c r="DI140">
        <f t="shared" si="48"/>
        <v>0</v>
      </c>
      <c r="DJ140">
        <f t="shared" si="55"/>
        <v>201.3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ROW(Source!A273)</f>
        <v>273</v>
      </c>
      <c r="B141">
        <v>1472751627</v>
      </c>
      <c r="C141">
        <v>1472753304</v>
      </c>
      <c r="D141">
        <v>1441834853</v>
      </c>
      <c r="E141">
        <v>1</v>
      </c>
      <c r="F141">
        <v>1</v>
      </c>
      <c r="G141">
        <v>15514512</v>
      </c>
      <c r="H141">
        <v>3</v>
      </c>
      <c r="I141" t="s">
        <v>627</v>
      </c>
      <c r="J141" t="s">
        <v>628</v>
      </c>
      <c r="K141" t="s">
        <v>629</v>
      </c>
      <c r="L141">
        <v>1348</v>
      </c>
      <c r="N141">
        <v>1009</v>
      </c>
      <c r="O141" t="s">
        <v>599</v>
      </c>
      <c r="P141" t="s">
        <v>599</v>
      </c>
      <c r="Q141">
        <v>1000</v>
      </c>
      <c r="W141">
        <v>0</v>
      </c>
      <c r="X141">
        <v>-1847698748</v>
      </c>
      <c r="Y141">
        <f t="shared" si="49"/>
        <v>8.0000000000000004E-4</v>
      </c>
      <c r="AA141">
        <v>78065.73</v>
      </c>
      <c r="AB141">
        <v>0</v>
      </c>
      <c r="AC141">
        <v>0</v>
      </c>
      <c r="AD141">
        <v>0</v>
      </c>
      <c r="AE141">
        <v>78065.73</v>
      </c>
      <c r="AF141">
        <v>0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M141">
        <v>-2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8.0000000000000004E-4</v>
      </c>
      <c r="AU141" t="s">
        <v>3</v>
      </c>
      <c r="AV141">
        <v>0</v>
      </c>
      <c r="AW141">
        <v>2</v>
      </c>
      <c r="AX141">
        <v>1472753330</v>
      </c>
      <c r="AY141">
        <v>1</v>
      </c>
      <c r="AZ141">
        <v>0</v>
      </c>
      <c r="BA141">
        <v>189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V141">
        <v>0</v>
      </c>
      <c r="CW141">
        <v>0</v>
      </c>
      <c r="CX141">
        <f>ROUND(Y141*Source!I273,9)</f>
        <v>8.0000000000000004E-4</v>
      </c>
      <c r="CY141">
        <f t="shared" si="52"/>
        <v>78065.73</v>
      </c>
      <c r="CZ141">
        <f t="shared" si="53"/>
        <v>78065.73</v>
      </c>
      <c r="DA141">
        <f t="shared" si="54"/>
        <v>1</v>
      </c>
      <c r="DB141">
        <f t="shared" si="50"/>
        <v>62.45</v>
      </c>
      <c r="DC141">
        <f t="shared" si="51"/>
        <v>0</v>
      </c>
      <c r="DD141" t="s">
        <v>3</v>
      </c>
      <c r="DE141" t="s">
        <v>3</v>
      </c>
      <c r="DF141">
        <f t="shared" si="45"/>
        <v>62.45</v>
      </c>
      <c r="DG141">
        <f t="shared" si="46"/>
        <v>0</v>
      </c>
      <c r="DH141">
        <f t="shared" si="47"/>
        <v>0</v>
      </c>
      <c r="DI141">
        <f t="shared" si="48"/>
        <v>0</v>
      </c>
      <c r="DJ141">
        <f t="shared" si="55"/>
        <v>62.45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ROW(Source!A273)</f>
        <v>273</v>
      </c>
      <c r="B142">
        <v>1472751627</v>
      </c>
      <c r="C142">
        <v>1472753304</v>
      </c>
      <c r="D142">
        <v>1441822273</v>
      </c>
      <c r="E142">
        <v>15514512</v>
      </c>
      <c r="F142">
        <v>1</v>
      </c>
      <c r="G142">
        <v>15514512</v>
      </c>
      <c r="H142">
        <v>3</v>
      </c>
      <c r="I142" t="s">
        <v>593</v>
      </c>
      <c r="J142" t="s">
        <v>3</v>
      </c>
      <c r="K142" t="s">
        <v>595</v>
      </c>
      <c r="L142">
        <v>1348</v>
      </c>
      <c r="N142">
        <v>1009</v>
      </c>
      <c r="O142" t="s">
        <v>599</v>
      </c>
      <c r="P142" t="s">
        <v>599</v>
      </c>
      <c r="Q142">
        <v>1000</v>
      </c>
      <c r="W142">
        <v>0</v>
      </c>
      <c r="X142">
        <v>-1698336702</v>
      </c>
      <c r="Y142">
        <f t="shared" si="49"/>
        <v>2.4000000000000001E-4</v>
      </c>
      <c r="AA142">
        <v>94640</v>
      </c>
      <c r="AB142">
        <v>0</v>
      </c>
      <c r="AC142">
        <v>0</v>
      </c>
      <c r="AD142">
        <v>0</v>
      </c>
      <c r="AE142">
        <v>94640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M142">
        <v>-2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2.4000000000000001E-4</v>
      </c>
      <c r="AU142" t="s">
        <v>3</v>
      </c>
      <c r="AV142">
        <v>0</v>
      </c>
      <c r="AW142">
        <v>2</v>
      </c>
      <c r="AX142">
        <v>1472753332</v>
      </c>
      <c r="AY142">
        <v>1</v>
      </c>
      <c r="AZ142">
        <v>0</v>
      </c>
      <c r="BA142">
        <v>190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V142">
        <v>0</v>
      </c>
      <c r="CW142">
        <v>0</v>
      </c>
      <c r="CX142">
        <f>ROUND(Y142*Source!I273,9)</f>
        <v>2.4000000000000001E-4</v>
      </c>
      <c r="CY142">
        <f t="shared" si="52"/>
        <v>94640</v>
      </c>
      <c r="CZ142">
        <f t="shared" si="53"/>
        <v>94640</v>
      </c>
      <c r="DA142">
        <f t="shared" si="54"/>
        <v>1</v>
      </c>
      <c r="DB142">
        <f t="shared" si="50"/>
        <v>22.71</v>
      </c>
      <c r="DC142">
        <f t="shared" si="51"/>
        <v>0</v>
      </c>
      <c r="DD142" t="s">
        <v>3</v>
      </c>
      <c r="DE142" t="s">
        <v>3</v>
      </c>
      <c r="DF142">
        <f t="shared" si="45"/>
        <v>22.71</v>
      </c>
      <c r="DG142">
        <f t="shared" si="46"/>
        <v>0</v>
      </c>
      <c r="DH142">
        <f t="shared" si="47"/>
        <v>0</v>
      </c>
      <c r="DI142">
        <f t="shared" si="48"/>
        <v>0</v>
      </c>
      <c r="DJ142">
        <f t="shared" si="55"/>
        <v>22.71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ROW(Source!A273)</f>
        <v>273</v>
      </c>
      <c r="B143">
        <v>1472751627</v>
      </c>
      <c r="C143">
        <v>1472753304</v>
      </c>
      <c r="D143">
        <v>1441850453</v>
      </c>
      <c r="E143">
        <v>1</v>
      </c>
      <c r="F143">
        <v>1</v>
      </c>
      <c r="G143">
        <v>15514512</v>
      </c>
      <c r="H143">
        <v>3</v>
      </c>
      <c r="I143" t="s">
        <v>630</v>
      </c>
      <c r="J143" t="s">
        <v>631</v>
      </c>
      <c r="K143" t="s">
        <v>632</v>
      </c>
      <c r="L143">
        <v>1348</v>
      </c>
      <c r="N143">
        <v>1009</v>
      </c>
      <c r="O143" t="s">
        <v>599</v>
      </c>
      <c r="P143" t="s">
        <v>599</v>
      </c>
      <c r="Q143">
        <v>1000</v>
      </c>
      <c r="W143">
        <v>0</v>
      </c>
      <c r="X143">
        <v>-1449669889</v>
      </c>
      <c r="Y143">
        <f t="shared" si="49"/>
        <v>8.9999999999999998E-4</v>
      </c>
      <c r="AA143">
        <v>178433.97</v>
      </c>
      <c r="AB143">
        <v>0</v>
      </c>
      <c r="AC143">
        <v>0</v>
      </c>
      <c r="AD143">
        <v>0</v>
      </c>
      <c r="AE143">
        <v>178433.97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8.9999999999999998E-4</v>
      </c>
      <c r="AU143" t="s">
        <v>3</v>
      </c>
      <c r="AV143">
        <v>0</v>
      </c>
      <c r="AW143">
        <v>2</v>
      </c>
      <c r="AX143">
        <v>1472753331</v>
      </c>
      <c r="AY143">
        <v>1</v>
      </c>
      <c r="AZ143">
        <v>0</v>
      </c>
      <c r="BA143">
        <v>191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V143">
        <v>0</v>
      </c>
      <c r="CW143">
        <v>0</v>
      </c>
      <c r="CX143">
        <f>ROUND(Y143*Source!I273,9)</f>
        <v>8.9999999999999998E-4</v>
      </c>
      <c r="CY143">
        <f t="shared" si="52"/>
        <v>178433.97</v>
      </c>
      <c r="CZ143">
        <f t="shared" si="53"/>
        <v>178433.97</v>
      </c>
      <c r="DA143">
        <f t="shared" si="54"/>
        <v>1</v>
      </c>
      <c r="DB143">
        <f t="shared" si="50"/>
        <v>160.59</v>
      </c>
      <c r="DC143">
        <f t="shared" si="51"/>
        <v>0</v>
      </c>
      <c r="DD143" t="s">
        <v>3</v>
      </c>
      <c r="DE143" t="s">
        <v>3</v>
      </c>
      <c r="DF143">
        <f t="shared" si="45"/>
        <v>160.59</v>
      </c>
      <c r="DG143">
        <f t="shared" si="46"/>
        <v>0</v>
      </c>
      <c r="DH143">
        <f t="shared" si="47"/>
        <v>0</v>
      </c>
      <c r="DI143">
        <f t="shared" si="48"/>
        <v>0</v>
      </c>
      <c r="DJ143">
        <f t="shared" si="55"/>
        <v>160.59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ROW(Source!A274)</f>
        <v>274</v>
      </c>
      <c r="B144">
        <v>1472751627</v>
      </c>
      <c r="C144">
        <v>1472753333</v>
      </c>
      <c r="D144">
        <v>1441819193</v>
      </c>
      <c r="E144">
        <v>15514512</v>
      </c>
      <c r="F144">
        <v>1</v>
      </c>
      <c r="G144">
        <v>15514512</v>
      </c>
      <c r="H144">
        <v>1</v>
      </c>
      <c r="I144" t="s">
        <v>571</v>
      </c>
      <c r="J144" t="s">
        <v>3</v>
      </c>
      <c r="K144" t="s">
        <v>572</v>
      </c>
      <c r="L144">
        <v>1191</v>
      </c>
      <c r="N144">
        <v>1013</v>
      </c>
      <c r="O144" t="s">
        <v>573</v>
      </c>
      <c r="P144" t="s">
        <v>573</v>
      </c>
      <c r="Q144">
        <v>1</v>
      </c>
      <c r="W144">
        <v>0</v>
      </c>
      <c r="X144">
        <v>476480486</v>
      </c>
      <c r="Y144">
        <f t="shared" si="49"/>
        <v>42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M144">
        <v>-2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42</v>
      </c>
      <c r="AU144" t="s">
        <v>3</v>
      </c>
      <c r="AV144">
        <v>1</v>
      </c>
      <c r="AW144">
        <v>2</v>
      </c>
      <c r="AX144">
        <v>1472753344</v>
      </c>
      <c r="AY144">
        <v>1</v>
      </c>
      <c r="AZ144">
        <v>0</v>
      </c>
      <c r="BA144">
        <v>192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U144">
        <f>ROUND(AT144*Source!I274*AH144*AL144,2)</f>
        <v>0</v>
      </c>
      <c r="CV144">
        <f>ROUND(Y144*Source!I274,9)</f>
        <v>42</v>
      </c>
      <c r="CW144">
        <v>0</v>
      </c>
      <c r="CX144">
        <f>ROUND(Y144*Source!I274,9)</f>
        <v>42</v>
      </c>
      <c r="CY144">
        <f>AD144</f>
        <v>0</v>
      </c>
      <c r="CZ144">
        <f>AH144</f>
        <v>0</v>
      </c>
      <c r="DA144">
        <f>AL144</f>
        <v>1</v>
      </c>
      <c r="DB144">
        <f t="shared" si="50"/>
        <v>0</v>
      </c>
      <c r="DC144">
        <f t="shared" si="51"/>
        <v>0</v>
      </c>
      <c r="DD144" t="s">
        <v>3</v>
      </c>
      <c r="DE144" t="s">
        <v>3</v>
      </c>
      <c r="DF144">
        <f t="shared" si="45"/>
        <v>0</v>
      </c>
      <c r="DG144">
        <f t="shared" si="46"/>
        <v>0</v>
      </c>
      <c r="DH144">
        <f t="shared" si="47"/>
        <v>0</v>
      </c>
      <c r="DI144">
        <f t="shared" si="48"/>
        <v>0</v>
      </c>
      <c r="DJ144">
        <f>DI144</f>
        <v>0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ROW(Source!A274)</f>
        <v>274</v>
      </c>
      <c r="B145">
        <v>1472751627</v>
      </c>
      <c r="C145">
        <v>1472753333</v>
      </c>
      <c r="D145">
        <v>1441835475</v>
      </c>
      <c r="E145">
        <v>1</v>
      </c>
      <c r="F145">
        <v>1</v>
      </c>
      <c r="G145">
        <v>15514512</v>
      </c>
      <c r="H145">
        <v>3</v>
      </c>
      <c r="I145" t="s">
        <v>596</v>
      </c>
      <c r="J145" t="s">
        <v>597</v>
      </c>
      <c r="K145" t="s">
        <v>598</v>
      </c>
      <c r="L145">
        <v>1348</v>
      </c>
      <c r="N145">
        <v>1009</v>
      </c>
      <c r="O145" t="s">
        <v>599</v>
      </c>
      <c r="P145" t="s">
        <v>599</v>
      </c>
      <c r="Q145">
        <v>1000</v>
      </c>
      <c r="W145">
        <v>0</v>
      </c>
      <c r="X145">
        <v>438248051</v>
      </c>
      <c r="Y145">
        <f t="shared" si="49"/>
        <v>2.9999999999999997E-4</v>
      </c>
      <c r="AA145">
        <v>155908.07999999999</v>
      </c>
      <c r="AB145">
        <v>0</v>
      </c>
      <c r="AC145">
        <v>0</v>
      </c>
      <c r="AD145">
        <v>0</v>
      </c>
      <c r="AE145">
        <v>155908.07999999999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2.9999999999999997E-4</v>
      </c>
      <c r="AU145" t="s">
        <v>3</v>
      </c>
      <c r="AV145">
        <v>0</v>
      </c>
      <c r="AW145">
        <v>2</v>
      </c>
      <c r="AX145">
        <v>1472753345</v>
      </c>
      <c r="AY145">
        <v>1</v>
      </c>
      <c r="AZ145">
        <v>0</v>
      </c>
      <c r="BA145">
        <v>193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v>0</v>
      </c>
      <c r="CX145">
        <f>ROUND(Y145*Source!I274,9)</f>
        <v>2.9999999999999997E-4</v>
      </c>
      <c r="CY145">
        <f t="shared" ref="CY145:CY153" si="56">AA145</f>
        <v>155908.07999999999</v>
      </c>
      <c r="CZ145">
        <f t="shared" ref="CZ145:CZ153" si="57">AE145</f>
        <v>155908.07999999999</v>
      </c>
      <c r="DA145">
        <f t="shared" ref="DA145:DA153" si="58">AI145</f>
        <v>1</v>
      </c>
      <c r="DB145">
        <f t="shared" si="50"/>
        <v>46.77</v>
      </c>
      <c r="DC145">
        <f t="shared" si="51"/>
        <v>0</v>
      </c>
      <c r="DD145" t="s">
        <v>3</v>
      </c>
      <c r="DE145" t="s">
        <v>3</v>
      </c>
      <c r="DF145">
        <f t="shared" si="45"/>
        <v>46.77</v>
      </c>
      <c r="DG145">
        <f t="shared" si="46"/>
        <v>0</v>
      </c>
      <c r="DH145">
        <f t="shared" si="47"/>
        <v>0</v>
      </c>
      <c r="DI145">
        <f t="shared" si="48"/>
        <v>0</v>
      </c>
      <c r="DJ145">
        <f t="shared" ref="DJ145:DJ153" si="59">DF145</f>
        <v>46.77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ROW(Source!A274)</f>
        <v>274</v>
      </c>
      <c r="B146">
        <v>1472751627</v>
      </c>
      <c r="C146">
        <v>1472753333</v>
      </c>
      <c r="D146">
        <v>1441835549</v>
      </c>
      <c r="E146">
        <v>1</v>
      </c>
      <c r="F146">
        <v>1</v>
      </c>
      <c r="G146">
        <v>15514512</v>
      </c>
      <c r="H146">
        <v>3</v>
      </c>
      <c r="I146" t="s">
        <v>600</v>
      </c>
      <c r="J146" t="s">
        <v>601</v>
      </c>
      <c r="K146" t="s">
        <v>602</v>
      </c>
      <c r="L146">
        <v>1348</v>
      </c>
      <c r="N146">
        <v>1009</v>
      </c>
      <c r="O146" t="s">
        <v>599</v>
      </c>
      <c r="P146" t="s">
        <v>599</v>
      </c>
      <c r="Q146">
        <v>1000</v>
      </c>
      <c r="W146">
        <v>0</v>
      </c>
      <c r="X146">
        <v>-2009451208</v>
      </c>
      <c r="Y146">
        <f t="shared" si="49"/>
        <v>1E-4</v>
      </c>
      <c r="AA146">
        <v>194655.19</v>
      </c>
      <c r="AB146">
        <v>0</v>
      </c>
      <c r="AC146">
        <v>0</v>
      </c>
      <c r="AD146">
        <v>0</v>
      </c>
      <c r="AE146">
        <v>194655.19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1E-4</v>
      </c>
      <c r="AU146" t="s">
        <v>3</v>
      </c>
      <c r="AV146">
        <v>0</v>
      </c>
      <c r="AW146">
        <v>2</v>
      </c>
      <c r="AX146">
        <v>1472753346</v>
      </c>
      <c r="AY146">
        <v>1</v>
      </c>
      <c r="AZ146">
        <v>0</v>
      </c>
      <c r="BA146">
        <v>194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v>0</v>
      </c>
      <c r="CX146">
        <f>ROUND(Y146*Source!I274,9)</f>
        <v>1E-4</v>
      </c>
      <c r="CY146">
        <f t="shared" si="56"/>
        <v>194655.19</v>
      </c>
      <c r="CZ146">
        <f t="shared" si="57"/>
        <v>194655.19</v>
      </c>
      <c r="DA146">
        <f t="shared" si="58"/>
        <v>1</v>
      </c>
      <c r="DB146">
        <f t="shared" si="50"/>
        <v>19.47</v>
      </c>
      <c r="DC146">
        <f t="shared" si="51"/>
        <v>0</v>
      </c>
      <c r="DD146" t="s">
        <v>3</v>
      </c>
      <c r="DE146" t="s">
        <v>3</v>
      </c>
      <c r="DF146">
        <f t="shared" si="45"/>
        <v>19.47</v>
      </c>
      <c r="DG146">
        <f t="shared" si="46"/>
        <v>0</v>
      </c>
      <c r="DH146">
        <f t="shared" si="47"/>
        <v>0</v>
      </c>
      <c r="DI146">
        <f t="shared" si="48"/>
        <v>0</v>
      </c>
      <c r="DJ146">
        <f t="shared" si="59"/>
        <v>19.47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ROW(Source!A274)</f>
        <v>274</v>
      </c>
      <c r="B147">
        <v>1472751627</v>
      </c>
      <c r="C147">
        <v>1472753333</v>
      </c>
      <c r="D147">
        <v>1441836250</v>
      </c>
      <c r="E147">
        <v>1</v>
      </c>
      <c r="F147">
        <v>1</v>
      </c>
      <c r="G147">
        <v>15514512</v>
      </c>
      <c r="H147">
        <v>3</v>
      </c>
      <c r="I147" t="s">
        <v>633</v>
      </c>
      <c r="J147" t="s">
        <v>634</v>
      </c>
      <c r="K147" t="s">
        <v>635</v>
      </c>
      <c r="L147">
        <v>1327</v>
      </c>
      <c r="N147">
        <v>1005</v>
      </c>
      <c r="O147" t="s">
        <v>636</v>
      </c>
      <c r="P147" t="s">
        <v>636</v>
      </c>
      <c r="Q147">
        <v>1</v>
      </c>
      <c r="W147">
        <v>0</v>
      </c>
      <c r="X147">
        <v>1447035648</v>
      </c>
      <c r="Y147">
        <f t="shared" si="49"/>
        <v>1.4</v>
      </c>
      <c r="AA147">
        <v>149.25</v>
      </c>
      <c r="AB147">
        <v>0</v>
      </c>
      <c r="AC147">
        <v>0</v>
      </c>
      <c r="AD147">
        <v>0</v>
      </c>
      <c r="AE147">
        <v>149.25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1.4</v>
      </c>
      <c r="AU147" t="s">
        <v>3</v>
      </c>
      <c r="AV147">
        <v>0</v>
      </c>
      <c r="AW147">
        <v>2</v>
      </c>
      <c r="AX147">
        <v>1472753347</v>
      </c>
      <c r="AY147">
        <v>1</v>
      </c>
      <c r="AZ147">
        <v>0</v>
      </c>
      <c r="BA147">
        <v>195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ROUND(Y147*Source!I274,9)</f>
        <v>1.4</v>
      </c>
      <c r="CY147">
        <f t="shared" si="56"/>
        <v>149.25</v>
      </c>
      <c r="CZ147">
        <f t="shared" si="57"/>
        <v>149.25</v>
      </c>
      <c r="DA147">
        <f t="shared" si="58"/>
        <v>1</v>
      </c>
      <c r="DB147">
        <f t="shared" si="50"/>
        <v>208.95</v>
      </c>
      <c r="DC147">
        <f t="shared" si="51"/>
        <v>0</v>
      </c>
      <c r="DD147" t="s">
        <v>3</v>
      </c>
      <c r="DE147" t="s">
        <v>3</v>
      </c>
      <c r="DF147">
        <f t="shared" si="45"/>
        <v>208.95</v>
      </c>
      <c r="DG147">
        <f t="shared" si="46"/>
        <v>0</v>
      </c>
      <c r="DH147">
        <f t="shared" si="47"/>
        <v>0</v>
      </c>
      <c r="DI147">
        <f t="shared" si="48"/>
        <v>0</v>
      </c>
      <c r="DJ147">
        <f t="shared" si="59"/>
        <v>208.95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ROW(Source!A274)</f>
        <v>274</v>
      </c>
      <c r="B148">
        <v>1472751627</v>
      </c>
      <c r="C148">
        <v>1472753333</v>
      </c>
      <c r="D148">
        <v>1441834635</v>
      </c>
      <c r="E148">
        <v>1</v>
      </c>
      <c r="F148">
        <v>1</v>
      </c>
      <c r="G148">
        <v>15514512</v>
      </c>
      <c r="H148">
        <v>3</v>
      </c>
      <c r="I148" t="s">
        <v>612</v>
      </c>
      <c r="J148" t="s">
        <v>613</v>
      </c>
      <c r="K148" t="s">
        <v>614</v>
      </c>
      <c r="L148">
        <v>1339</v>
      </c>
      <c r="N148">
        <v>1007</v>
      </c>
      <c r="O148" t="s">
        <v>210</v>
      </c>
      <c r="P148" t="s">
        <v>210</v>
      </c>
      <c r="Q148">
        <v>1</v>
      </c>
      <c r="W148">
        <v>0</v>
      </c>
      <c r="X148">
        <v>-389859187</v>
      </c>
      <c r="Y148">
        <f t="shared" si="49"/>
        <v>0.5</v>
      </c>
      <c r="AA148">
        <v>103.4</v>
      </c>
      <c r="AB148">
        <v>0</v>
      </c>
      <c r="AC148">
        <v>0</v>
      </c>
      <c r="AD148">
        <v>0</v>
      </c>
      <c r="AE148">
        <v>103.4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0.5</v>
      </c>
      <c r="AU148" t="s">
        <v>3</v>
      </c>
      <c r="AV148">
        <v>0</v>
      </c>
      <c r="AW148">
        <v>2</v>
      </c>
      <c r="AX148">
        <v>1472753348</v>
      </c>
      <c r="AY148">
        <v>1</v>
      </c>
      <c r="AZ148">
        <v>0</v>
      </c>
      <c r="BA148">
        <v>196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V148">
        <v>0</v>
      </c>
      <c r="CW148">
        <v>0</v>
      </c>
      <c r="CX148">
        <f>ROUND(Y148*Source!I274,9)</f>
        <v>0.5</v>
      </c>
      <c r="CY148">
        <f t="shared" si="56"/>
        <v>103.4</v>
      </c>
      <c r="CZ148">
        <f t="shared" si="57"/>
        <v>103.4</v>
      </c>
      <c r="DA148">
        <f t="shared" si="58"/>
        <v>1</v>
      </c>
      <c r="DB148">
        <f t="shared" si="50"/>
        <v>51.7</v>
      </c>
      <c r="DC148">
        <f t="shared" si="51"/>
        <v>0</v>
      </c>
      <c r="DD148" t="s">
        <v>3</v>
      </c>
      <c r="DE148" t="s">
        <v>3</v>
      </c>
      <c r="DF148">
        <f t="shared" si="45"/>
        <v>51.7</v>
      </c>
      <c r="DG148">
        <f t="shared" si="46"/>
        <v>0</v>
      </c>
      <c r="DH148">
        <f t="shared" si="47"/>
        <v>0</v>
      </c>
      <c r="DI148">
        <f t="shared" si="48"/>
        <v>0</v>
      </c>
      <c r="DJ148">
        <f t="shared" si="59"/>
        <v>51.7</v>
      </c>
      <c r="DK148">
        <v>0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ROW(Source!A274)</f>
        <v>274</v>
      </c>
      <c r="B149">
        <v>1472751627</v>
      </c>
      <c r="C149">
        <v>1472753333</v>
      </c>
      <c r="D149">
        <v>1441834627</v>
      </c>
      <c r="E149">
        <v>1</v>
      </c>
      <c r="F149">
        <v>1</v>
      </c>
      <c r="G149">
        <v>15514512</v>
      </c>
      <c r="H149">
        <v>3</v>
      </c>
      <c r="I149" t="s">
        <v>615</v>
      </c>
      <c r="J149" t="s">
        <v>616</v>
      </c>
      <c r="K149" t="s">
        <v>617</v>
      </c>
      <c r="L149">
        <v>1339</v>
      </c>
      <c r="N149">
        <v>1007</v>
      </c>
      <c r="O149" t="s">
        <v>210</v>
      </c>
      <c r="P149" t="s">
        <v>210</v>
      </c>
      <c r="Q149">
        <v>1</v>
      </c>
      <c r="W149">
        <v>0</v>
      </c>
      <c r="X149">
        <v>709656040</v>
      </c>
      <c r="Y149">
        <f t="shared" si="49"/>
        <v>0.3</v>
      </c>
      <c r="AA149">
        <v>875.46</v>
      </c>
      <c r="AB149">
        <v>0</v>
      </c>
      <c r="AC149">
        <v>0</v>
      </c>
      <c r="AD149">
        <v>0</v>
      </c>
      <c r="AE149">
        <v>875.46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M149">
        <v>-2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0.3</v>
      </c>
      <c r="AU149" t="s">
        <v>3</v>
      </c>
      <c r="AV149">
        <v>0</v>
      </c>
      <c r="AW149">
        <v>2</v>
      </c>
      <c r="AX149">
        <v>1472753349</v>
      </c>
      <c r="AY149">
        <v>1</v>
      </c>
      <c r="AZ149">
        <v>0</v>
      </c>
      <c r="BA149">
        <v>197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V149">
        <v>0</v>
      </c>
      <c r="CW149">
        <v>0</v>
      </c>
      <c r="CX149">
        <f>ROUND(Y149*Source!I274,9)</f>
        <v>0.3</v>
      </c>
      <c r="CY149">
        <f t="shared" si="56"/>
        <v>875.46</v>
      </c>
      <c r="CZ149">
        <f t="shared" si="57"/>
        <v>875.46</v>
      </c>
      <c r="DA149">
        <f t="shared" si="58"/>
        <v>1</v>
      </c>
      <c r="DB149">
        <f t="shared" si="50"/>
        <v>262.64</v>
      </c>
      <c r="DC149">
        <f t="shared" si="51"/>
        <v>0</v>
      </c>
      <c r="DD149" t="s">
        <v>3</v>
      </c>
      <c r="DE149" t="s">
        <v>3</v>
      </c>
      <c r="DF149">
        <f t="shared" si="45"/>
        <v>262.64</v>
      </c>
      <c r="DG149">
        <f t="shared" si="46"/>
        <v>0</v>
      </c>
      <c r="DH149">
        <f t="shared" si="47"/>
        <v>0</v>
      </c>
      <c r="DI149">
        <f t="shared" si="48"/>
        <v>0</v>
      </c>
      <c r="DJ149">
        <f t="shared" si="59"/>
        <v>262.64</v>
      </c>
      <c r="DK149">
        <v>0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ROW(Source!A274)</f>
        <v>274</v>
      </c>
      <c r="B150">
        <v>1472751627</v>
      </c>
      <c r="C150">
        <v>1472753333</v>
      </c>
      <c r="D150">
        <v>1441834671</v>
      </c>
      <c r="E150">
        <v>1</v>
      </c>
      <c r="F150">
        <v>1</v>
      </c>
      <c r="G150">
        <v>15514512</v>
      </c>
      <c r="H150">
        <v>3</v>
      </c>
      <c r="I150" t="s">
        <v>618</v>
      </c>
      <c r="J150" t="s">
        <v>619</v>
      </c>
      <c r="K150" t="s">
        <v>620</v>
      </c>
      <c r="L150">
        <v>1348</v>
      </c>
      <c r="N150">
        <v>1009</v>
      </c>
      <c r="O150" t="s">
        <v>599</v>
      </c>
      <c r="P150" t="s">
        <v>599</v>
      </c>
      <c r="Q150">
        <v>1000</v>
      </c>
      <c r="W150">
        <v>0</v>
      </c>
      <c r="X150">
        <v>-19071303</v>
      </c>
      <c r="Y150">
        <f t="shared" si="49"/>
        <v>1E-4</v>
      </c>
      <c r="AA150">
        <v>184462.17</v>
      </c>
      <c r="AB150">
        <v>0</v>
      </c>
      <c r="AC150">
        <v>0</v>
      </c>
      <c r="AD150">
        <v>0</v>
      </c>
      <c r="AE150">
        <v>184462.17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M150">
        <v>-2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1E-4</v>
      </c>
      <c r="AU150" t="s">
        <v>3</v>
      </c>
      <c r="AV150">
        <v>0</v>
      </c>
      <c r="AW150">
        <v>2</v>
      </c>
      <c r="AX150">
        <v>1472753350</v>
      </c>
      <c r="AY150">
        <v>1</v>
      </c>
      <c r="AZ150">
        <v>0</v>
      </c>
      <c r="BA150">
        <v>198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V150">
        <v>0</v>
      </c>
      <c r="CW150">
        <v>0</v>
      </c>
      <c r="CX150">
        <f>ROUND(Y150*Source!I274,9)</f>
        <v>1E-4</v>
      </c>
      <c r="CY150">
        <f t="shared" si="56"/>
        <v>184462.17</v>
      </c>
      <c r="CZ150">
        <f t="shared" si="57"/>
        <v>184462.17</v>
      </c>
      <c r="DA150">
        <f t="shared" si="58"/>
        <v>1</v>
      </c>
      <c r="DB150">
        <f t="shared" si="50"/>
        <v>18.45</v>
      </c>
      <c r="DC150">
        <f t="shared" si="51"/>
        <v>0</v>
      </c>
      <c r="DD150" t="s">
        <v>3</v>
      </c>
      <c r="DE150" t="s">
        <v>3</v>
      </c>
      <c r="DF150">
        <f t="shared" si="45"/>
        <v>18.45</v>
      </c>
      <c r="DG150">
        <f t="shared" si="46"/>
        <v>0</v>
      </c>
      <c r="DH150">
        <f t="shared" si="47"/>
        <v>0</v>
      </c>
      <c r="DI150">
        <f t="shared" si="48"/>
        <v>0</v>
      </c>
      <c r="DJ150">
        <f t="shared" si="59"/>
        <v>18.45</v>
      </c>
      <c r="DK150">
        <v>0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ROW(Source!A274)</f>
        <v>274</v>
      </c>
      <c r="B151">
        <v>1472751627</v>
      </c>
      <c r="C151">
        <v>1472753333</v>
      </c>
      <c r="D151">
        <v>1441834634</v>
      </c>
      <c r="E151">
        <v>1</v>
      </c>
      <c r="F151">
        <v>1</v>
      </c>
      <c r="G151">
        <v>15514512</v>
      </c>
      <c r="H151">
        <v>3</v>
      </c>
      <c r="I151" t="s">
        <v>621</v>
      </c>
      <c r="J151" t="s">
        <v>622</v>
      </c>
      <c r="K151" t="s">
        <v>623</v>
      </c>
      <c r="L151">
        <v>1348</v>
      </c>
      <c r="N151">
        <v>1009</v>
      </c>
      <c r="O151" t="s">
        <v>599</v>
      </c>
      <c r="P151" t="s">
        <v>599</v>
      </c>
      <c r="Q151">
        <v>1000</v>
      </c>
      <c r="W151">
        <v>0</v>
      </c>
      <c r="X151">
        <v>1869974630</v>
      </c>
      <c r="Y151">
        <f t="shared" si="49"/>
        <v>2.9999999999999997E-4</v>
      </c>
      <c r="AA151">
        <v>88053.759999999995</v>
      </c>
      <c r="AB151">
        <v>0</v>
      </c>
      <c r="AC151">
        <v>0</v>
      </c>
      <c r="AD151">
        <v>0</v>
      </c>
      <c r="AE151">
        <v>88053.759999999995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M151">
        <v>-2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2.9999999999999997E-4</v>
      </c>
      <c r="AU151" t="s">
        <v>3</v>
      </c>
      <c r="AV151">
        <v>0</v>
      </c>
      <c r="AW151">
        <v>2</v>
      </c>
      <c r="AX151">
        <v>1472753351</v>
      </c>
      <c r="AY151">
        <v>1</v>
      </c>
      <c r="AZ151">
        <v>0</v>
      </c>
      <c r="BA151">
        <v>199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V151">
        <v>0</v>
      </c>
      <c r="CW151">
        <v>0</v>
      </c>
      <c r="CX151">
        <f>ROUND(Y151*Source!I274,9)</f>
        <v>2.9999999999999997E-4</v>
      </c>
      <c r="CY151">
        <f t="shared" si="56"/>
        <v>88053.759999999995</v>
      </c>
      <c r="CZ151">
        <f t="shared" si="57"/>
        <v>88053.759999999995</v>
      </c>
      <c r="DA151">
        <f t="shared" si="58"/>
        <v>1</v>
      </c>
      <c r="DB151">
        <f t="shared" si="50"/>
        <v>26.42</v>
      </c>
      <c r="DC151">
        <f t="shared" si="51"/>
        <v>0</v>
      </c>
      <c r="DD151" t="s">
        <v>3</v>
      </c>
      <c r="DE151" t="s">
        <v>3</v>
      </c>
      <c r="DF151">
        <f t="shared" si="45"/>
        <v>26.42</v>
      </c>
      <c r="DG151">
        <f t="shared" si="46"/>
        <v>0</v>
      </c>
      <c r="DH151">
        <f t="shared" si="47"/>
        <v>0</v>
      </c>
      <c r="DI151">
        <f t="shared" si="48"/>
        <v>0</v>
      </c>
      <c r="DJ151">
        <f t="shared" si="59"/>
        <v>26.42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ROW(Source!A274)</f>
        <v>274</v>
      </c>
      <c r="B152">
        <v>1472751627</v>
      </c>
      <c r="C152">
        <v>1472753333</v>
      </c>
      <c r="D152">
        <v>1441834836</v>
      </c>
      <c r="E152">
        <v>1</v>
      </c>
      <c r="F152">
        <v>1</v>
      </c>
      <c r="G152">
        <v>15514512</v>
      </c>
      <c r="H152">
        <v>3</v>
      </c>
      <c r="I152" t="s">
        <v>624</v>
      </c>
      <c r="J152" t="s">
        <v>625</v>
      </c>
      <c r="K152" t="s">
        <v>626</v>
      </c>
      <c r="L152">
        <v>1348</v>
      </c>
      <c r="N152">
        <v>1009</v>
      </c>
      <c r="O152" t="s">
        <v>599</v>
      </c>
      <c r="P152" t="s">
        <v>599</v>
      </c>
      <c r="Q152">
        <v>1000</v>
      </c>
      <c r="W152">
        <v>0</v>
      </c>
      <c r="X152">
        <v>1434651514</v>
      </c>
      <c r="Y152">
        <f t="shared" si="49"/>
        <v>6.3000000000000003E-4</v>
      </c>
      <c r="AA152">
        <v>93194.67</v>
      </c>
      <c r="AB152">
        <v>0</v>
      </c>
      <c r="AC152">
        <v>0</v>
      </c>
      <c r="AD152">
        <v>0</v>
      </c>
      <c r="AE152">
        <v>93194.67</v>
      </c>
      <c r="AF152">
        <v>0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M152">
        <v>-2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6.3000000000000003E-4</v>
      </c>
      <c r="AU152" t="s">
        <v>3</v>
      </c>
      <c r="AV152">
        <v>0</v>
      </c>
      <c r="AW152">
        <v>2</v>
      </c>
      <c r="AX152">
        <v>1472753352</v>
      </c>
      <c r="AY152">
        <v>1</v>
      </c>
      <c r="AZ152">
        <v>0</v>
      </c>
      <c r="BA152">
        <v>200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V152">
        <v>0</v>
      </c>
      <c r="CW152">
        <v>0</v>
      </c>
      <c r="CX152">
        <f>ROUND(Y152*Source!I274,9)</f>
        <v>6.3000000000000003E-4</v>
      </c>
      <c r="CY152">
        <f t="shared" si="56"/>
        <v>93194.67</v>
      </c>
      <c r="CZ152">
        <f t="shared" si="57"/>
        <v>93194.67</v>
      </c>
      <c r="DA152">
        <f t="shared" si="58"/>
        <v>1</v>
      </c>
      <c r="DB152">
        <f t="shared" si="50"/>
        <v>58.71</v>
      </c>
      <c r="DC152">
        <f t="shared" si="51"/>
        <v>0</v>
      </c>
      <c r="DD152" t="s">
        <v>3</v>
      </c>
      <c r="DE152" t="s">
        <v>3</v>
      </c>
      <c r="DF152">
        <f t="shared" si="45"/>
        <v>58.71</v>
      </c>
      <c r="DG152">
        <f t="shared" si="46"/>
        <v>0</v>
      </c>
      <c r="DH152">
        <f t="shared" si="47"/>
        <v>0</v>
      </c>
      <c r="DI152">
        <f t="shared" si="48"/>
        <v>0</v>
      </c>
      <c r="DJ152">
        <f t="shared" si="59"/>
        <v>58.71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ROW(Source!A274)</f>
        <v>274</v>
      </c>
      <c r="B153">
        <v>1472751627</v>
      </c>
      <c r="C153">
        <v>1472753333</v>
      </c>
      <c r="D153">
        <v>1441822273</v>
      </c>
      <c r="E153">
        <v>15514512</v>
      </c>
      <c r="F153">
        <v>1</v>
      </c>
      <c r="G153">
        <v>15514512</v>
      </c>
      <c r="H153">
        <v>3</v>
      </c>
      <c r="I153" t="s">
        <v>593</v>
      </c>
      <c r="J153" t="s">
        <v>3</v>
      </c>
      <c r="K153" t="s">
        <v>595</v>
      </c>
      <c r="L153">
        <v>1348</v>
      </c>
      <c r="N153">
        <v>1009</v>
      </c>
      <c r="O153" t="s">
        <v>599</v>
      </c>
      <c r="P153" t="s">
        <v>599</v>
      </c>
      <c r="Q153">
        <v>1000</v>
      </c>
      <c r="W153">
        <v>0</v>
      </c>
      <c r="X153">
        <v>-1698336702</v>
      </c>
      <c r="Y153">
        <f t="shared" si="49"/>
        <v>6.9999999999999994E-5</v>
      </c>
      <c r="AA153">
        <v>94640</v>
      </c>
      <c r="AB153">
        <v>0</v>
      </c>
      <c r="AC153">
        <v>0</v>
      </c>
      <c r="AD153">
        <v>0</v>
      </c>
      <c r="AE153">
        <v>94640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M153">
        <v>-2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6.9999999999999994E-5</v>
      </c>
      <c r="AU153" t="s">
        <v>3</v>
      </c>
      <c r="AV153">
        <v>0</v>
      </c>
      <c r="AW153">
        <v>2</v>
      </c>
      <c r="AX153">
        <v>1472753353</v>
      </c>
      <c r="AY153">
        <v>1</v>
      </c>
      <c r="AZ153">
        <v>0</v>
      </c>
      <c r="BA153">
        <v>201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V153">
        <v>0</v>
      </c>
      <c r="CW153">
        <v>0</v>
      </c>
      <c r="CX153">
        <f>ROUND(Y153*Source!I274,9)</f>
        <v>6.9999999999999994E-5</v>
      </c>
      <c r="CY153">
        <f t="shared" si="56"/>
        <v>94640</v>
      </c>
      <c r="CZ153">
        <f t="shared" si="57"/>
        <v>94640</v>
      </c>
      <c r="DA153">
        <f t="shared" si="58"/>
        <v>1</v>
      </c>
      <c r="DB153">
        <f t="shared" si="50"/>
        <v>6.62</v>
      </c>
      <c r="DC153">
        <f t="shared" si="51"/>
        <v>0</v>
      </c>
      <c r="DD153" t="s">
        <v>3</v>
      </c>
      <c r="DE153" t="s">
        <v>3</v>
      </c>
      <c r="DF153">
        <f t="shared" si="45"/>
        <v>6.62</v>
      </c>
      <c r="DG153">
        <f t="shared" si="46"/>
        <v>0</v>
      </c>
      <c r="DH153">
        <f t="shared" si="47"/>
        <v>0</v>
      </c>
      <c r="DI153">
        <f t="shared" si="48"/>
        <v>0</v>
      </c>
      <c r="DJ153">
        <f t="shared" si="59"/>
        <v>6.62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ROW(Source!A275)</f>
        <v>275</v>
      </c>
      <c r="B154">
        <v>1472751627</v>
      </c>
      <c r="C154">
        <v>1472875236</v>
      </c>
      <c r="D154">
        <v>1441819193</v>
      </c>
      <c r="E154">
        <v>15514512</v>
      </c>
      <c r="F154">
        <v>1</v>
      </c>
      <c r="G154">
        <v>15514512</v>
      </c>
      <c r="H154">
        <v>1</v>
      </c>
      <c r="I154" t="s">
        <v>571</v>
      </c>
      <c r="J154" t="s">
        <v>3</v>
      </c>
      <c r="K154" t="s">
        <v>572</v>
      </c>
      <c r="L154">
        <v>1191</v>
      </c>
      <c r="N154">
        <v>1013</v>
      </c>
      <c r="O154" t="s">
        <v>573</v>
      </c>
      <c r="P154" t="s">
        <v>573</v>
      </c>
      <c r="Q154">
        <v>1</v>
      </c>
      <c r="W154">
        <v>0</v>
      </c>
      <c r="X154">
        <v>476480486</v>
      </c>
      <c r="Y154">
        <f t="shared" ref="Y154:Y166" si="60">(AT154*2)</f>
        <v>3.12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3</v>
      </c>
      <c r="AT154">
        <v>1.56</v>
      </c>
      <c r="AU154" t="s">
        <v>193</v>
      </c>
      <c r="AV154">
        <v>1</v>
      </c>
      <c r="AW154">
        <v>2</v>
      </c>
      <c r="AX154">
        <v>1472875242</v>
      </c>
      <c r="AY154">
        <v>1</v>
      </c>
      <c r="AZ154">
        <v>0</v>
      </c>
      <c r="BA154">
        <v>202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U154">
        <f>ROUND(AT154*Source!I275*AH154*AL154,2)</f>
        <v>0</v>
      </c>
      <c r="CV154">
        <f>ROUND(Y154*Source!I275,9)</f>
        <v>3.12</v>
      </c>
      <c r="CW154">
        <v>0</v>
      </c>
      <c r="CX154">
        <f>ROUND(Y154*Source!I275,9)</f>
        <v>3.12</v>
      </c>
      <c r="CY154">
        <f>AD154</f>
        <v>0</v>
      </c>
      <c r="CZ154">
        <f>AH154</f>
        <v>0</v>
      </c>
      <c r="DA154">
        <f>AL154</f>
        <v>1</v>
      </c>
      <c r="DB154">
        <f t="shared" ref="DB154:DB166" si="61">ROUND((ROUND(AT154*CZ154,2)*2),6)</f>
        <v>0</v>
      </c>
      <c r="DC154">
        <f t="shared" ref="DC154:DC166" si="62">ROUND((ROUND(AT154*AG154,2)*2),6)</f>
        <v>0</v>
      </c>
      <c r="DD154" t="s">
        <v>3</v>
      </c>
      <c r="DE154" t="s">
        <v>3</v>
      </c>
      <c r="DF154">
        <f t="shared" si="45"/>
        <v>0</v>
      </c>
      <c r="DG154">
        <f t="shared" si="46"/>
        <v>0</v>
      </c>
      <c r="DH154">
        <f t="shared" si="47"/>
        <v>0</v>
      </c>
      <c r="DI154">
        <f t="shared" si="48"/>
        <v>0</v>
      </c>
      <c r="DJ154">
        <f>DI154</f>
        <v>0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ROW(Source!A275)</f>
        <v>275</v>
      </c>
      <c r="B155">
        <v>1472751627</v>
      </c>
      <c r="C155">
        <v>1472875236</v>
      </c>
      <c r="D155">
        <v>1441833954</v>
      </c>
      <c r="E155">
        <v>1</v>
      </c>
      <c r="F155">
        <v>1</v>
      </c>
      <c r="G155">
        <v>15514512</v>
      </c>
      <c r="H155">
        <v>2</v>
      </c>
      <c r="I155" t="s">
        <v>637</v>
      </c>
      <c r="J155" t="s">
        <v>638</v>
      </c>
      <c r="K155" t="s">
        <v>639</v>
      </c>
      <c r="L155">
        <v>1368</v>
      </c>
      <c r="N155">
        <v>1011</v>
      </c>
      <c r="O155" t="s">
        <v>577</v>
      </c>
      <c r="P155" t="s">
        <v>577</v>
      </c>
      <c r="Q155">
        <v>1</v>
      </c>
      <c r="W155">
        <v>0</v>
      </c>
      <c r="X155">
        <v>-1438587603</v>
      </c>
      <c r="Y155">
        <f t="shared" si="60"/>
        <v>0.06</v>
      </c>
      <c r="AA155">
        <v>0</v>
      </c>
      <c r="AB155">
        <v>59.51</v>
      </c>
      <c r="AC155">
        <v>0.82</v>
      </c>
      <c r="AD155">
        <v>0</v>
      </c>
      <c r="AE155">
        <v>0</v>
      </c>
      <c r="AF155">
        <v>59.51</v>
      </c>
      <c r="AG155">
        <v>0.82</v>
      </c>
      <c r="AH155">
        <v>0</v>
      </c>
      <c r="AI155">
        <v>1</v>
      </c>
      <c r="AJ155">
        <v>1</v>
      </c>
      <c r="AK155">
        <v>1</v>
      </c>
      <c r="AL155">
        <v>1</v>
      </c>
      <c r="AM155">
        <v>-2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3</v>
      </c>
      <c r="AT155">
        <v>0.03</v>
      </c>
      <c r="AU155" t="s">
        <v>193</v>
      </c>
      <c r="AV155">
        <v>0</v>
      </c>
      <c r="AW155">
        <v>2</v>
      </c>
      <c r="AX155">
        <v>1472875243</v>
      </c>
      <c r="AY155">
        <v>1</v>
      </c>
      <c r="AZ155">
        <v>0</v>
      </c>
      <c r="BA155">
        <v>203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V155">
        <v>0</v>
      </c>
      <c r="CW155">
        <f>ROUND(Y155*Source!I275*DO155,9)</f>
        <v>0</v>
      </c>
      <c r="CX155">
        <f>ROUND(Y155*Source!I275,9)</f>
        <v>0.06</v>
      </c>
      <c r="CY155">
        <f>AB155</f>
        <v>59.51</v>
      </c>
      <c r="CZ155">
        <f>AF155</f>
        <v>59.51</v>
      </c>
      <c r="DA155">
        <f>AJ155</f>
        <v>1</v>
      </c>
      <c r="DB155">
        <f t="shared" si="61"/>
        <v>3.58</v>
      </c>
      <c r="DC155">
        <f t="shared" si="62"/>
        <v>0.04</v>
      </c>
      <c r="DD155" t="s">
        <v>3</v>
      </c>
      <c r="DE155" t="s">
        <v>3</v>
      </c>
      <c r="DF155">
        <f t="shared" si="45"/>
        <v>0</v>
      </c>
      <c r="DG155">
        <f t="shared" si="46"/>
        <v>3.57</v>
      </c>
      <c r="DH155">
        <f t="shared" si="47"/>
        <v>0.05</v>
      </c>
      <c r="DI155">
        <f t="shared" si="48"/>
        <v>0</v>
      </c>
      <c r="DJ155">
        <f>DG155</f>
        <v>3.57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ROW(Source!A275)</f>
        <v>275</v>
      </c>
      <c r="B156">
        <v>1472751627</v>
      </c>
      <c r="C156">
        <v>1472875236</v>
      </c>
      <c r="D156">
        <v>1441836235</v>
      </c>
      <c r="E156">
        <v>1</v>
      </c>
      <c r="F156">
        <v>1</v>
      </c>
      <c r="G156">
        <v>15514512</v>
      </c>
      <c r="H156">
        <v>3</v>
      </c>
      <c r="I156" t="s">
        <v>578</v>
      </c>
      <c r="J156" t="s">
        <v>579</v>
      </c>
      <c r="K156" t="s">
        <v>580</v>
      </c>
      <c r="L156">
        <v>1346</v>
      </c>
      <c r="N156">
        <v>1009</v>
      </c>
      <c r="O156" t="s">
        <v>581</v>
      </c>
      <c r="P156" t="s">
        <v>581</v>
      </c>
      <c r="Q156">
        <v>1</v>
      </c>
      <c r="W156">
        <v>0</v>
      </c>
      <c r="X156">
        <v>-1595335418</v>
      </c>
      <c r="Y156">
        <f t="shared" si="60"/>
        <v>0.04</v>
      </c>
      <c r="AA156">
        <v>31.49</v>
      </c>
      <c r="AB156">
        <v>0</v>
      </c>
      <c r="AC156">
        <v>0</v>
      </c>
      <c r="AD156">
        <v>0</v>
      </c>
      <c r="AE156">
        <v>31.49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M156">
        <v>-2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0.02</v>
      </c>
      <c r="AU156" t="s">
        <v>193</v>
      </c>
      <c r="AV156">
        <v>0</v>
      </c>
      <c r="AW156">
        <v>2</v>
      </c>
      <c r="AX156">
        <v>1472875244</v>
      </c>
      <c r="AY156">
        <v>1</v>
      </c>
      <c r="AZ156">
        <v>0</v>
      </c>
      <c r="BA156">
        <v>204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ROUND(Y156*Source!I275,9)</f>
        <v>0.04</v>
      </c>
      <c r="CY156">
        <f>AA156</f>
        <v>31.49</v>
      </c>
      <c r="CZ156">
        <f>AE156</f>
        <v>31.49</v>
      </c>
      <c r="DA156">
        <f>AI156</f>
        <v>1</v>
      </c>
      <c r="DB156">
        <f t="shared" si="61"/>
        <v>1.26</v>
      </c>
      <c r="DC156">
        <f t="shared" si="62"/>
        <v>0</v>
      </c>
      <c r="DD156" t="s">
        <v>3</v>
      </c>
      <c r="DE156" t="s">
        <v>3</v>
      </c>
      <c r="DF156">
        <f t="shared" si="45"/>
        <v>1.26</v>
      </c>
      <c r="DG156">
        <f t="shared" si="46"/>
        <v>0</v>
      </c>
      <c r="DH156">
        <f t="shared" si="47"/>
        <v>0</v>
      </c>
      <c r="DI156">
        <f t="shared" si="48"/>
        <v>0</v>
      </c>
      <c r="DJ156">
        <f>DF156</f>
        <v>1.26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ROW(Source!A276)</f>
        <v>276</v>
      </c>
      <c r="B157">
        <v>1472751627</v>
      </c>
      <c r="C157">
        <v>1472875261</v>
      </c>
      <c r="D157">
        <v>1441819193</v>
      </c>
      <c r="E157">
        <v>15514512</v>
      </c>
      <c r="F157">
        <v>1</v>
      </c>
      <c r="G157">
        <v>15514512</v>
      </c>
      <c r="H157">
        <v>1</v>
      </c>
      <c r="I157" t="s">
        <v>571</v>
      </c>
      <c r="J157" t="s">
        <v>3</v>
      </c>
      <c r="K157" t="s">
        <v>572</v>
      </c>
      <c r="L157">
        <v>1191</v>
      </c>
      <c r="N157">
        <v>1013</v>
      </c>
      <c r="O157" t="s">
        <v>573</v>
      </c>
      <c r="P157" t="s">
        <v>573</v>
      </c>
      <c r="Q157">
        <v>1</v>
      </c>
      <c r="W157">
        <v>0</v>
      </c>
      <c r="X157">
        <v>476480486</v>
      </c>
      <c r="Y157">
        <f t="shared" si="60"/>
        <v>6.28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3.14</v>
      </c>
      <c r="AU157" t="s">
        <v>193</v>
      </c>
      <c r="AV157">
        <v>1</v>
      </c>
      <c r="AW157">
        <v>2</v>
      </c>
      <c r="AX157">
        <v>1472875268</v>
      </c>
      <c r="AY157">
        <v>1</v>
      </c>
      <c r="AZ157">
        <v>0</v>
      </c>
      <c r="BA157">
        <v>205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U157">
        <f>ROUND(AT157*Source!I276*AH157*AL157,2)</f>
        <v>0</v>
      </c>
      <c r="CV157">
        <f>ROUND(Y157*Source!I276,9)</f>
        <v>6.28</v>
      </c>
      <c r="CW157">
        <v>0</v>
      </c>
      <c r="CX157">
        <f>ROUND(Y157*Source!I276,9)</f>
        <v>6.28</v>
      </c>
      <c r="CY157">
        <f>AD157</f>
        <v>0</v>
      </c>
      <c r="CZ157">
        <f>AH157</f>
        <v>0</v>
      </c>
      <c r="DA157">
        <f>AL157</f>
        <v>1</v>
      </c>
      <c r="DB157">
        <f t="shared" si="61"/>
        <v>0</v>
      </c>
      <c r="DC157">
        <f t="shared" si="62"/>
        <v>0</v>
      </c>
      <c r="DD157" t="s">
        <v>3</v>
      </c>
      <c r="DE157" t="s">
        <v>3</v>
      </c>
      <c r="DF157">
        <f t="shared" si="45"/>
        <v>0</v>
      </c>
      <c r="DG157">
        <f t="shared" si="46"/>
        <v>0</v>
      </c>
      <c r="DH157">
        <f t="shared" si="47"/>
        <v>0</v>
      </c>
      <c r="DI157">
        <f t="shared" si="48"/>
        <v>0</v>
      </c>
      <c r="DJ157">
        <f>DI157</f>
        <v>0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ROW(Source!A276)</f>
        <v>276</v>
      </c>
      <c r="B158">
        <v>1472751627</v>
      </c>
      <c r="C158">
        <v>1472875261</v>
      </c>
      <c r="D158">
        <v>1441833954</v>
      </c>
      <c r="E158">
        <v>1</v>
      </c>
      <c r="F158">
        <v>1</v>
      </c>
      <c r="G158">
        <v>15514512</v>
      </c>
      <c r="H158">
        <v>2</v>
      </c>
      <c r="I158" t="s">
        <v>637</v>
      </c>
      <c r="J158" t="s">
        <v>638</v>
      </c>
      <c r="K158" t="s">
        <v>639</v>
      </c>
      <c r="L158">
        <v>1368</v>
      </c>
      <c r="N158">
        <v>1011</v>
      </c>
      <c r="O158" t="s">
        <v>577</v>
      </c>
      <c r="P158" t="s">
        <v>577</v>
      </c>
      <c r="Q158">
        <v>1</v>
      </c>
      <c r="W158">
        <v>0</v>
      </c>
      <c r="X158">
        <v>-1438587603</v>
      </c>
      <c r="Y158">
        <f t="shared" si="60"/>
        <v>0.06</v>
      </c>
      <c r="AA158">
        <v>0</v>
      </c>
      <c r="AB158">
        <v>59.51</v>
      </c>
      <c r="AC158">
        <v>0.82</v>
      </c>
      <c r="AD158">
        <v>0</v>
      </c>
      <c r="AE158">
        <v>0</v>
      </c>
      <c r="AF158">
        <v>59.51</v>
      </c>
      <c r="AG158">
        <v>0.82</v>
      </c>
      <c r="AH158">
        <v>0</v>
      </c>
      <c r="AI158">
        <v>1</v>
      </c>
      <c r="AJ158">
        <v>1</v>
      </c>
      <c r="AK158">
        <v>1</v>
      </c>
      <c r="AL158">
        <v>1</v>
      </c>
      <c r="AM158">
        <v>-2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0.03</v>
      </c>
      <c r="AU158" t="s">
        <v>193</v>
      </c>
      <c r="AV158">
        <v>0</v>
      </c>
      <c r="AW158">
        <v>2</v>
      </c>
      <c r="AX158">
        <v>1472875269</v>
      </c>
      <c r="AY158">
        <v>1</v>
      </c>
      <c r="AZ158">
        <v>0</v>
      </c>
      <c r="BA158">
        <v>206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V158">
        <v>0</v>
      </c>
      <c r="CW158">
        <f>ROUND(Y158*Source!I276*DO158,9)</f>
        <v>0</v>
      </c>
      <c r="CX158">
        <f>ROUND(Y158*Source!I276,9)</f>
        <v>0.06</v>
      </c>
      <c r="CY158">
        <f>AB158</f>
        <v>59.51</v>
      </c>
      <c r="CZ158">
        <f>AF158</f>
        <v>59.51</v>
      </c>
      <c r="DA158">
        <f>AJ158</f>
        <v>1</v>
      </c>
      <c r="DB158">
        <f t="shared" si="61"/>
        <v>3.58</v>
      </c>
      <c r="DC158">
        <f t="shared" si="62"/>
        <v>0.04</v>
      </c>
      <c r="DD158" t="s">
        <v>3</v>
      </c>
      <c r="DE158" t="s">
        <v>3</v>
      </c>
      <c r="DF158">
        <f t="shared" si="45"/>
        <v>0</v>
      </c>
      <c r="DG158">
        <f t="shared" si="46"/>
        <v>3.57</v>
      </c>
      <c r="DH158">
        <f t="shared" si="47"/>
        <v>0.05</v>
      </c>
      <c r="DI158">
        <f t="shared" si="48"/>
        <v>0</v>
      </c>
      <c r="DJ158">
        <f>DG158</f>
        <v>3.57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ROW(Source!A276)</f>
        <v>276</v>
      </c>
      <c r="B159">
        <v>1472751627</v>
      </c>
      <c r="C159">
        <v>1472875261</v>
      </c>
      <c r="D159">
        <v>1441836235</v>
      </c>
      <c r="E159">
        <v>1</v>
      </c>
      <c r="F159">
        <v>1</v>
      </c>
      <c r="G159">
        <v>15514512</v>
      </c>
      <c r="H159">
        <v>3</v>
      </c>
      <c r="I159" t="s">
        <v>578</v>
      </c>
      <c r="J159" t="s">
        <v>579</v>
      </c>
      <c r="K159" t="s">
        <v>580</v>
      </c>
      <c r="L159">
        <v>1346</v>
      </c>
      <c r="N159">
        <v>1009</v>
      </c>
      <c r="O159" t="s">
        <v>581</v>
      </c>
      <c r="P159" t="s">
        <v>581</v>
      </c>
      <c r="Q159">
        <v>1</v>
      </c>
      <c r="W159">
        <v>0</v>
      </c>
      <c r="X159">
        <v>-1595335418</v>
      </c>
      <c r="Y159">
        <f t="shared" si="60"/>
        <v>0.64</v>
      </c>
      <c r="AA159">
        <v>31.49</v>
      </c>
      <c r="AB159">
        <v>0</v>
      </c>
      <c r="AC159">
        <v>0</v>
      </c>
      <c r="AD159">
        <v>0</v>
      </c>
      <c r="AE159">
        <v>31.49</v>
      </c>
      <c r="AF159">
        <v>0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M159">
        <v>-2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0.32</v>
      </c>
      <c r="AU159" t="s">
        <v>193</v>
      </c>
      <c r="AV159">
        <v>0</v>
      </c>
      <c r="AW159">
        <v>2</v>
      </c>
      <c r="AX159">
        <v>1472875270</v>
      </c>
      <c r="AY159">
        <v>1</v>
      </c>
      <c r="AZ159">
        <v>0</v>
      </c>
      <c r="BA159">
        <v>207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V159">
        <v>0</v>
      </c>
      <c r="CW159">
        <v>0</v>
      </c>
      <c r="CX159">
        <f>ROUND(Y159*Source!I276,9)</f>
        <v>0.64</v>
      </c>
      <c r="CY159">
        <f>AA159</f>
        <v>31.49</v>
      </c>
      <c r="CZ159">
        <f>AE159</f>
        <v>31.49</v>
      </c>
      <c r="DA159">
        <f>AI159</f>
        <v>1</v>
      </c>
      <c r="DB159">
        <f t="shared" si="61"/>
        <v>20.16</v>
      </c>
      <c r="DC159">
        <f t="shared" si="62"/>
        <v>0</v>
      </c>
      <c r="DD159" t="s">
        <v>3</v>
      </c>
      <c r="DE159" t="s">
        <v>3</v>
      </c>
      <c r="DF159">
        <f t="shared" si="45"/>
        <v>20.149999999999999</v>
      </c>
      <c r="DG159">
        <f t="shared" si="46"/>
        <v>0</v>
      </c>
      <c r="DH159">
        <f t="shared" si="47"/>
        <v>0</v>
      </c>
      <c r="DI159">
        <f t="shared" si="48"/>
        <v>0</v>
      </c>
      <c r="DJ159">
        <f>DF159</f>
        <v>20.149999999999999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ROW(Source!A277)</f>
        <v>277</v>
      </c>
      <c r="B160">
        <v>1472751627</v>
      </c>
      <c r="C160">
        <v>1472875273</v>
      </c>
      <c r="D160">
        <v>1441819193</v>
      </c>
      <c r="E160">
        <v>15514512</v>
      </c>
      <c r="F160">
        <v>1</v>
      </c>
      <c r="G160">
        <v>15514512</v>
      </c>
      <c r="H160">
        <v>1</v>
      </c>
      <c r="I160" t="s">
        <v>571</v>
      </c>
      <c r="J160" t="s">
        <v>3</v>
      </c>
      <c r="K160" t="s">
        <v>572</v>
      </c>
      <c r="L160">
        <v>1191</v>
      </c>
      <c r="N160">
        <v>1013</v>
      </c>
      <c r="O160" t="s">
        <v>573</v>
      </c>
      <c r="P160" t="s">
        <v>573</v>
      </c>
      <c r="Q160">
        <v>1</v>
      </c>
      <c r="W160">
        <v>0</v>
      </c>
      <c r="X160">
        <v>476480486</v>
      </c>
      <c r="Y160">
        <f t="shared" si="60"/>
        <v>2.2000000000000002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M160">
        <v>-2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1.1000000000000001</v>
      </c>
      <c r="AU160" t="s">
        <v>193</v>
      </c>
      <c r="AV160">
        <v>1</v>
      </c>
      <c r="AW160">
        <v>2</v>
      </c>
      <c r="AX160">
        <v>1472875278</v>
      </c>
      <c r="AY160">
        <v>1</v>
      </c>
      <c r="AZ160">
        <v>0</v>
      </c>
      <c r="BA160">
        <v>208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U160">
        <f>ROUND(AT160*Source!I277*AH160*AL160,2)</f>
        <v>0</v>
      </c>
      <c r="CV160">
        <f>ROUND(Y160*Source!I277,9)</f>
        <v>2.2000000000000002</v>
      </c>
      <c r="CW160">
        <v>0</v>
      </c>
      <c r="CX160">
        <f>ROUND(Y160*Source!I277,9)</f>
        <v>2.2000000000000002</v>
      </c>
      <c r="CY160">
        <f>AD160</f>
        <v>0</v>
      </c>
      <c r="CZ160">
        <f>AH160</f>
        <v>0</v>
      </c>
      <c r="DA160">
        <f>AL160</f>
        <v>1</v>
      </c>
      <c r="DB160">
        <f t="shared" si="61"/>
        <v>0</v>
      </c>
      <c r="DC160">
        <f t="shared" si="62"/>
        <v>0</v>
      </c>
      <c r="DD160" t="s">
        <v>3</v>
      </c>
      <c r="DE160" t="s">
        <v>3</v>
      </c>
      <c r="DF160">
        <f t="shared" si="45"/>
        <v>0</v>
      </c>
      <c r="DG160">
        <f t="shared" si="46"/>
        <v>0</v>
      </c>
      <c r="DH160">
        <f t="shared" si="47"/>
        <v>0</v>
      </c>
      <c r="DI160">
        <f t="shared" si="48"/>
        <v>0</v>
      </c>
      <c r="DJ160">
        <f>DI160</f>
        <v>0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ROW(Source!A277)</f>
        <v>277</v>
      </c>
      <c r="B161">
        <v>1472751627</v>
      </c>
      <c r="C161">
        <v>1472875273</v>
      </c>
      <c r="D161">
        <v>1441836235</v>
      </c>
      <c r="E161">
        <v>1</v>
      </c>
      <c r="F161">
        <v>1</v>
      </c>
      <c r="G161">
        <v>15514512</v>
      </c>
      <c r="H161">
        <v>3</v>
      </c>
      <c r="I161" t="s">
        <v>578</v>
      </c>
      <c r="J161" t="s">
        <v>579</v>
      </c>
      <c r="K161" t="s">
        <v>580</v>
      </c>
      <c r="L161">
        <v>1346</v>
      </c>
      <c r="N161">
        <v>1009</v>
      </c>
      <c r="O161" t="s">
        <v>581</v>
      </c>
      <c r="P161" t="s">
        <v>581</v>
      </c>
      <c r="Q161">
        <v>1</v>
      </c>
      <c r="W161">
        <v>0</v>
      </c>
      <c r="X161">
        <v>-1595335418</v>
      </c>
      <c r="Y161">
        <f t="shared" si="60"/>
        <v>2.3999999999999998E-3</v>
      </c>
      <c r="AA161">
        <v>31.49</v>
      </c>
      <c r="AB161">
        <v>0</v>
      </c>
      <c r="AC161">
        <v>0</v>
      </c>
      <c r="AD161">
        <v>0</v>
      </c>
      <c r="AE161">
        <v>31.49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M161">
        <v>-2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1.1999999999999999E-3</v>
      </c>
      <c r="AU161" t="s">
        <v>193</v>
      </c>
      <c r="AV161">
        <v>0</v>
      </c>
      <c r="AW161">
        <v>2</v>
      </c>
      <c r="AX161">
        <v>1472875279</v>
      </c>
      <c r="AY161">
        <v>1</v>
      </c>
      <c r="AZ161">
        <v>0</v>
      </c>
      <c r="BA161">
        <v>209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V161">
        <v>0</v>
      </c>
      <c r="CW161">
        <v>0</v>
      </c>
      <c r="CX161">
        <f>ROUND(Y161*Source!I277,9)</f>
        <v>2.3999999999999998E-3</v>
      </c>
      <c r="CY161">
        <f>AA161</f>
        <v>31.49</v>
      </c>
      <c r="CZ161">
        <f>AE161</f>
        <v>31.49</v>
      </c>
      <c r="DA161">
        <f>AI161</f>
        <v>1</v>
      </c>
      <c r="DB161">
        <f t="shared" si="61"/>
        <v>0.08</v>
      </c>
      <c r="DC161">
        <f t="shared" si="62"/>
        <v>0</v>
      </c>
      <c r="DD161" t="s">
        <v>3</v>
      </c>
      <c r="DE161" t="s">
        <v>3</v>
      </c>
      <c r="DF161">
        <f t="shared" si="45"/>
        <v>0.08</v>
      </c>
      <c r="DG161">
        <f t="shared" si="46"/>
        <v>0</v>
      </c>
      <c r="DH161">
        <f t="shared" si="47"/>
        <v>0</v>
      </c>
      <c r="DI161">
        <f t="shared" si="48"/>
        <v>0</v>
      </c>
      <c r="DJ161">
        <f>DF161</f>
        <v>0.08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ROW(Source!A278)</f>
        <v>278</v>
      </c>
      <c r="B162">
        <v>1472751627</v>
      </c>
      <c r="C162">
        <v>1472875282</v>
      </c>
      <c r="D162">
        <v>1441819193</v>
      </c>
      <c r="E162">
        <v>15514512</v>
      </c>
      <c r="F162">
        <v>1</v>
      </c>
      <c r="G162">
        <v>15514512</v>
      </c>
      <c r="H162">
        <v>1</v>
      </c>
      <c r="I162" t="s">
        <v>571</v>
      </c>
      <c r="J162" t="s">
        <v>3</v>
      </c>
      <c r="K162" t="s">
        <v>572</v>
      </c>
      <c r="L162">
        <v>1191</v>
      </c>
      <c r="N162">
        <v>1013</v>
      </c>
      <c r="O162" t="s">
        <v>573</v>
      </c>
      <c r="P162" t="s">
        <v>573</v>
      </c>
      <c r="Q162">
        <v>1</v>
      </c>
      <c r="W162">
        <v>0</v>
      </c>
      <c r="X162">
        <v>476480486</v>
      </c>
      <c r="Y162">
        <f t="shared" si="60"/>
        <v>4.76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M162">
        <v>-2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2.38</v>
      </c>
      <c r="AU162" t="s">
        <v>193</v>
      </c>
      <c r="AV162">
        <v>1</v>
      </c>
      <c r="AW162">
        <v>2</v>
      </c>
      <c r="AX162">
        <v>1472875287</v>
      </c>
      <c r="AY162">
        <v>1</v>
      </c>
      <c r="AZ162">
        <v>0</v>
      </c>
      <c r="BA162">
        <v>210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U162">
        <f>ROUND(AT162*Source!I278*AH162*AL162,2)</f>
        <v>0</v>
      </c>
      <c r="CV162">
        <f>ROUND(Y162*Source!I278,9)</f>
        <v>4.76</v>
      </c>
      <c r="CW162">
        <v>0</v>
      </c>
      <c r="CX162">
        <f>ROUND(Y162*Source!I278,9)</f>
        <v>4.76</v>
      </c>
      <c r="CY162">
        <f>AD162</f>
        <v>0</v>
      </c>
      <c r="CZ162">
        <f>AH162</f>
        <v>0</v>
      </c>
      <c r="DA162">
        <f>AL162</f>
        <v>1</v>
      </c>
      <c r="DB162">
        <f t="shared" si="61"/>
        <v>0</v>
      </c>
      <c r="DC162">
        <f t="shared" si="62"/>
        <v>0</v>
      </c>
      <c r="DD162" t="s">
        <v>3</v>
      </c>
      <c r="DE162" t="s">
        <v>3</v>
      </c>
      <c r="DF162">
        <f t="shared" si="45"/>
        <v>0</v>
      </c>
      <c r="DG162">
        <f t="shared" si="46"/>
        <v>0</v>
      </c>
      <c r="DH162">
        <f t="shared" si="47"/>
        <v>0</v>
      </c>
      <c r="DI162">
        <f t="shared" si="48"/>
        <v>0</v>
      </c>
      <c r="DJ162">
        <f>DI162</f>
        <v>0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ROW(Source!A278)</f>
        <v>278</v>
      </c>
      <c r="B163">
        <v>1472751627</v>
      </c>
      <c r="C163">
        <v>1472875282</v>
      </c>
      <c r="D163">
        <v>1441836235</v>
      </c>
      <c r="E163">
        <v>1</v>
      </c>
      <c r="F163">
        <v>1</v>
      </c>
      <c r="G163">
        <v>15514512</v>
      </c>
      <c r="H163">
        <v>3</v>
      </c>
      <c r="I163" t="s">
        <v>578</v>
      </c>
      <c r="J163" t="s">
        <v>579</v>
      </c>
      <c r="K163" t="s">
        <v>580</v>
      </c>
      <c r="L163">
        <v>1346</v>
      </c>
      <c r="N163">
        <v>1009</v>
      </c>
      <c r="O163" t="s">
        <v>581</v>
      </c>
      <c r="P163" t="s">
        <v>581</v>
      </c>
      <c r="Q163">
        <v>1</v>
      </c>
      <c r="W163">
        <v>0</v>
      </c>
      <c r="X163">
        <v>-1595335418</v>
      </c>
      <c r="Y163">
        <f t="shared" si="60"/>
        <v>2E-3</v>
      </c>
      <c r="AA163">
        <v>31.49</v>
      </c>
      <c r="AB163">
        <v>0</v>
      </c>
      <c r="AC163">
        <v>0</v>
      </c>
      <c r="AD163">
        <v>0</v>
      </c>
      <c r="AE163">
        <v>31.49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M163">
        <v>-2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1E-3</v>
      </c>
      <c r="AU163" t="s">
        <v>193</v>
      </c>
      <c r="AV163">
        <v>0</v>
      </c>
      <c r="AW163">
        <v>2</v>
      </c>
      <c r="AX163">
        <v>1472875288</v>
      </c>
      <c r="AY163">
        <v>1</v>
      </c>
      <c r="AZ163">
        <v>0</v>
      </c>
      <c r="BA163">
        <v>211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ROUND(Y163*Source!I278,9)</f>
        <v>2E-3</v>
      </c>
      <c r="CY163">
        <f>AA163</f>
        <v>31.49</v>
      </c>
      <c r="CZ163">
        <f>AE163</f>
        <v>31.49</v>
      </c>
      <c r="DA163">
        <f>AI163</f>
        <v>1</v>
      </c>
      <c r="DB163">
        <f t="shared" si="61"/>
        <v>0.06</v>
      </c>
      <c r="DC163">
        <f t="shared" si="62"/>
        <v>0</v>
      </c>
      <c r="DD163" t="s">
        <v>3</v>
      </c>
      <c r="DE163" t="s">
        <v>3</v>
      </c>
      <c r="DF163">
        <f t="shared" si="45"/>
        <v>0.06</v>
      </c>
      <c r="DG163">
        <f t="shared" si="46"/>
        <v>0</v>
      </c>
      <c r="DH163">
        <f t="shared" si="47"/>
        <v>0</v>
      </c>
      <c r="DI163">
        <f t="shared" si="48"/>
        <v>0</v>
      </c>
      <c r="DJ163">
        <f>DF163</f>
        <v>0.06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ROW(Source!A281)</f>
        <v>281</v>
      </c>
      <c r="B164">
        <v>1472751627</v>
      </c>
      <c r="C164">
        <v>1472753362</v>
      </c>
      <c r="D164">
        <v>1441819193</v>
      </c>
      <c r="E164">
        <v>15514512</v>
      </c>
      <c r="F164">
        <v>1</v>
      </c>
      <c r="G164">
        <v>15514512</v>
      </c>
      <c r="H164">
        <v>1</v>
      </c>
      <c r="I164" t="s">
        <v>571</v>
      </c>
      <c r="J164" t="s">
        <v>3</v>
      </c>
      <c r="K164" t="s">
        <v>572</v>
      </c>
      <c r="L164">
        <v>1191</v>
      </c>
      <c r="N164">
        <v>1013</v>
      </c>
      <c r="O164" t="s">
        <v>573</v>
      </c>
      <c r="P164" t="s">
        <v>573</v>
      </c>
      <c r="Q164">
        <v>1</v>
      </c>
      <c r="W164">
        <v>0</v>
      </c>
      <c r="X164">
        <v>476480486</v>
      </c>
      <c r="Y164">
        <f t="shared" si="60"/>
        <v>25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12.5</v>
      </c>
      <c r="AU164" t="s">
        <v>193</v>
      </c>
      <c r="AV164">
        <v>1</v>
      </c>
      <c r="AW164">
        <v>2</v>
      </c>
      <c r="AX164">
        <v>1472753366</v>
      </c>
      <c r="AY164">
        <v>1</v>
      </c>
      <c r="AZ164">
        <v>0</v>
      </c>
      <c r="BA164">
        <v>218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U164">
        <f>ROUND(AT164*Source!I281*AH164*AL164,2)</f>
        <v>0</v>
      </c>
      <c r="CV164">
        <f>ROUND(Y164*Source!I281,9)</f>
        <v>10</v>
      </c>
      <c r="CW164">
        <v>0</v>
      </c>
      <c r="CX164">
        <f>ROUND(Y164*Source!I281,9)</f>
        <v>10</v>
      </c>
      <c r="CY164">
        <f>AD164</f>
        <v>0</v>
      </c>
      <c r="CZ164">
        <f>AH164</f>
        <v>0</v>
      </c>
      <c r="DA164">
        <f>AL164</f>
        <v>1</v>
      </c>
      <c r="DB164">
        <f t="shared" si="61"/>
        <v>0</v>
      </c>
      <c r="DC164">
        <f t="shared" si="62"/>
        <v>0</v>
      </c>
      <c r="DD164" t="s">
        <v>3</v>
      </c>
      <c r="DE164" t="s">
        <v>3</v>
      </c>
      <c r="DF164">
        <f t="shared" si="45"/>
        <v>0</v>
      </c>
      <c r="DG164">
        <f t="shared" si="46"/>
        <v>0</v>
      </c>
      <c r="DH164">
        <f t="shared" si="47"/>
        <v>0</v>
      </c>
      <c r="DI164">
        <f t="shared" si="48"/>
        <v>0</v>
      </c>
      <c r="DJ164">
        <f>DI164</f>
        <v>0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ROW(Source!A281)</f>
        <v>281</v>
      </c>
      <c r="B165">
        <v>1472751627</v>
      </c>
      <c r="C165">
        <v>1472753362</v>
      </c>
      <c r="D165">
        <v>1441836235</v>
      </c>
      <c r="E165">
        <v>1</v>
      </c>
      <c r="F165">
        <v>1</v>
      </c>
      <c r="G165">
        <v>15514512</v>
      </c>
      <c r="H165">
        <v>3</v>
      </c>
      <c r="I165" t="s">
        <v>578</v>
      </c>
      <c r="J165" t="s">
        <v>579</v>
      </c>
      <c r="K165" t="s">
        <v>580</v>
      </c>
      <c r="L165">
        <v>1346</v>
      </c>
      <c r="N165">
        <v>1009</v>
      </c>
      <c r="O165" t="s">
        <v>581</v>
      </c>
      <c r="P165" t="s">
        <v>581</v>
      </c>
      <c r="Q165">
        <v>1</v>
      </c>
      <c r="W165">
        <v>0</v>
      </c>
      <c r="X165">
        <v>-1595335418</v>
      </c>
      <c r="Y165">
        <f t="shared" si="60"/>
        <v>0.4</v>
      </c>
      <c r="AA165">
        <v>31.49</v>
      </c>
      <c r="AB165">
        <v>0</v>
      </c>
      <c r="AC165">
        <v>0</v>
      </c>
      <c r="AD165">
        <v>0</v>
      </c>
      <c r="AE165">
        <v>31.49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M165">
        <v>-2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0.2</v>
      </c>
      <c r="AU165" t="s">
        <v>193</v>
      </c>
      <c r="AV165">
        <v>0</v>
      </c>
      <c r="AW165">
        <v>2</v>
      </c>
      <c r="AX165">
        <v>1472753367</v>
      </c>
      <c r="AY165">
        <v>1</v>
      </c>
      <c r="AZ165">
        <v>0</v>
      </c>
      <c r="BA165">
        <v>219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V165">
        <v>0</v>
      </c>
      <c r="CW165">
        <v>0</v>
      </c>
      <c r="CX165">
        <f>ROUND(Y165*Source!I281,9)</f>
        <v>0.16</v>
      </c>
      <c r="CY165">
        <f>AA165</f>
        <v>31.49</v>
      </c>
      <c r="CZ165">
        <f>AE165</f>
        <v>31.49</v>
      </c>
      <c r="DA165">
        <f>AI165</f>
        <v>1</v>
      </c>
      <c r="DB165">
        <f t="shared" si="61"/>
        <v>12.6</v>
      </c>
      <c r="DC165">
        <f t="shared" si="62"/>
        <v>0</v>
      </c>
      <c r="DD165" t="s">
        <v>3</v>
      </c>
      <c r="DE165" t="s">
        <v>3</v>
      </c>
      <c r="DF165">
        <f t="shared" si="45"/>
        <v>5.04</v>
      </c>
      <c r="DG165">
        <f t="shared" si="46"/>
        <v>0</v>
      </c>
      <c r="DH165">
        <f t="shared" si="47"/>
        <v>0</v>
      </c>
      <c r="DI165">
        <f t="shared" si="48"/>
        <v>0</v>
      </c>
      <c r="DJ165">
        <f>DF165</f>
        <v>5.04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ROW(Source!A281)</f>
        <v>281</v>
      </c>
      <c r="B166">
        <v>1472751627</v>
      </c>
      <c r="C166">
        <v>1472753362</v>
      </c>
      <c r="D166">
        <v>1441834628</v>
      </c>
      <c r="E166">
        <v>1</v>
      </c>
      <c r="F166">
        <v>1</v>
      </c>
      <c r="G166">
        <v>15514512</v>
      </c>
      <c r="H166">
        <v>3</v>
      </c>
      <c r="I166" t="s">
        <v>640</v>
      </c>
      <c r="J166" t="s">
        <v>641</v>
      </c>
      <c r="K166" t="s">
        <v>642</v>
      </c>
      <c r="L166">
        <v>1348</v>
      </c>
      <c r="N166">
        <v>1009</v>
      </c>
      <c r="O166" t="s">
        <v>599</v>
      </c>
      <c r="P166" t="s">
        <v>599</v>
      </c>
      <c r="Q166">
        <v>1000</v>
      </c>
      <c r="W166">
        <v>0</v>
      </c>
      <c r="X166">
        <v>779500846</v>
      </c>
      <c r="Y166">
        <f t="shared" si="60"/>
        <v>2.9999999999999997E-4</v>
      </c>
      <c r="AA166">
        <v>73951.73</v>
      </c>
      <c r="AB166">
        <v>0</v>
      </c>
      <c r="AC166">
        <v>0</v>
      </c>
      <c r="AD166">
        <v>0</v>
      </c>
      <c r="AE166">
        <v>73951.73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1.4999999999999999E-4</v>
      </c>
      <c r="AU166" t="s">
        <v>193</v>
      </c>
      <c r="AV166">
        <v>0</v>
      </c>
      <c r="AW166">
        <v>2</v>
      </c>
      <c r="AX166">
        <v>1472753368</v>
      </c>
      <c r="AY166">
        <v>1</v>
      </c>
      <c r="AZ166">
        <v>0</v>
      </c>
      <c r="BA166">
        <v>220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V166">
        <v>0</v>
      </c>
      <c r="CW166">
        <v>0</v>
      </c>
      <c r="CX166">
        <f>ROUND(Y166*Source!I281,9)</f>
        <v>1.2E-4</v>
      </c>
      <c r="CY166">
        <f>AA166</f>
        <v>73951.73</v>
      </c>
      <c r="CZ166">
        <f>AE166</f>
        <v>73951.73</v>
      </c>
      <c r="DA166">
        <f>AI166</f>
        <v>1</v>
      </c>
      <c r="DB166">
        <f t="shared" si="61"/>
        <v>22.18</v>
      </c>
      <c r="DC166">
        <f t="shared" si="62"/>
        <v>0</v>
      </c>
      <c r="DD166" t="s">
        <v>3</v>
      </c>
      <c r="DE166" t="s">
        <v>3</v>
      </c>
      <c r="DF166">
        <f t="shared" si="45"/>
        <v>8.8699999999999992</v>
      </c>
      <c r="DG166">
        <f t="shared" si="46"/>
        <v>0</v>
      </c>
      <c r="DH166">
        <f t="shared" si="47"/>
        <v>0</v>
      </c>
      <c r="DI166">
        <f t="shared" si="48"/>
        <v>0</v>
      </c>
      <c r="DJ166">
        <f>DF166</f>
        <v>8.8699999999999992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ROW(Source!A282)</f>
        <v>282</v>
      </c>
      <c r="B167">
        <v>1472751627</v>
      </c>
      <c r="C167">
        <v>1472753369</v>
      </c>
      <c r="D167">
        <v>1441819193</v>
      </c>
      <c r="E167">
        <v>15514512</v>
      </c>
      <c r="F167">
        <v>1</v>
      </c>
      <c r="G167">
        <v>15514512</v>
      </c>
      <c r="H167">
        <v>1</v>
      </c>
      <c r="I167" t="s">
        <v>571</v>
      </c>
      <c r="J167" t="s">
        <v>3</v>
      </c>
      <c r="K167" t="s">
        <v>572</v>
      </c>
      <c r="L167">
        <v>1191</v>
      </c>
      <c r="N167">
        <v>1013</v>
      </c>
      <c r="O167" t="s">
        <v>573</v>
      </c>
      <c r="P167" t="s">
        <v>573</v>
      </c>
      <c r="Q167">
        <v>1</v>
      </c>
      <c r="W167">
        <v>0</v>
      </c>
      <c r="X167">
        <v>476480486</v>
      </c>
      <c r="Y167">
        <f>AT167</f>
        <v>0.37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M167">
        <v>-2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0.37</v>
      </c>
      <c r="AU167" t="s">
        <v>3</v>
      </c>
      <c r="AV167">
        <v>1</v>
      </c>
      <c r="AW167">
        <v>2</v>
      </c>
      <c r="AX167">
        <v>1472753372</v>
      </c>
      <c r="AY167">
        <v>1</v>
      </c>
      <c r="AZ167">
        <v>0</v>
      </c>
      <c r="BA167">
        <v>221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U167">
        <f>ROUND(AT167*Source!I282*AH167*AL167,2)</f>
        <v>0</v>
      </c>
      <c r="CV167">
        <f>ROUND(Y167*Source!I282,9)</f>
        <v>0.74</v>
      </c>
      <c r="CW167">
        <v>0</v>
      </c>
      <c r="CX167">
        <f>ROUND(Y167*Source!I282,9)</f>
        <v>0.74</v>
      </c>
      <c r="CY167">
        <f>AD167</f>
        <v>0</v>
      </c>
      <c r="CZ167">
        <f>AH167</f>
        <v>0</v>
      </c>
      <c r="DA167">
        <f>AL167</f>
        <v>1</v>
      </c>
      <c r="DB167">
        <f>ROUND(ROUND(AT167*CZ167,2),6)</f>
        <v>0</v>
      </c>
      <c r="DC167">
        <f>ROUND(ROUND(AT167*AG167,2),6)</f>
        <v>0</v>
      </c>
      <c r="DD167" t="s">
        <v>3</v>
      </c>
      <c r="DE167" t="s">
        <v>3</v>
      </c>
      <c r="DF167">
        <f t="shared" si="45"/>
        <v>0</v>
      </c>
      <c r="DG167">
        <f t="shared" si="46"/>
        <v>0</v>
      </c>
      <c r="DH167">
        <f t="shared" si="47"/>
        <v>0</v>
      </c>
      <c r="DI167">
        <f t="shared" si="48"/>
        <v>0</v>
      </c>
      <c r="DJ167">
        <f>DI167</f>
        <v>0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ROW(Source!A282)</f>
        <v>282</v>
      </c>
      <c r="B168">
        <v>1472751627</v>
      </c>
      <c r="C168">
        <v>1472753369</v>
      </c>
      <c r="D168">
        <v>1441834258</v>
      </c>
      <c r="E168">
        <v>1</v>
      </c>
      <c r="F168">
        <v>1</v>
      </c>
      <c r="G168">
        <v>15514512</v>
      </c>
      <c r="H168">
        <v>2</v>
      </c>
      <c r="I168" t="s">
        <v>574</v>
      </c>
      <c r="J168" t="s">
        <v>575</v>
      </c>
      <c r="K168" t="s">
        <v>576</v>
      </c>
      <c r="L168">
        <v>1368</v>
      </c>
      <c r="N168">
        <v>1011</v>
      </c>
      <c r="O168" t="s">
        <v>577</v>
      </c>
      <c r="P168" t="s">
        <v>577</v>
      </c>
      <c r="Q168">
        <v>1</v>
      </c>
      <c r="W168">
        <v>0</v>
      </c>
      <c r="X168">
        <v>1077756263</v>
      </c>
      <c r="Y168">
        <f>AT168</f>
        <v>0.06</v>
      </c>
      <c r="AA168">
        <v>0</v>
      </c>
      <c r="AB168">
        <v>1303.01</v>
      </c>
      <c r="AC168">
        <v>826.2</v>
      </c>
      <c r="AD168">
        <v>0</v>
      </c>
      <c r="AE168">
        <v>0</v>
      </c>
      <c r="AF168">
        <v>1303.01</v>
      </c>
      <c r="AG168">
        <v>826.2</v>
      </c>
      <c r="AH168">
        <v>0</v>
      </c>
      <c r="AI168">
        <v>1</v>
      </c>
      <c r="AJ168">
        <v>1</v>
      </c>
      <c r="AK168">
        <v>1</v>
      </c>
      <c r="AL168">
        <v>1</v>
      </c>
      <c r="AM168">
        <v>-2</v>
      </c>
      <c r="AN168">
        <v>0</v>
      </c>
      <c r="AO168">
        <v>1</v>
      </c>
      <c r="AP168">
        <v>1</v>
      </c>
      <c r="AQ168">
        <v>0</v>
      </c>
      <c r="AR168">
        <v>0</v>
      </c>
      <c r="AS168" t="s">
        <v>3</v>
      </c>
      <c r="AT168">
        <v>0.06</v>
      </c>
      <c r="AU168" t="s">
        <v>3</v>
      </c>
      <c r="AV168">
        <v>0</v>
      </c>
      <c r="AW168">
        <v>2</v>
      </c>
      <c r="AX168">
        <v>1472753373</v>
      </c>
      <c r="AY168">
        <v>1</v>
      </c>
      <c r="AZ168">
        <v>0</v>
      </c>
      <c r="BA168">
        <v>222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V168">
        <v>0</v>
      </c>
      <c r="CW168">
        <f>ROUND(Y168*Source!I282*DO168,9)</f>
        <v>0</v>
      </c>
      <c r="CX168">
        <f>ROUND(Y168*Source!I282,9)</f>
        <v>0.12</v>
      </c>
      <c r="CY168">
        <f>AB168</f>
        <v>1303.01</v>
      </c>
      <c r="CZ168">
        <f>AF168</f>
        <v>1303.01</v>
      </c>
      <c r="DA168">
        <f>AJ168</f>
        <v>1</v>
      </c>
      <c r="DB168">
        <f>ROUND(ROUND(AT168*CZ168,2),6)</f>
        <v>78.180000000000007</v>
      </c>
      <c r="DC168">
        <f>ROUND(ROUND(AT168*AG168,2),6)</f>
        <v>49.57</v>
      </c>
      <c r="DD168" t="s">
        <v>3</v>
      </c>
      <c r="DE168" t="s">
        <v>3</v>
      </c>
      <c r="DF168">
        <f t="shared" si="45"/>
        <v>0</v>
      </c>
      <c r="DG168">
        <f t="shared" si="46"/>
        <v>156.36000000000001</v>
      </c>
      <c r="DH168">
        <f t="shared" si="47"/>
        <v>99.14</v>
      </c>
      <c r="DI168">
        <f t="shared" si="48"/>
        <v>0</v>
      </c>
      <c r="DJ168">
        <f>DG168</f>
        <v>156.36000000000001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ROW(Source!A283)</f>
        <v>283</v>
      </c>
      <c r="B169">
        <v>1472751627</v>
      </c>
      <c r="C169">
        <v>1472753374</v>
      </c>
      <c r="D169">
        <v>1441819193</v>
      </c>
      <c r="E169">
        <v>15514512</v>
      </c>
      <c r="F169">
        <v>1</v>
      </c>
      <c r="G169">
        <v>15514512</v>
      </c>
      <c r="H169">
        <v>1</v>
      </c>
      <c r="I169" t="s">
        <v>571</v>
      </c>
      <c r="J169" t="s">
        <v>3</v>
      </c>
      <c r="K169" t="s">
        <v>572</v>
      </c>
      <c r="L169">
        <v>1191</v>
      </c>
      <c r="N169">
        <v>1013</v>
      </c>
      <c r="O169" t="s">
        <v>573</v>
      </c>
      <c r="P169" t="s">
        <v>573</v>
      </c>
      <c r="Q169">
        <v>1</v>
      </c>
      <c r="W169">
        <v>0</v>
      </c>
      <c r="X169">
        <v>476480486</v>
      </c>
      <c r="Y169">
        <f>(AT169*2)</f>
        <v>1.6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M169">
        <v>-2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0.8</v>
      </c>
      <c r="AU169" t="s">
        <v>193</v>
      </c>
      <c r="AV169">
        <v>1</v>
      </c>
      <c r="AW169">
        <v>2</v>
      </c>
      <c r="AX169">
        <v>1472753376</v>
      </c>
      <c r="AY169">
        <v>1</v>
      </c>
      <c r="AZ169">
        <v>0</v>
      </c>
      <c r="BA169">
        <v>223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U169">
        <f>ROUND(AT169*Source!I283*AH169*AL169,2)</f>
        <v>0</v>
      </c>
      <c r="CV169">
        <f>ROUND(Y169*Source!I283,9)</f>
        <v>1.6</v>
      </c>
      <c r="CW169">
        <v>0</v>
      </c>
      <c r="CX169">
        <f>ROUND(Y169*Source!I283,9)</f>
        <v>1.6</v>
      </c>
      <c r="CY169">
        <f>AD169</f>
        <v>0</v>
      </c>
      <c r="CZ169">
        <f>AH169</f>
        <v>0</v>
      </c>
      <c r="DA169">
        <f>AL169</f>
        <v>1</v>
      </c>
      <c r="DB169">
        <f>ROUND((ROUND(AT169*CZ169,2)*2),6)</f>
        <v>0</v>
      </c>
      <c r="DC169">
        <f>ROUND((ROUND(AT169*AG169,2)*2),6)</f>
        <v>0</v>
      </c>
      <c r="DD169" t="s">
        <v>3</v>
      </c>
      <c r="DE169" t="s">
        <v>3</v>
      </c>
      <c r="DF169">
        <f t="shared" si="45"/>
        <v>0</v>
      </c>
      <c r="DG169">
        <f t="shared" si="46"/>
        <v>0</v>
      </c>
      <c r="DH169">
        <f t="shared" si="47"/>
        <v>0</v>
      </c>
      <c r="DI169">
        <f t="shared" si="48"/>
        <v>0</v>
      </c>
      <c r="DJ169">
        <f>DI169</f>
        <v>0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ROW(Source!A284)</f>
        <v>284</v>
      </c>
      <c r="B170">
        <v>1472751627</v>
      </c>
      <c r="C170">
        <v>1472753377</v>
      </c>
      <c r="D170">
        <v>1441819193</v>
      </c>
      <c r="E170">
        <v>15514512</v>
      </c>
      <c r="F170">
        <v>1</v>
      </c>
      <c r="G170">
        <v>15514512</v>
      </c>
      <c r="H170">
        <v>1</v>
      </c>
      <c r="I170" t="s">
        <v>571</v>
      </c>
      <c r="J170" t="s">
        <v>3</v>
      </c>
      <c r="K170" t="s">
        <v>572</v>
      </c>
      <c r="L170">
        <v>1191</v>
      </c>
      <c r="N170">
        <v>1013</v>
      </c>
      <c r="O170" t="s">
        <v>573</v>
      </c>
      <c r="P170" t="s">
        <v>573</v>
      </c>
      <c r="Q170">
        <v>1</v>
      </c>
      <c r="W170">
        <v>0</v>
      </c>
      <c r="X170">
        <v>476480486</v>
      </c>
      <c r="Y170">
        <f>(AT170*2)</f>
        <v>1.6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0.8</v>
      </c>
      <c r="AU170" t="s">
        <v>193</v>
      </c>
      <c r="AV170">
        <v>1</v>
      </c>
      <c r="AW170">
        <v>2</v>
      </c>
      <c r="AX170">
        <v>1472753379</v>
      </c>
      <c r="AY170">
        <v>1</v>
      </c>
      <c r="AZ170">
        <v>0</v>
      </c>
      <c r="BA170">
        <v>224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U170">
        <f>ROUND(AT170*Source!I284*AH170*AL170,2)</f>
        <v>0</v>
      </c>
      <c r="CV170">
        <f>ROUND(Y170*Source!I284,9)</f>
        <v>1.6</v>
      </c>
      <c r="CW170">
        <v>0</v>
      </c>
      <c r="CX170">
        <f>ROUND(Y170*Source!I284,9)</f>
        <v>1.6</v>
      </c>
      <c r="CY170">
        <f>AD170</f>
        <v>0</v>
      </c>
      <c r="CZ170">
        <f>AH170</f>
        <v>0</v>
      </c>
      <c r="DA170">
        <f>AL170</f>
        <v>1</v>
      </c>
      <c r="DB170">
        <f>ROUND((ROUND(AT170*CZ170,2)*2),6)</f>
        <v>0</v>
      </c>
      <c r="DC170">
        <f>ROUND((ROUND(AT170*AG170,2)*2),6)</f>
        <v>0</v>
      </c>
      <c r="DD170" t="s">
        <v>3</v>
      </c>
      <c r="DE170" t="s">
        <v>3</v>
      </c>
      <c r="DF170">
        <f t="shared" si="45"/>
        <v>0</v>
      </c>
      <c r="DG170">
        <f t="shared" si="46"/>
        <v>0</v>
      </c>
      <c r="DH170">
        <f t="shared" si="47"/>
        <v>0</v>
      </c>
      <c r="DI170">
        <f t="shared" si="48"/>
        <v>0</v>
      </c>
      <c r="DJ170">
        <f>DI170</f>
        <v>0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ROW(Source!A285)</f>
        <v>285</v>
      </c>
      <c r="B171">
        <v>1472751627</v>
      </c>
      <c r="C171">
        <v>1472753380</v>
      </c>
      <c r="D171">
        <v>1441819193</v>
      </c>
      <c r="E171">
        <v>15514512</v>
      </c>
      <c r="F171">
        <v>1</v>
      </c>
      <c r="G171">
        <v>15514512</v>
      </c>
      <c r="H171">
        <v>1</v>
      </c>
      <c r="I171" t="s">
        <v>571</v>
      </c>
      <c r="J171" t="s">
        <v>3</v>
      </c>
      <c r="K171" t="s">
        <v>572</v>
      </c>
      <c r="L171">
        <v>1191</v>
      </c>
      <c r="N171">
        <v>1013</v>
      </c>
      <c r="O171" t="s">
        <v>573</v>
      </c>
      <c r="P171" t="s">
        <v>573</v>
      </c>
      <c r="Q171">
        <v>1</v>
      </c>
      <c r="W171">
        <v>0</v>
      </c>
      <c r="X171">
        <v>476480486</v>
      </c>
      <c r="Y171">
        <f>(AT171*2)</f>
        <v>0.74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M171">
        <v>-2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0.37</v>
      </c>
      <c r="AU171" t="s">
        <v>193</v>
      </c>
      <c r="AV171">
        <v>1</v>
      </c>
      <c r="AW171">
        <v>2</v>
      </c>
      <c r="AX171">
        <v>1472753383</v>
      </c>
      <c r="AY171">
        <v>1</v>
      </c>
      <c r="AZ171">
        <v>0</v>
      </c>
      <c r="BA171">
        <v>225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U171">
        <f>ROUND(AT171*Source!I285*AH171*AL171,2)</f>
        <v>0</v>
      </c>
      <c r="CV171">
        <f>ROUND(Y171*Source!I285,9)</f>
        <v>1.48</v>
      </c>
      <c r="CW171">
        <v>0</v>
      </c>
      <c r="CX171">
        <f>ROUND(Y171*Source!I285,9)</f>
        <v>1.48</v>
      </c>
      <c r="CY171">
        <f>AD171</f>
        <v>0</v>
      </c>
      <c r="CZ171">
        <f>AH171</f>
        <v>0</v>
      </c>
      <c r="DA171">
        <f>AL171</f>
        <v>1</v>
      </c>
      <c r="DB171">
        <f>ROUND((ROUND(AT171*CZ171,2)*2),6)</f>
        <v>0</v>
      </c>
      <c r="DC171">
        <f>ROUND((ROUND(AT171*AG171,2)*2),6)</f>
        <v>0</v>
      </c>
      <c r="DD171" t="s">
        <v>3</v>
      </c>
      <c r="DE171" t="s">
        <v>3</v>
      </c>
      <c r="DF171">
        <f t="shared" si="45"/>
        <v>0</v>
      </c>
      <c r="DG171">
        <f t="shared" si="46"/>
        <v>0</v>
      </c>
      <c r="DH171">
        <f t="shared" si="47"/>
        <v>0</v>
      </c>
      <c r="DI171">
        <f t="shared" si="48"/>
        <v>0</v>
      </c>
      <c r="DJ171">
        <f>DI171</f>
        <v>0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ROW(Source!A285)</f>
        <v>285</v>
      </c>
      <c r="B172">
        <v>1472751627</v>
      </c>
      <c r="C172">
        <v>1472753380</v>
      </c>
      <c r="D172">
        <v>1441834258</v>
      </c>
      <c r="E172">
        <v>1</v>
      </c>
      <c r="F172">
        <v>1</v>
      </c>
      <c r="G172">
        <v>15514512</v>
      </c>
      <c r="H172">
        <v>2</v>
      </c>
      <c r="I172" t="s">
        <v>574</v>
      </c>
      <c r="J172" t="s">
        <v>575</v>
      </c>
      <c r="K172" t="s">
        <v>576</v>
      </c>
      <c r="L172">
        <v>1368</v>
      </c>
      <c r="N172">
        <v>1011</v>
      </c>
      <c r="O172" t="s">
        <v>577</v>
      </c>
      <c r="P172" t="s">
        <v>577</v>
      </c>
      <c r="Q172">
        <v>1</v>
      </c>
      <c r="W172">
        <v>0</v>
      </c>
      <c r="X172">
        <v>1077756263</v>
      </c>
      <c r="Y172">
        <f>(AT172*2)</f>
        <v>0.12</v>
      </c>
      <c r="AA172">
        <v>0</v>
      </c>
      <c r="AB172">
        <v>1303.01</v>
      </c>
      <c r="AC172">
        <v>826.2</v>
      </c>
      <c r="AD172">
        <v>0</v>
      </c>
      <c r="AE172">
        <v>0</v>
      </c>
      <c r="AF172">
        <v>1303.01</v>
      </c>
      <c r="AG172">
        <v>826.2</v>
      </c>
      <c r="AH172">
        <v>0</v>
      </c>
      <c r="AI172">
        <v>1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0.06</v>
      </c>
      <c r="AU172" t="s">
        <v>193</v>
      </c>
      <c r="AV172">
        <v>0</v>
      </c>
      <c r="AW172">
        <v>2</v>
      </c>
      <c r="AX172">
        <v>1472753384</v>
      </c>
      <c r="AY172">
        <v>1</v>
      </c>
      <c r="AZ172">
        <v>0</v>
      </c>
      <c r="BA172">
        <v>226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V172">
        <v>0</v>
      </c>
      <c r="CW172">
        <f>ROUND(Y172*Source!I285*DO172,9)</f>
        <v>0</v>
      </c>
      <c r="CX172">
        <f>ROUND(Y172*Source!I285,9)</f>
        <v>0.24</v>
      </c>
      <c r="CY172">
        <f>AB172</f>
        <v>1303.01</v>
      </c>
      <c r="CZ172">
        <f>AF172</f>
        <v>1303.01</v>
      </c>
      <c r="DA172">
        <f>AJ172</f>
        <v>1</v>
      </c>
      <c r="DB172">
        <f>ROUND((ROUND(AT172*CZ172,2)*2),6)</f>
        <v>156.36000000000001</v>
      </c>
      <c r="DC172">
        <f>ROUND((ROUND(AT172*AG172,2)*2),6)</f>
        <v>99.14</v>
      </c>
      <c r="DD172" t="s">
        <v>3</v>
      </c>
      <c r="DE172" t="s">
        <v>3</v>
      </c>
      <c r="DF172">
        <f t="shared" si="45"/>
        <v>0</v>
      </c>
      <c r="DG172">
        <f t="shared" si="46"/>
        <v>312.72000000000003</v>
      </c>
      <c r="DH172">
        <f t="shared" si="47"/>
        <v>198.29</v>
      </c>
      <c r="DI172">
        <f t="shared" si="48"/>
        <v>0</v>
      </c>
      <c r="DJ172">
        <f>DG172</f>
        <v>312.72000000000003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ROW(Source!A404)</f>
        <v>404</v>
      </c>
      <c r="B173">
        <v>1472751627</v>
      </c>
      <c r="C173">
        <v>1472753577</v>
      </c>
      <c r="D173">
        <v>1441819193</v>
      </c>
      <c r="E173">
        <v>15514512</v>
      </c>
      <c r="F173">
        <v>1</v>
      </c>
      <c r="G173">
        <v>15514512</v>
      </c>
      <c r="H173">
        <v>1</v>
      </c>
      <c r="I173" t="s">
        <v>571</v>
      </c>
      <c r="J173" t="s">
        <v>3</v>
      </c>
      <c r="K173" t="s">
        <v>572</v>
      </c>
      <c r="L173">
        <v>1191</v>
      </c>
      <c r="N173">
        <v>1013</v>
      </c>
      <c r="O173" t="s">
        <v>573</v>
      </c>
      <c r="P173" t="s">
        <v>573</v>
      </c>
      <c r="Q173">
        <v>1</v>
      </c>
      <c r="W173">
        <v>0</v>
      </c>
      <c r="X173">
        <v>476480486</v>
      </c>
      <c r="Y173">
        <f>(AT173*3)</f>
        <v>0.30000000000000004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0.1</v>
      </c>
      <c r="AU173" t="s">
        <v>164</v>
      </c>
      <c r="AV173">
        <v>1</v>
      </c>
      <c r="AW173">
        <v>2</v>
      </c>
      <c r="AX173">
        <v>1472753581</v>
      </c>
      <c r="AY173">
        <v>1</v>
      </c>
      <c r="AZ173">
        <v>0</v>
      </c>
      <c r="BA173">
        <v>268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U173">
        <f>ROUND(AT173*Source!I404*AH173*AL173,2)</f>
        <v>0</v>
      </c>
      <c r="CV173">
        <f>ROUND(Y173*Source!I404,9)</f>
        <v>0.3</v>
      </c>
      <c r="CW173">
        <v>0</v>
      </c>
      <c r="CX173">
        <f>ROUND(Y173*Source!I404,9)</f>
        <v>0.3</v>
      </c>
      <c r="CY173">
        <f>AD173</f>
        <v>0</v>
      </c>
      <c r="CZ173">
        <f>AH173</f>
        <v>0</v>
      </c>
      <c r="DA173">
        <f>AL173</f>
        <v>1</v>
      </c>
      <c r="DB173">
        <f>ROUND((ROUND(AT173*CZ173,2)*3),6)</f>
        <v>0</v>
      </c>
      <c r="DC173">
        <f>ROUND((ROUND(AT173*AG173,2)*3),6)</f>
        <v>0</v>
      </c>
      <c r="DD173" t="s">
        <v>3</v>
      </c>
      <c r="DE173" t="s">
        <v>3</v>
      </c>
      <c r="DF173">
        <f t="shared" si="45"/>
        <v>0</v>
      </c>
      <c r="DG173">
        <f t="shared" si="46"/>
        <v>0</v>
      </c>
      <c r="DH173">
        <f t="shared" si="47"/>
        <v>0</v>
      </c>
      <c r="DI173">
        <f t="shared" si="48"/>
        <v>0</v>
      </c>
      <c r="DJ173">
        <f>DI173</f>
        <v>0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ROW(Source!A404)</f>
        <v>404</v>
      </c>
      <c r="B174">
        <v>1472751627</v>
      </c>
      <c r="C174">
        <v>1472753577</v>
      </c>
      <c r="D174">
        <v>1441836235</v>
      </c>
      <c r="E174">
        <v>1</v>
      </c>
      <c r="F174">
        <v>1</v>
      </c>
      <c r="G174">
        <v>15514512</v>
      </c>
      <c r="H174">
        <v>3</v>
      </c>
      <c r="I174" t="s">
        <v>578</v>
      </c>
      <c r="J174" t="s">
        <v>579</v>
      </c>
      <c r="K174" t="s">
        <v>580</v>
      </c>
      <c r="L174">
        <v>1346</v>
      </c>
      <c r="N174">
        <v>1009</v>
      </c>
      <c r="O174" t="s">
        <v>581</v>
      </c>
      <c r="P174" t="s">
        <v>581</v>
      </c>
      <c r="Q174">
        <v>1</v>
      </c>
      <c r="W174">
        <v>0</v>
      </c>
      <c r="X174">
        <v>-1595335418</v>
      </c>
      <c r="Y174">
        <f>(AT174*3)</f>
        <v>3.0000000000000001E-3</v>
      </c>
      <c r="AA174">
        <v>31.49</v>
      </c>
      <c r="AB174">
        <v>0</v>
      </c>
      <c r="AC174">
        <v>0</v>
      </c>
      <c r="AD174">
        <v>0</v>
      </c>
      <c r="AE174">
        <v>31.49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1E-3</v>
      </c>
      <c r="AU174" t="s">
        <v>164</v>
      </c>
      <c r="AV174">
        <v>0</v>
      </c>
      <c r="AW174">
        <v>2</v>
      </c>
      <c r="AX174">
        <v>1472753583</v>
      </c>
      <c r="AY174">
        <v>1</v>
      </c>
      <c r="AZ174">
        <v>0</v>
      </c>
      <c r="BA174">
        <v>269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V174">
        <v>0</v>
      </c>
      <c r="CW174">
        <v>0</v>
      </c>
      <c r="CX174">
        <f>ROUND(Y174*Source!I404,9)</f>
        <v>3.0000000000000001E-3</v>
      </c>
      <c r="CY174">
        <f>AA174</f>
        <v>31.49</v>
      </c>
      <c r="CZ174">
        <f>AE174</f>
        <v>31.49</v>
      </c>
      <c r="DA174">
        <f>AI174</f>
        <v>1</v>
      </c>
      <c r="DB174">
        <f>ROUND((ROUND(AT174*CZ174,2)*3),6)</f>
        <v>0.09</v>
      </c>
      <c r="DC174">
        <f>ROUND((ROUND(AT174*AG174,2)*3),6)</f>
        <v>0</v>
      </c>
      <c r="DD174" t="s">
        <v>3</v>
      </c>
      <c r="DE174" t="s">
        <v>3</v>
      </c>
      <c r="DF174">
        <f t="shared" si="45"/>
        <v>0.09</v>
      </c>
      <c r="DG174">
        <f t="shared" si="46"/>
        <v>0</v>
      </c>
      <c r="DH174">
        <f t="shared" si="47"/>
        <v>0</v>
      </c>
      <c r="DI174">
        <f t="shared" si="48"/>
        <v>0</v>
      </c>
      <c r="DJ174">
        <f>DF174</f>
        <v>0.09</v>
      </c>
      <c r="DK174">
        <v>0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ROW(Source!A404)</f>
        <v>404</v>
      </c>
      <c r="B175">
        <v>1472751627</v>
      </c>
      <c r="C175">
        <v>1472753577</v>
      </c>
      <c r="D175">
        <v>1441822228</v>
      </c>
      <c r="E175">
        <v>15514512</v>
      </c>
      <c r="F175">
        <v>1</v>
      </c>
      <c r="G175">
        <v>15514512</v>
      </c>
      <c r="H175">
        <v>3</v>
      </c>
      <c r="I175" t="s">
        <v>640</v>
      </c>
      <c r="J175" t="s">
        <v>3</v>
      </c>
      <c r="K175" t="s">
        <v>642</v>
      </c>
      <c r="L175">
        <v>1346</v>
      </c>
      <c r="N175">
        <v>1009</v>
      </c>
      <c r="O175" t="s">
        <v>581</v>
      </c>
      <c r="P175" t="s">
        <v>581</v>
      </c>
      <c r="Q175">
        <v>1</v>
      </c>
      <c r="W175">
        <v>0</v>
      </c>
      <c r="X175">
        <v>-197379457</v>
      </c>
      <c r="Y175">
        <f>(AT175*3)</f>
        <v>6.0000000000000001E-3</v>
      </c>
      <c r="AA175">
        <v>73.95</v>
      </c>
      <c r="AB175">
        <v>0</v>
      </c>
      <c r="AC175">
        <v>0</v>
      </c>
      <c r="AD175">
        <v>0</v>
      </c>
      <c r="AE175">
        <v>73.951729999999998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2E-3</v>
      </c>
      <c r="AU175" t="s">
        <v>164</v>
      </c>
      <c r="AV175">
        <v>0</v>
      </c>
      <c r="AW175">
        <v>2</v>
      </c>
      <c r="AX175">
        <v>1472753582</v>
      </c>
      <c r="AY175">
        <v>1</v>
      </c>
      <c r="AZ175">
        <v>0</v>
      </c>
      <c r="BA175">
        <v>270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V175">
        <v>0</v>
      </c>
      <c r="CW175">
        <v>0</v>
      </c>
      <c r="CX175">
        <f>ROUND(Y175*Source!I404,9)</f>
        <v>6.0000000000000001E-3</v>
      </c>
      <c r="CY175">
        <f>AA175</f>
        <v>73.95</v>
      </c>
      <c r="CZ175">
        <f>AE175</f>
        <v>73.951729999999998</v>
      </c>
      <c r="DA175">
        <f>AI175</f>
        <v>1</v>
      </c>
      <c r="DB175">
        <f>ROUND((ROUND(AT175*CZ175,2)*3),6)</f>
        <v>0.45</v>
      </c>
      <c r="DC175">
        <f>ROUND((ROUND(AT175*AG175,2)*3),6)</f>
        <v>0</v>
      </c>
      <c r="DD175" t="s">
        <v>3</v>
      </c>
      <c r="DE175" t="s">
        <v>3</v>
      </c>
      <c r="DF175">
        <f t="shared" si="45"/>
        <v>0.44</v>
      </c>
      <c r="DG175">
        <f t="shared" si="46"/>
        <v>0</v>
      </c>
      <c r="DH175">
        <f t="shared" si="47"/>
        <v>0</v>
      </c>
      <c r="DI175">
        <f t="shared" si="48"/>
        <v>0</v>
      </c>
      <c r="DJ175">
        <f>DF175</f>
        <v>0.44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ROW(Source!A405)</f>
        <v>405</v>
      </c>
      <c r="B176">
        <v>1472751627</v>
      </c>
      <c r="C176">
        <v>1472753584</v>
      </c>
      <c r="D176">
        <v>1441819193</v>
      </c>
      <c r="E176">
        <v>15514512</v>
      </c>
      <c r="F176">
        <v>1</v>
      </c>
      <c r="G176">
        <v>15514512</v>
      </c>
      <c r="H176">
        <v>1</v>
      </c>
      <c r="I176" t="s">
        <v>571</v>
      </c>
      <c r="J176" t="s">
        <v>3</v>
      </c>
      <c r="K176" t="s">
        <v>572</v>
      </c>
      <c r="L176">
        <v>1191</v>
      </c>
      <c r="N176">
        <v>1013</v>
      </c>
      <c r="O176" t="s">
        <v>573</v>
      </c>
      <c r="P176" t="s">
        <v>573</v>
      </c>
      <c r="Q176">
        <v>1</v>
      </c>
      <c r="W176">
        <v>0</v>
      </c>
      <c r="X176">
        <v>476480486</v>
      </c>
      <c r="Y176">
        <f>AT176</f>
        <v>3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M176">
        <v>-2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3</v>
      </c>
      <c r="AU176" t="s">
        <v>3</v>
      </c>
      <c r="AV176">
        <v>1</v>
      </c>
      <c r="AW176">
        <v>2</v>
      </c>
      <c r="AX176">
        <v>1472753590</v>
      </c>
      <c r="AY176">
        <v>1</v>
      </c>
      <c r="AZ176">
        <v>0</v>
      </c>
      <c r="BA176">
        <v>271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U176">
        <f>ROUND(AT176*Source!I405*AH176*AL176,2)</f>
        <v>0</v>
      </c>
      <c r="CV176">
        <f>ROUND(Y176*Source!I405,9)</f>
        <v>3</v>
      </c>
      <c r="CW176">
        <v>0</v>
      </c>
      <c r="CX176">
        <f>ROUND(Y176*Source!I405,9)</f>
        <v>3</v>
      </c>
      <c r="CY176">
        <f>AD176</f>
        <v>0</v>
      </c>
      <c r="CZ176">
        <f>AH176</f>
        <v>0</v>
      </c>
      <c r="DA176">
        <f>AL176</f>
        <v>1</v>
      </c>
      <c r="DB176">
        <f>ROUND(ROUND(AT176*CZ176,2),6)</f>
        <v>0</v>
      </c>
      <c r="DC176">
        <f>ROUND(ROUND(AT176*AG176,2),6)</f>
        <v>0</v>
      </c>
      <c r="DD176" t="s">
        <v>3</v>
      </c>
      <c r="DE176" t="s">
        <v>3</v>
      </c>
      <c r="DF176">
        <f t="shared" si="45"/>
        <v>0</v>
      </c>
      <c r="DG176">
        <f t="shared" si="46"/>
        <v>0</v>
      </c>
      <c r="DH176">
        <f t="shared" si="47"/>
        <v>0</v>
      </c>
      <c r="DI176">
        <f t="shared" si="48"/>
        <v>0</v>
      </c>
      <c r="DJ176">
        <f>DI176</f>
        <v>0</v>
      </c>
      <c r="DK176">
        <v>0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ROW(Source!A405)</f>
        <v>405</v>
      </c>
      <c r="B177">
        <v>1472751627</v>
      </c>
      <c r="C177">
        <v>1472753584</v>
      </c>
      <c r="D177">
        <v>1441836237</v>
      </c>
      <c r="E177">
        <v>1</v>
      </c>
      <c r="F177">
        <v>1</v>
      </c>
      <c r="G177">
        <v>15514512</v>
      </c>
      <c r="H177">
        <v>3</v>
      </c>
      <c r="I177" t="s">
        <v>643</v>
      </c>
      <c r="J177" t="s">
        <v>644</v>
      </c>
      <c r="K177" t="s">
        <v>645</v>
      </c>
      <c r="L177">
        <v>1346</v>
      </c>
      <c r="N177">
        <v>1009</v>
      </c>
      <c r="O177" t="s">
        <v>581</v>
      </c>
      <c r="P177" t="s">
        <v>581</v>
      </c>
      <c r="Q177">
        <v>1</v>
      </c>
      <c r="W177">
        <v>0</v>
      </c>
      <c r="X177">
        <v>-1733743716</v>
      </c>
      <c r="Y177">
        <f>AT177</f>
        <v>0.06</v>
      </c>
      <c r="AA177">
        <v>375.16</v>
      </c>
      <c r="AB177">
        <v>0</v>
      </c>
      <c r="AC177">
        <v>0</v>
      </c>
      <c r="AD177">
        <v>0</v>
      </c>
      <c r="AE177">
        <v>375.16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0.06</v>
      </c>
      <c r="AU177" t="s">
        <v>3</v>
      </c>
      <c r="AV177">
        <v>0</v>
      </c>
      <c r="AW177">
        <v>2</v>
      </c>
      <c r="AX177">
        <v>1472753592</v>
      </c>
      <c r="AY177">
        <v>1</v>
      </c>
      <c r="AZ177">
        <v>0</v>
      </c>
      <c r="BA177">
        <v>272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V177">
        <v>0</v>
      </c>
      <c r="CW177">
        <v>0</v>
      </c>
      <c r="CX177">
        <f>ROUND(Y177*Source!I405,9)</f>
        <v>0.06</v>
      </c>
      <c r="CY177">
        <f>AA177</f>
        <v>375.16</v>
      </c>
      <c r="CZ177">
        <f>AE177</f>
        <v>375.16</v>
      </c>
      <c r="DA177">
        <f>AI177</f>
        <v>1</v>
      </c>
      <c r="DB177">
        <f>ROUND(ROUND(AT177*CZ177,2),6)</f>
        <v>22.51</v>
      </c>
      <c r="DC177">
        <f>ROUND(ROUND(AT177*AG177,2),6)</f>
        <v>0</v>
      </c>
      <c r="DD177" t="s">
        <v>3</v>
      </c>
      <c r="DE177" t="s">
        <v>3</v>
      </c>
      <c r="DF177">
        <f t="shared" si="45"/>
        <v>22.51</v>
      </c>
      <c r="DG177">
        <f t="shared" si="46"/>
        <v>0</v>
      </c>
      <c r="DH177">
        <f t="shared" si="47"/>
        <v>0</v>
      </c>
      <c r="DI177">
        <f t="shared" si="48"/>
        <v>0</v>
      </c>
      <c r="DJ177">
        <f>DF177</f>
        <v>22.51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ROW(Source!A405)</f>
        <v>405</v>
      </c>
      <c r="B178">
        <v>1472751627</v>
      </c>
      <c r="C178">
        <v>1472753584</v>
      </c>
      <c r="D178">
        <v>1441836235</v>
      </c>
      <c r="E178">
        <v>1</v>
      </c>
      <c r="F178">
        <v>1</v>
      </c>
      <c r="G178">
        <v>15514512</v>
      </c>
      <c r="H178">
        <v>3</v>
      </c>
      <c r="I178" t="s">
        <v>578</v>
      </c>
      <c r="J178" t="s">
        <v>579</v>
      </c>
      <c r="K178" t="s">
        <v>580</v>
      </c>
      <c r="L178">
        <v>1346</v>
      </c>
      <c r="N178">
        <v>1009</v>
      </c>
      <c r="O178" t="s">
        <v>581</v>
      </c>
      <c r="P178" t="s">
        <v>581</v>
      </c>
      <c r="Q178">
        <v>1</v>
      </c>
      <c r="W178">
        <v>0</v>
      </c>
      <c r="X178">
        <v>-1595335418</v>
      </c>
      <c r="Y178">
        <f>AT178</f>
        <v>0.02</v>
      </c>
      <c r="AA178">
        <v>31.49</v>
      </c>
      <c r="AB178">
        <v>0</v>
      </c>
      <c r="AC178">
        <v>0</v>
      </c>
      <c r="AD178">
        <v>0</v>
      </c>
      <c r="AE178">
        <v>31.49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0.02</v>
      </c>
      <c r="AU178" t="s">
        <v>3</v>
      </c>
      <c r="AV178">
        <v>0</v>
      </c>
      <c r="AW178">
        <v>2</v>
      </c>
      <c r="AX178">
        <v>1472753593</v>
      </c>
      <c r="AY178">
        <v>1</v>
      </c>
      <c r="AZ178">
        <v>0</v>
      </c>
      <c r="BA178">
        <v>273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V178">
        <v>0</v>
      </c>
      <c r="CW178">
        <v>0</v>
      </c>
      <c r="CX178">
        <f>ROUND(Y178*Source!I405,9)</f>
        <v>0.02</v>
      </c>
      <c r="CY178">
        <f>AA178</f>
        <v>31.49</v>
      </c>
      <c r="CZ178">
        <f>AE178</f>
        <v>31.49</v>
      </c>
      <c r="DA178">
        <f>AI178</f>
        <v>1</v>
      </c>
      <c r="DB178">
        <f>ROUND(ROUND(AT178*CZ178,2),6)</f>
        <v>0.63</v>
      </c>
      <c r="DC178">
        <f>ROUND(ROUND(AT178*AG178,2),6)</f>
        <v>0</v>
      </c>
      <c r="DD178" t="s">
        <v>3</v>
      </c>
      <c r="DE178" t="s">
        <v>3</v>
      </c>
      <c r="DF178">
        <f t="shared" si="45"/>
        <v>0.63</v>
      </c>
      <c r="DG178">
        <f t="shared" si="46"/>
        <v>0</v>
      </c>
      <c r="DH178">
        <f t="shared" si="47"/>
        <v>0</v>
      </c>
      <c r="DI178">
        <f t="shared" si="48"/>
        <v>0</v>
      </c>
      <c r="DJ178">
        <f>DF178</f>
        <v>0.63</v>
      </c>
      <c r="DK178">
        <v>0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ROW(Source!A405)</f>
        <v>405</v>
      </c>
      <c r="B179">
        <v>1472751627</v>
      </c>
      <c r="C179">
        <v>1472753584</v>
      </c>
      <c r="D179">
        <v>1441822228</v>
      </c>
      <c r="E179">
        <v>15514512</v>
      </c>
      <c r="F179">
        <v>1</v>
      </c>
      <c r="G179">
        <v>15514512</v>
      </c>
      <c r="H179">
        <v>3</v>
      </c>
      <c r="I179" t="s">
        <v>640</v>
      </c>
      <c r="J179" t="s">
        <v>3</v>
      </c>
      <c r="K179" t="s">
        <v>642</v>
      </c>
      <c r="L179">
        <v>1346</v>
      </c>
      <c r="N179">
        <v>1009</v>
      </c>
      <c r="O179" t="s">
        <v>581</v>
      </c>
      <c r="P179" t="s">
        <v>581</v>
      </c>
      <c r="Q179">
        <v>1</v>
      </c>
      <c r="W179">
        <v>0</v>
      </c>
      <c r="X179">
        <v>-197379457</v>
      </c>
      <c r="Y179">
        <f>AT179</f>
        <v>0.02</v>
      </c>
      <c r="AA179">
        <v>73.95</v>
      </c>
      <c r="AB179">
        <v>0</v>
      </c>
      <c r="AC179">
        <v>0</v>
      </c>
      <c r="AD179">
        <v>0</v>
      </c>
      <c r="AE179">
        <v>73.951729999999998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0.02</v>
      </c>
      <c r="AU179" t="s">
        <v>3</v>
      </c>
      <c r="AV179">
        <v>0</v>
      </c>
      <c r="AW179">
        <v>2</v>
      </c>
      <c r="AX179">
        <v>1472753591</v>
      </c>
      <c r="AY179">
        <v>1</v>
      </c>
      <c r="AZ179">
        <v>0</v>
      </c>
      <c r="BA179">
        <v>274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V179">
        <v>0</v>
      </c>
      <c r="CW179">
        <v>0</v>
      </c>
      <c r="CX179">
        <f>ROUND(Y179*Source!I405,9)</f>
        <v>0.02</v>
      </c>
      <c r="CY179">
        <f>AA179</f>
        <v>73.95</v>
      </c>
      <c r="CZ179">
        <f>AE179</f>
        <v>73.951729999999998</v>
      </c>
      <c r="DA179">
        <f>AI179</f>
        <v>1</v>
      </c>
      <c r="DB179">
        <f>ROUND(ROUND(AT179*CZ179,2),6)</f>
        <v>1.48</v>
      </c>
      <c r="DC179">
        <f>ROUND(ROUND(AT179*AG179,2),6)</f>
        <v>0</v>
      </c>
      <c r="DD179" t="s">
        <v>3</v>
      </c>
      <c r="DE179" t="s">
        <v>3</v>
      </c>
      <c r="DF179">
        <f t="shared" si="45"/>
        <v>1.48</v>
      </c>
      <c r="DG179">
        <f t="shared" si="46"/>
        <v>0</v>
      </c>
      <c r="DH179">
        <f t="shared" si="47"/>
        <v>0</v>
      </c>
      <c r="DI179">
        <f t="shared" si="48"/>
        <v>0</v>
      </c>
      <c r="DJ179">
        <f>DF179</f>
        <v>1.48</v>
      </c>
      <c r="DK179">
        <v>0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ROW(Source!A405)</f>
        <v>405</v>
      </c>
      <c r="B180">
        <v>1472751627</v>
      </c>
      <c r="C180">
        <v>1472753584</v>
      </c>
      <c r="D180">
        <v>1441834920</v>
      </c>
      <c r="E180">
        <v>1</v>
      </c>
      <c r="F180">
        <v>1</v>
      </c>
      <c r="G180">
        <v>15514512</v>
      </c>
      <c r="H180">
        <v>3</v>
      </c>
      <c r="I180" t="s">
        <v>646</v>
      </c>
      <c r="J180" t="s">
        <v>647</v>
      </c>
      <c r="K180" t="s">
        <v>648</v>
      </c>
      <c r="L180">
        <v>1346</v>
      </c>
      <c r="N180">
        <v>1009</v>
      </c>
      <c r="O180" t="s">
        <v>581</v>
      </c>
      <c r="P180" t="s">
        <v>581</v>
      </c>
      <c r="Q180">
        <v>1</v>
      </c>
      <c r="W180">
        <v>0</v>
      </c>
      <c r="X180">
        <v>707796009</v>
      </c>
      <c r="Y180">
        <f>AT180</f>
        <v>0.01</v>
      </c>
      <c r="AA180">
        <v>106.87</v>
      </c>
      <c r="AB180">
        <v>0</v>
      </c>
      <c r="AC180">
        <v>0</v>
      </c>
      <c r="AD180">
        <v>0</v>
      </c>
      <c r="AE180">
        <v>106.87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0.01</v>
      </c>
      <c r="AU180" t="s">
        <v>3</v>
      </c>
      <c r="AV180">
        <v>0</v>
      </c>
      <c r="AW180">
        <v>2</v>
      </c>
      <c r="AX180">
        <v>1472753594</v>
      </c>
      <c r="AY180">
        <v>1</v>
      </c>
      <c r="AZ180">
        <v>0</v>
      </c>
      <c r="BA180">
        <v>275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V180">
        <v>0</v>
      </c>
      <c r="CW180">
        <v>0</v>
      </c>
      <c r="CX180">
        <f>ROUND(Y180*Source!I405,9)</f>
        <v>0.01</v>
      </c>
      <c r="CY180">
        <f>AA180</f>
        <v>106.87</v>
      </c>
      <c r="CZ180">
        <f>AE180</f>
        <v>106.87</v>
      </c>
      <c r="DA180">
        <f>AI180</f>
        <v>1</v>
      </c>
      <c r="DB180">
        <f>ROUND(ROUND(AT180*CZ180,2),6)</f>
        <v>1.07</v>
      </c>
      <c r="DC180">
        <f>ROUND(ROUND(AT180*AG180,2),6)</f>
        <v>0</v>
      </c>
      <c r="DD180" t="s">
        <v>3</v>
      </c>
      <c r="DE180" t="s">
        <v>3</v>
      </c>
      <c r="DF180">
        <f t="shared" si="45"/>
        <v>1.07</v>
      </c>
      <c r="DG180">
        <f t="shared" si="46"/>
        <v>0</v>
      </c>
      <c r="DH180">
        <f t="shared" si="47"/>
        <v>0</v>
      </c>
      <c r="DI180">
        <f t="shared" si="48"/>
        <v>0</v>
      </c>
      <c r="DJ180">
        <f>DF180</f>
        <v>1.07</v>
      </c>
      <c r="DK180">
        <v>0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ROW(Source!A406)</f>
        <v>406</v>
      </c>
      <c r="B181">
        <v>1472751627</v>
      </c>
      <c r="C181">
        <v>1472753595</v>
      </c>
      <c r="D181">
        <v>1441819193</v>
      </c>
      <c r="E181">
        <v>15514512</v>
      </c>
      <c r="F181">
        <v>1</v>
      </c>
      <c r="G181">
        <v>15514512</v>
      </c>
      <c r="H181">
        <v>1</v>
      </c>
      <c r="I181" t="s">
        <v>571</v>
      </c>
      <c r="J181" t="s">
        <v>3</v>
      </c>
      <c r="K181" t="s">
        <v>572</v>
      </c>
      <c r="L181">
        <v>1191</v>
      </c>
      <c r="N181">
        <v>1013</v>
      </c>
      <c r="O181" t="s">
        <v>573</v>
      </c>
      <c r="P181" t="s">
        <v>573</v>
      </c>
      <c r="Q181">
        <v>1</v>
      </c>
      <c r="W181">
        <v>0</v>
      </c>
      <c r="X181">
        <v>476480486</v>
      </c>
      <c r="Y181">
        <f>(AT181*2)</f>
        <v>0.6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M181">
        <v>-2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3</v>
      </c>
      <c r="AT181">
        <v>0.3</v>
      </c>
      <c r="AU181" t="s">
        <v>193</v>
      </c>
      <c r="AV181">
        <v>1</v>
      </c>
      <c r="AW181">
        <v>2</v>
      </c>
      <c r="AX181">
        <v>1472753599</v>
      </c>
      <c r="AY181">
        <v>1</v>
      </c>
      <c r="AZ181">
        <v>0</v>
      </c>
      <c r="BA181">
        <v>276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U181">
        <f>ROUND(AT181*Source!I406*AH181*AL181,2)</f>
        <v>0</v>
      </c>
      <c r="CV181">
        <f>ROUND(Y181*Source!I406,9)</f>
        <v>0.6</v>
      </c>
      <c r="CW181">
        <v>0</v>
      </c>
      <c r="CX181">
        <f>ROUND(Y181*Source!I406,9)</f>
        <v>0.6</v>
      </c>
      <c r="CY181">
        <f>AD181</f>
        <v>0</v>
      </c>
      <c r="CZ181">
        <f>AH181</f>
        <v>0</v>
      </c>
      <c r="DA181">
        <f>AL181</f>
        <v>1</v>
      </c>
      <c r="DB181">
        <f>ROUND((ROUND(AT181*CZ181,2)*2),6)</f>
        <v>0</v>
      </c>
      <c r="DC181">
        <f>ROUND((ROUND(AT181*AG181,2)*2),6)</f>
        <v>0</v>
      </c>
      <c r="DD181" t="s">
        <v>3</v>
      </c>
      <c r="DE181" t="s">
        <v>3</v>
      </c>
      <c r="DF181">
        <f t="shared" si="45"/>
        <v>0</v>
      </c>
      <c r="DG181">
        <f t="shared" si="46"/>
        <v>0</v>
      </c>
      <c r="DH181">
        <f t="shared" si="47"/>
        <v>0</v>
      </c>
      <c r="DI181">
        <f t="shared" si="48"/>
        <v>0</v>
      </c>
      <c r="DJ181">
        <f>DI181</f>
        <v>0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ROW(Source!A406)</f>
        <v>406</v>
      </c>
      <c r="B182">
        <v>1472751627</v>
      </c>
      <c r="C182">
        <v>1472753595</v>
      </c>
      <c r="D182">
        <v>1441836235</v>
      </c>
      <c r="E182">
        <v>1</v>
      </c>
      <c r="F182">
        <v>1</v>
      </c>
      <c r="G182">
        <v>15514512</v>
      </c>
      <c r="H182">
        <v>3</v>
      </c>
      <c r="I182" t="s">
        <v>578</v>
      </c>
      <c r="J182" t="s">
        <v>579</v>
      </c>
      <c r="K182" t="s">
        <v>580</v>
      </c>
      <c r="L182">
        <v>1346</v>
      </c>
      <c r="N182">
        <v>1009</v>
      </c>
      <c r="O182" t="s">
        <v>581</v>
      </c>
      <c r="P182" t="s">
        <v>581</v>
      </c>
      <c r="Q182">
        <v>1</v>
      </c>
      <c r="W182">
        <v>0</v>
      </c>
      <c r="X182">
        <v>-1595335418</v>
      </c>
      <c r="Y182">
        <f>(AT182*2)</f>
        <v>0.1</v>
      </c>
      <c r="AA182">
        <v>31.49</v>
      </c>
      <c r="AB182">
        <v>0</v>
      </c>
      <c r="AC182">
        <v>0</v>
      </c>
      <c r="AD182">
        <v>0</v>
      </c>
      <c r="AE182">
        <v>31.49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0.05</v>
      </c>
      <c r="AU182" t="s">
        <v>193</v>
      </c>
      <c r="AV182">
        <v>0</v>
      </c>
      <c r="AW182">
        <v>2</v>
      </c>
      <c r="AX182">
        <v>1472753600</v>
      </c>
      <c r="AY182">
        <v>1</v>
      </c>
      <c r="AZ182">
        <v>0</v>
      </c>
      <c r="BA182">
        <v>277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V182">
        <v>0</v>
      </c>
      <c r="CW182">
        <v>0</v>
      </c>
      <c r="CX182">
        <f>ROUND(Y182*Source!I406,9)</f>
        <v>0.1</v>
      </c>
      <c r="CY182">
        <f>AA182</f>
        <v>31.49</v>
      </c>
      <c r="CZ182">
        <f>AE182</f>
        <v>31.49</v>
      </c>
      <c r="DA182">
        <f>AI182</f>
        <v>1</v>
      </c>
      <c r="DB182">
        <f>ROUND((ROUND(AT182*CZ182,2)*2),6)</f>
        <v>3.14</v>
      </c>
      <c r="DC182">
        <f>ROUND((ROUND(AT182*AG182,2)*2),6)</f>
        <v>0</v>
      </c>
      <c r="DD182" t="s">
        <v>3</v>
      </c>
      <c r="DE182" t="s">
        <v>3</v>
      </c>
      <c r="DF182">
        <f t="shared" si="45"/>
        <v>3.15</v>
      </c>
      <c r="DG182">
        <f t="shared" si="46"/>
        <v>0</v>
      </c>
      <c r="DH182">
        <f t="shared" si="47"/>
        <v>0</v>
      </c>
      <c r="DI182">
        <f t="shared" si="48"/>
        <v>0</v>
      </c>
      <c r="DJ182">
        <f>DF182</f>
        <v>3.15</v>
      </c>
      <c r="DK182">
        <v>0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ROW(Source!A406)</f>
        <v>406</v>
      </c>
      <c r="B183">
        <v>1472751627</v>
      </c>
      <c r="C183">
        <v>1472753595</v>
      </c>
      <c r="D183">
        <v>1441834628</v>
      </c>
      <c r="E183">
        <v>1</v>
      </c>
      <c r="F183">
        <v>1</v>
      </c>
      <c r="G183">
        <v>15514512</v>
      </c>
      <c r="H183">
        <v>3</v>
      </c>
      <c r="I183" t="s">
        <v>640</v>
      </c>
      <c r="J183" t="s">
        <v>641</v>
      </c>
      <c r="K183" t="s">
        <v>642</v>
      </c>
      <c r="L183">
        <v>1348</v>
      </c>
      <c r="N183">
        <v>1009</v>
      </c>
      <c r="O183" t="s">
        <v>599</v>
      </c>
      <c r="P183" t="s">
        <v>599</v>
      </c>
      <c r="Q183">
        <v>1000</v>
      </c>
      <c r="W183">
        <v>0</v>
      </c>
      <c r="X183">
        <v>779500846</v>
      </c>
      <c r="Y183">
        <f>(AT183*2)</f>
        <v>8.0000000000000007E-5</v>
      </c>
      <c r="AA183">
        <v>73951.73</v>
      </c>
      <c r="AB183">
        <v>0</v>
      </c>
      <c r="AC183">
        <v>0</v>
      </c>
      <c r="AD183">
        <v>0</v>
      </c>
      <c r="AE183">
        <v>73951.73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4.0000000000000003E-5</v>
      </c>
      <c r="AU183" t="s">
        <v>193</v>
      </c>
      <c r="AV183">
        <v>0</v>
      </c>
      <c r="AW183">
        <v>2</v>
      </c>
      <c r="AX183">
        <v>1472753601</v>
      </c>
      <c r="AY183">
        <v>1</v>
      </c>
      <c r="AZ183">
        <v>0</v>
      </c>
      <c r="BA183">
        <v>278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V183">
        <v>0</v>
      </c>
      <c r="CW183">
        <v>0</v>
      </c>
      <c r="CX183">
        <f>ROUND(Y183*Source!I406,9)</f>
        <v>8.0000000000000007E-5</v>
      </c>
      <c r="CY183">
        <f>AA183</f>
        <v>73951.73</v>
      </c>
      <c r="CZ183">
        <f>AE183</f>
        <v>73951.73</v>
      </c>
      <c r="DA183">
        <f>AI183</f>
        <v>1</v>
      </c>
      <c r="DB183">
        <f>ROUND((ROUND(AT183*CZ183,2)*2),6)</f>
        <v>5.92</v>
      </c>
      <c r="DC183">
        <f>ROUND((ROUND(AT183*AG183,2)*2),6)</f>
        <v>0</v>
      </c>
      <c r="DD183" t="s">
        <v>3</v>
      </c>
      <c r="DE183" t="s">
        <v>3</v>
      </c>
      <c r="DF183">
        <f t="shared" si="45"/>
        <v>5.92</v>
      </c>
      <c r="DG183">
        <f t="shared" si="46"/>
        <v>0</v>
      </c>
      <c r="DH183">
        <f t="shared" si="47"/>
        <v>0</v>
      </c>
      <c r="DI183">
        <f t="shared" si="48"/>
        <v>0</v>
      </c>
      <c r="DJ183">
        <f>DF183</f>
        <v>5.92</v>
      </c>
      <c r="DK183">
        <v>0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ROW(Source!A407)</f>
        <v>407</v>
      </c>
      <c r="B184">
        <v>1472751627</v>
      </c>
      <c r="C184">
        <v>1472753602</v>
      </c>
      <c r="D184">
        <v>1441819193</v>
      </c>
      <c r="E184">
        <v>15514512</v>
      </c>
      <c r="F184">
        <v>1</v>
      </c>
      <c r="G184">
        <v>15514512</v>
      </c>
      <c r="H184">
        <v>1</v>
      </c>
      <c r="I184" t="s">
        <v>571</v>
      </c>
      <c r="J184" t="s">
        <v>3</v>
      </c>
      <c r="K184" t="s">
        <v>572</v>
      </c>
      <c r="L184">
        <v>1191</v>
      </c>
      <c r="N184">
        <v>1013</v>
      </c>
      <c r="O184" t="s">
        <v>573</v>
      </c>
      <c r="P184" t="s">
        <v>573</v>
      </c>
      <c r="Q184">
        <v>1</v>
      </c>
      <c r="W184">
        <v>0</v>
      </c>
      <c r="X184">
        <v>476480486</v>
      </c>
      <c r="Y184">
        <f>AT184</f>
        <v>0.02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0.02</v>
      </c>
      <c r="AU184" t="s">
        <v>3</v>
      </c>
      <c r="AV184">
        <v>1</v>
      </c>
      <c r="AW184">
        <v>2</v>
      </c>
      <c r="AX184">
        <v>1472753604</v>
      </c>
      <c r="AY184">
        <v>1</v>
      </c>
      <c r="AZ184">
        <v>6144</v>
      </c>
      <c r="BA184">
        <v>279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U184">
        <f>ROUND(AT184*Source!I407*AH184*AL184,2)</f>
        <v>0</v>
      </c>
      <c r="CV184">
        <f>ROUND(Y184*Source!I407,9)</f>
        <v>0.02</v>
      </c>
      <c r="CW184">
        <v>0</v>
      </c>
      <c r="CX184">
        <f>ROUND(Y184*Source!I407,9)</f>
        <v>0.02</v>
      </c>
      <c r="CY184">
        <f>AD184</f>
        <v>0</v>
      </c>
      <c r="CZ184">
        <f>AH184</f>
        <v>0</v>
      </c>
      <c r="DA184">
        <f>AL184</f>
        <v>1</v>
      </c>
      <c r="DB184">
        <f>ROUND(ROUND(AT184*CZ184,2),6)</f>
        <v>0</v>
      </c>
      <c r="DC184">
        <f>ROUND(ROUND(AT184*AG184,2),6)</f>
        <v>0</v>
      </c>
      <c r="DD184" t="s">
        <v>3</v>
      </c>
      <c r="DE184" t="s">
        <v>3</v>
      </c>
      <c r="DF184">
        <f t="shared" si="45"/>
        <v>0</v>
      </c>
      <c r="DG184">
        <f t="shared" si="46"/>
        <v>0</v>
      </c>
      <c r="DH184">
        <f t="shared" si="47"/>
        <v>0</v>
      </c>
      <c r="DI184">
        <f t="shared" si="48"/>
        <v>0</v>
      </c>
      <c r="DJ184">
        <f>DI184</f>
        <v>0</v>
      </c>
      <c r="DK184">
        <v>0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ROW(Source!A443)</f>
        <v>443</v>
      </c>
      <c r="B185">
        <v>1472751627</v>
      </c>
      <c r="C185">
        <v>1472753605</v>
      </c>
      <c r="D185">
        <v>1441819193</v>
      </c>
      <c r="E185">
        <v>15514512</v>
      </c>
      <c r="F185">
        <v>1</v>
      </c>
      <c r="G185">
        <v>15514512</v>
      </c>
      <c r="H185">
        <v>1</v>
      </c>
      <c r="I185" t="s">
        <v>571</v>
      </c>
      <c r="J185" t="s">
        <v>3</v>
      </c>
      <c r="K185" t="s">
        <v>572</v>
      </c>
      <c r="L185">
        <v>1191</v>
      </c>
      <c r="N185">
        <v>1013</v>
      </c>
      <c r="O185" t="s">
        <v>573</v>
      </c>
      <c r="P185" t="s">
        <v>573</v>
      </c>
      <c r="Q185">
        <v>1</v>
      </c>
      <c r="W185">
        <v>0</v>
      </c>
      <c r="X185">
        <v>476480486</v>
      </c>
      <c r="Y185">
        <f>(AT185*118)</f>
        <v>7.08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0.06</v>
      </c>
      <c r="AU185" t="s">
        <v>347</v>
      </c>
      <c r="AV185">
        <v>1</v>
      </c>
      <c r="AW185">
        <v>2</v>
      </c>
      <c r="AX185">
        <v>1472753607</v>
      </c>
      <c r="AY185">
        <v>1</v>
      </c>
      <c r="AZ185">
        <v>0</v>
      </c>
      <c r="BA185">
        <v>280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U185">
        <f>ROUND(AT185*Source!I443*AH185*AL185,2)</f>
        <v>0</v>
      </c>
      <c r="CV185">
        <f>ROUND(Y185*Source!I443,9)</f>
        <v>7.08</v>
      </c>
      <c r="CW185">
        <v>0</v>
      </c>
      <c r="CX185">
        <f>ROUND(Y185*Source!I443,9)</f>
        <v>7.08</v>
      </c>
      <c r="CY185">
        <f>AD185</f>
        <v>0</v>
      </c>
      <c r="CZ185">
        <f>AH185</f>
        <v>0</v>
      </c>
      <c r="DA185">
        <f>AL185</f>
        <v>1</v>
      </c>
      <c r="DB185">
        <f>ROUND((ROUND(AT185*CZ185,2)*118),6)</f>
        <v>0</v>
      </c>
      <c r="DC185">
        <f>ROUND((ROUND(AT185*AG185,2)*118),6)</f>
        <v>0</v>
      </c>
      <c r="DD185" t="s">
        <v>3</v>
      </c>
      <c r="DE185" t="s">
        <v>3</v>
      </c>
      <c r="DF185">
        <f t="shared" si="45"/>
        <v>0</v>
      </c>
      <c r="DG185">
        <f t="shared" si="46"/>
        <v>0</v>
      </c>
      <c r="DH185">
        <f t="shared" si="47"/>
        <v>0</v>
      </c>
      <c r="DI185">
        <f t="shared" si="48"/>
        <v>0</v>
      </c>
      <c r="DJ185">
        <f>DI185</f>
        <v>0</v>
      </c>
      <c r="DK185">
        <v>0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ROW(Source!A444)</f>
        <v>444</v>
      </c>
      <c r="B186">
        <v>1472751627</v>
      </c>
      <c r="C186">
        <v>1472753608</v>
      </c>
      <c r="D186">
        <v>1441819193</v>
      </c>
      <c r="E186">
        <v>15514512</v>
      </c>
      <c r="F186">
        <v>1</v>
      </c>
      <c r="G186">
        <v>15514512</v>
      </c>
      <c r="H186">
        <v>1</v>
      </c>
      <c r="I186" t="s">
        <v>571</v>
      </c>
      <c r="J186" t="s">
        <v>3</v>
      </c>
      <c r="K186" t="s">
        <v>572</v>
      </c>
      <c r="L186">
        <v>1191</v>
      </c>
      <c r="N186">
        <v>1013</v>
      </c>
      <c r="O186" t="s">
        <v>573</v>
      </c>
      <c r="P186" t="s">
        <v>573</v>
      </c>
      <c r="Q186">
        <v>1</v>
      </c>
      <c r="W186">
        <v>0</v>
      </c>
      <c r="X186">
        <v>476480486</v>
      </c>
      <c r="Y186">
        <f>(AT186*4)</f>
        <v>0.8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0.2</v>
      </c>
      <c r="AU186" t="s">
        <v>32</v>
      </c>
      <c r="AV186">
        <v>1</v>
      </c>
      <c r="AW186">
        <v>2</v>
      </c>
      <c r="AX186">
        <v>1472753611</v>
      </c>
      <c r="AY186">
        <v>1</v>
      </c>
      <c r="AZ186">
        <v>0</v>
      </c>
      <c r="BA186">
        <v>281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U186">
        <f>ROUND(AT186*Source!I444*AH186*AL186,2)</f>
        <v>0</v>
      </c>
      <c r="CV186">
        <f>ROUND(Y186*Source!I444,9)</f>
        <v>0.8</v>
      </c>
      <c r="CW186">
        <v>0</v>
      </c>
      <c r="CX186">
        <f>ROUND(Y186*Source!I444,9)</f>
        <v>0.8</v>
      </c>
      <c r="CY186">
        <f>AD186</f>
        <v>0</v>
      </c>
      <c r="CZ186">
        <f>AH186</f>
        <v>0</v>
      </c>
      <c r="DA186">
        <f>AL186</f>
        <v>1</v>
      </c>
      <c r="DB186">
        <f>ROUND((ROUND(AT186*CZ186,2)*4),6)</f>
        <v>0</v>
      </c>
      <c r="DC186">
        <f>ROUND((ROUND(AT186*AG186,2)*4),6)</f>
        <v>0</v>
      </c>
      <c r="DD186" t="s">
        <v>3</v>
      </c>
      <c r="DE186" t="s">
        <v>3</v>
      </c>
      <c r="DF186">
        <f t="shared" si="45"/>
        <v>0</v>
      </c>
      <c r="DG186">
        <f t="shared" si="46"/>
        <v>0</v>
      </c>
      <c r="DH186">
        <f t="shared" si="47"/>
        <v>0</v>
      </c>
      <c r="DI186">
        <f t="shared" si="48"/>
        <v>0</v>
      </c>
      <c r="DJ186">
        <f>DI186</f>
        <v>0</v>
      </c>
      <c r="DK186">
        <v>0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ROW(Source!A444)</f>
        <v>444</v>
      </c>
      <c r="B187">
        <v>1472751627</v>
      </c>
      <c r="C187">
        <v>1472753608</v>
      </c>
      <c r="D187">
        <v>1441836235</v>
      </c>
      <c r="E187">
        <v>1</v>
      </c>
      <c r="F187">
        <v>1</v>
      </c>
      <c r="G187">
        <v>15514512</v>
      </c>
      <c r="H187">
        <v>3</v>
      </c>
      <c r="I187" t="s">
        <v>578</v>
      </c>
      <c r="J187" t="s">
        <v>579</v>
      </c>
      <c r="K187" t="s">
        <v>580</v>
      </c>
      <c r="L187">
        <v>1346</v>
      </c>
      <c r="N187">
        <v>1009</v>
      </c>
      <c r="O187" t="s">
        <v>581</v>
      </c>
      <c r="P187" t="s">
        <v>581</v>
      </c>
      <c r="Q187">
        <v>1</v>
      </c>
      <c r="W187">
        <v>0</v>
      </c>
      <c r="X187">
        <v>-1595335418</v>
      </c>
      <c r="Y187">
        <f>(AT187*4)</f>
        <v>0.2</v>
      </c>
      <c r="AA187">
        <v>31.49</v>
      </c>
      <c r="AB187">
        <v>0</v>
      </c>
      <c r="AC187">
        <v>0</v>
      </c>
      <c r="AD187">
        <v>0</v>
      </c>
      <c r="AE187">
        <v>31.49</v>
      </c>
      <c r="AF187">
        <v>0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M187">
        <v>-2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0.05</v>
      </c>
      <c r="AU187" t="s">
        <v>32</v>
      </c>
      <c r="AV187">
        <v>0</v>
      </c>
      <c r="AW187">
        <v>2</v>
      </c>
      <c r="AX187">
        <v>1472753612</v>
      </c>
      <c r="AY187">
        <v>1</v>
      </c>
      <c r="AZ187">
        <v>0</v>
      </c>
      <c r="BA187">
        <v>282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V187">
        <v>0</v>
      </c>
      <c r="CW187">
        <v>0</v>
      </c>
      <c r="CX187">
        <f>ROUND(Y187*Source!I444,9)</f>
        <v>0.2</v>
      </c>
      <c r="CY187">
        <f>AA187</f>
        <v>31.49</v>
      </c>
      <c r="CZ187">
        <f>AE187</f>
        <v>31.49</v>
      </c>
      <c r="DA187">
        <f>AI187</f>
        <v>1</v>
      </c>
      <c r="DB187">
        <f>ROUND((ROUND(AT187*CZ187,2)*4),6)</f>
        <v>6.28</v>
      </c>
      <c r="DC187">
        <f>ROUND((ROUND(AT187*AG187,2)*4),6)</f>
        <v>0</v>
      </c>
      <c r="DD187" t="s">
        <v>3</v>
      </c>
      <c r="DE187" t="s">
        <v>3</v>
      </c>
      <c r="DF187">
        <f t="shared" si="45"/>
        <v>6.3</v>
      </c>
      <c r="DG187">
        <f t="shared" si="46"/>
        <v>0</v>
      </c>
      <c r="DH187">
        <f t="shared" si="47"/>
        <v>0</v>
      </c>
      <c r="DI187">
        <f t="shared" si="48"/>
        <v>0</v>
      </c>
      <c r="DJ187">
        <f>DF187</f>
        <v>6.3</v>
      </c>
      <c r="DK187">
        <v>0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ROW(Source!A455)</f>
        <v>455</v>
      </c>
      <c r="B188">
        <v>1472751627</v>
      </c>
      <c r="C188">
        <v>1472753651</v>
      </c>
      <c r="D188">
        <v>1441819193</v>
      </c>
      <c r="E188">
        <v>15514512</v>
      </c>
      <c r="F188">
        <v>1</v>
      </c>
      <c r="G188">
        <v>15514512</v>
      </c>
      <c r="H188">
        <v>1</v>
      </c>
      <c r="I188" t="s">
        <v>571</v>
      </c>
      <c r="J188" t="s">
        <v>3</v>
      </c>
      <c r="K188" t="s">
        <v>572</v>
      </c>
      <c r="L188">
        <v>1191</v>
      </c>
      <c r="N188">
        <v>1013</v>
      </c>
      <c r="O188" t="s">
        <v>573</v>
      </c>
      <c r="P188" t="s">
        <v>573</v>
      </c>
      <c r="Q188">
        <v>1</v>
      </c>
      <c r="W188">
        <v>0</v>
      </c>
      <c r="X188">
        <v>476480486</v>
      </c>
      <c r="Y188">
        <f>(AT188*118)</f>
        <v>7.08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1</v>
      </c>
      <c r="AJ188">
        <v>1</v>
      </c>
      <c r="AK188">
        <v>1</v>
      </c>
      <c r="AL188">
        <v>1</v>
      </c>
      <c r="AM188">
        <v>-2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0.06</v>
      </c>
      <c r="AU188" t="s">
        <v>347</v>
      </c>
      <c r="AV188">
        <v>1</v>
      </c>
      <c r="AW188">
        <v>2</v>
      </c>
      <c r="AX188">
        <v>1472753653</v>
      </c>
      <c r="AY188">
        <v>1</v>
      </c>
      <c r="AZ188">
        <v>0</v>
      </c>
      <c r="BA188">
        <v>311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U188">
        <f>ROUND(AT188*Source!I455*AH188*AL188,2)</f>
        <v>0</v>
      </c>
      <c r="CV188">
        <f>ROUND(Y188*Source!I455,9)</f>
        <v>7.08</v>
      </c>
      <c r="CW188">
        <v>0</v>
      </c>
      <c r="CX188">
        <f>ROUND(Y188*Source!I455,9)</f>
        <v>7.08</v>
      </c>
      <c r="CY188">
        <f>AD188</f>
        <v>0</v>
      </c>
      <c r="CZ188">
        <f>AH188</f>
        <v>0</v>
      </c>
      <c r="DA188">
        <f>AL188</f>
        <v>1</v>
      </c>
      <c r="DB188">
        <f>ROUND((ROUND(AT188*CZ188,2)*118),6)</f>
        <v>0</v>
      </c>
      <c r="DC188">
        <f>ROUND((ROUND(AT188*AG188,2)*118),6)</f>
        <v>0</v>
      </c>
      <c r="DD188" t="s">
        <v>3</v>
      </c>
      <c r="DE188" t="s">
        <v>3</v>
      </c>
      <c r="DF188">
        <f t="shared" si="45"/>
        <v>0</v>
      </c>
      <c r="DG188">
        <f t="shared" si="46"/>
        <v>0</v>
      </c>
      <c r="DH188">
        <f t="shared" si="47"/>
        <v>0</v>
      </c>
      <c r="DI188">
        <f t="shared" si="48"/>
        <v>0</v>
      </c>
      <c r="DJ188">
        <f>DI188</f>
        <v>0</v>
      </c>
      <c r="DK188">
        <v>0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ROW(Source!A456)</f>
        <v>456</v>
      </c>
      <c r="B189">
        <v>1472751627</v>
      </c>
      <c r="C189">
        <v>1472753654</v>
      </c>
      <c r="D189">
        <v>1441819193</v>
      </c>
      <c r="E189">
        <v>15514512</v>
      </c>
      <c r="F189">
        <v>1</v>
      </c>
      <c r="G189">
        <v>15514512</v>
      </c>
      <c r="H189">
        <v>1</v>
      </c>
      <c r="I189" t="s">
        <v>571</v>
      </c>
      <c r="J189" t="s">
        <v>3</v>
      </c>
      <c r="K189" t="s">
        <v>572</v>
      </c>
      <c r="L189">
        <v>1191</v>
      </c>
      <c r="N189">
        <v>1013</v>
      </c>
      <c r="O189" t="s">
        <v>573</v>
      </c>
      <c r="P189" t="s">
        <v>573</v>
      </c>
      <c r="Q189">
        <v>1</v>
      </c>
      <c r="W189">
        <v>0</v>
      </c>
      <c r="X189">
        <v>476480486</v>
      </c>
      <c r="Y189">
        <f>(AT189*4)</f>
        <v>0.8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0.2</v>
      </c>
      <c r="AU189" t="s">
        <v>32</v>
      </c>
      <c r="AV189">
        <v>1</v>
      </c>
      <c r="AW189">
        <v>2</v>
      </c>
      <c r="AX189">
        <v>1472753657</v>
      </c>
      <c r="AY189">
        <v>1</v>
      </c>
      <c r="AZ189">
        <v>0</v>
      </c>
      <c r="BA189">
        <v>312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U189">
        <f>ROUND(AT189*Source!I456*AH189*AL189,2)</f>
        <v>0</v>
      </c>
      <c r="CV189">
        <f>ROUND(Y189*Source!I456,9)</f>
        <v>0.8</v>
      </c>
      <c r="CW189">
        <v>0</v>
      </c>
      <c r="CX189">
        <f>ROUND(Y189*Source!I456,9)</f>
        <v>0.8</v>
      </c>
      <c r="CY189">
        <f>AD189</f>
        <v>0</v>
      </c>
      <c r="CZ189">
        <f>AH189</f>
        <v>0</v>
      </c>
      <c r="DA189">
        <f>AL189</f>
        <v>1</v>
      </c>
      <c r="DB189">
        <f>ROUND((ROUND(AT189*CZ189,2)*4),6)</f>
        <v>0</v>
      </c>
      <c r="DC189">
        <f>ROUND((ROUND(AT189*AG189,2)*4),6)</f>
        <v>0</v>
      </c>
      <c r="DD189" t="s">
        <v>3</v>
      </c>
      <c r="DE189" t="s">
        <v>3</v>
      </c>
      <c r="DF189">
        <f t="shared" si="45"/>
        <v>0</v>
      </c>
      <c r="DG189">
        <f t="shared" si="46"/>
        <v>0</v>
      </c>
      <c r="DH189">
        <f t="shared" si="47"/>
        <v>0</v>
      </c>
      <c r="DI189">
        <f t="shared" si="48"/>
        <v>0</v>
      </c>
      <c r="DJ189">
        <f>DI189</f>
        <v>0</v>
      </c>
      <c r="DK189">
        <v>0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ROW(Source!A456)</f>
        <v>456</v>
      </c>
      <c r="B190">
        <v>1472751627</v>
      </c>
      <c r="C190">
        <v>1472753654</v>
      </c>
      <c r="D190">
        <v>1441836235</v>
      </c>
      <c r="E190">
        <v>1</v>
      </c>
      <c r="F190">
        <v>1</v>
      </c>
      <c r="G190">
        <v>15514512</v>
      </c>
      <c r="H190">
        <v>3</v>
      </c>
      <c r="I190" t="s">
        <v>578</v>
      </c>
      <c r="J190" t="s">
        <v>579</v>
      </c>
      <c r="K190" t="s">
        <v>580</v>
      </c>
      <c r="L190">
        <v>1346</v>
      </c>
      <c r="N190">
        <v>1009</v>
      </c>
      <c r="O190" t="s">
        <v>581</v>
      </c>
      <c r="P190" t="s">
        <v>581</v>
      </c>
      <c r="Q190">
        <v>1</v>
      </c>
      <c r="W190">
        <v>0</v>
      </c>
      <c r="X190">
        <v>-1595335418</v>
      </c>
      <c r="Y190">
        <f>(AT190*4)</f>
        <v>0.2</v>
      </c>
      <c r="AA190">
        <v>31.49</v>
      </c>
      <c r="AB190">
        <v>0</v>
      </c>
      <c r="AC190">
        <v>0</v>
      </c>
      <c r="AD190">
        <v>0</v>
      </c>
      <c r="AE190">
        <v>31.49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0.05</v>
      </c>
      <c r="AU190" t="s">
        <v>32</v>
      </c>
      <c r="AV190">
        <v>0</v>
      </c>
      <c r="AW190">
        <v>2</v>
      </c>
      <c r="AX190">
        <v>1472753658</v>
      </c>
      <c r="AY190">
        <v>1</v>
      </c>
      <c r="AZ190">
        <v>0</v>
      </c>
      <c r="BA190">
        <v>313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V190">
        <v>0</v>
      </c>
      <c r="CW190">
        <v>0</v>
      </c>
      <c r="CX190">
        <f>ROUND(Y190*Source!I456,9)</f>
        <v>0.2</v>
      </c>
      <c r="CY190">
        <f>AA190</f>
        <v>31.49</v>
      </c>
      <c r="CZ190">
        <f>AE190</f>
        <v>31.49</v>
      </c>
      <c r="DA190">
        <f>AI190</f>
        <v>1</v>
      </c>
      <c r="DB190">
        <f>ROUND((ROUND(AT190*CZ190,2)*4),6)</f>
        <v>6.28</v>
      </c>
      <c r="DC190">
        <f>ROUND((ROUND(AT190*AG190,2)*4),6)</f>
        <v>0</v>
      </c>
      <c r="DD190" t="s">
        <v>3</v>
      </c>
      <c r="DE190" t="s">
        <v>3</v>
      </c>
      <c r="DF190">
        <f t="shared" si="45"/>
        <v>6.3</v>
      </c>
      <c r="DG190">
        <f t="shared" si="46"/>
        <v>0</v>
      </c>
      <c r="DH190">
        <f t="shared" si="47"/>
        <v>0</v>
      </c>
      <c r="DI190">
        <f t="shared" si="48"/>
        <v>0</v>
      </c>
      <c r="DJ190">
        <f>DF190</f>
        <v>6.3</v>
      </c>
      <c r="DK190">
        <v>0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ROW(Source!A475)</f>
        <v>475</v>
      </c>
      <c r="B191">
        <v>1472751627</v>
      </c>
      <c r="C191">
        <v>1472753735</v>
      </c>
      <c r="D191">
        <v>1441819193</v>
      </c>
      <c r="E191">
        <v>15514512</v>
      </c>
      <c r="F191">
        <v>1</v>
      </c>
      <c r="G191">
        <v>15514512</v>
      </c>
      <c r="H191">
        <v>1</v>
      </c>
      <c r="I191" t="s">
        <v>571</v>
      </c>
      <c r="J191" t="s">
        <v>3</v>
      </c>
      <c r="K191" t="s">
        <v>572</v>
      </c>
      <c r="L191">
        <v>1191</v>
      </c>
      <c r="N191">
        <v>1013</v>
      </c>
      <c r="O191" t="s">
        <v>573</v>
      </c>
      <c r="P191" t="s">
        <v>573</v>
      </c>
      <c r="Q191">
        <v>1</v>
      </c>
      <c r="W191">
        <v>0</v>
      </c>
      <c r="X191">
        <v>476480486</v>
      </c>
      <c r="Y191">
        <f>AT191</f>
        <v>0.4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1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0.4</v>
      </c>
      <c r="AU191" t="s">
        <v>3</v>
      </c>
      <c r="AV191">
        <v>1</v>
      </c>
      <c r="AW191">
        <v>2</v>
      </c>
      <c r="AX191">
        <v>1472753740</v>
      </c>
      <c r="AY191">
        <v>1</v>
      </c>
      <c r="AZ191">
        <v>0</v>
      </c>
      <c r="BA191">
        <v>372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U191">
        <f>ROUND(AT191*Source!I475*AH191*AL191,2)</f>
        <v>0</v>
      </c>
      <c r="CV191">
        <f>ROUND(Y191*Source!I475,9)</f>
        <v>0.4</v>
      </c>
      <c r="CW191">
        <v>0</v>
      </c>
      <c r="CX191">
        <f>ROUND(Y191*Source!I475,9)</f>
        <v>0.4</v>
      </c>
      <c r="CY191">
        <f>AD191</f>
        <v>0</v>
      </c>
      <c r="CZ191">
        <f>AH191</f>
        <v>0</v>
      </c>
      <c r="DA191">
        <f>AL191</f>
        <v>1</v>
      </c>
      <c r="DB191">
        <f>ROUND(ROUND(AT191*CZ191,2),6)</f>
        <v>0</v>
      </c>
      <c r="DC191">
        <f>ROUND(ROUND(AT191*AG191,2),6)</f>
        <v>0</v>
      </c>
      <c r="DD191" t="s">
        <v>3</v>
      </c>
      <c r="DE191" t="s">
        <v>3</v>
      </c>
      <c r="DF191">
        <f t="shared" si="45"/>
        <v>0</v>
      </c>
      <c r="DG191">
        <f t="shared" si="46"/>
        <v>0</v>
      </c>
      <c r="DH191">
        <f t="shared" si="47"/>
        <v>0</v>
      </c>
      <c r="DI191">
        <f t="shared" si="48"/>
        <v>0</v>
      </c>
      <c r="DJ191">
        <f>DI191</f>
        <v>0</v>
      </c>
      <c r="DK191">
        <v>0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ROW(Source!A475)</f>
        <v>475</v>
      </c>
      <c r="B192">
        <v>1472751627</v>
      </c>
      <c r="C192">
        <v>1472753735</v>
      </c>
      <c r="D192">
        <v>1441836235</v>
      </c>
      <c r="E192">
        <v>1</v>
      </c>
      <c r="F192">
        <v>1</v>
      </c>
      <c r="G192">
        <v>15514512</v>
      </c>
      <c r="H192">
        <v>3</v>
      </c>
      <c r="I192" t="s">
        <v>578</v>
      </c>
      <c r="J192" t="s">
        <v>579</v>
      </c>
      <c r="K192" t="s">
        <v>580</v>
      </c>
      <c r="L192">
        <v>1346</v>
      </c>
      <c r="N192">
        <v>1009</v>
      </c>
      <c r="O192" t="s">
        <v>581</v>
      </c>
      <c r="P192" t="s">
        <v>581</v>
      </c>
      <c r="Q192">
        <v>1</v>
      </c>
      <c r="W192">
        <v>0</v>
      </c>
      <c r="X192">
        <v>-1595335418</v>
      </c>
      <c r="Y192">
        <f>AT192</f>
        <v>0.02</v>
      </c>
      <c r="AA192">
        <v>31.49</v>
      </c>
      <c r="AB192">
        <v>0</v>
      </c>
      <c r="AC192">
        <v>0</v>
      </c>
      <c r="AD192">
        <v>0</v>
      </c>
      <c r="AE192">
        <v>31.49</v>
      </c>
      <c r="AF192">
        <v>0</v>
      </c>
      <c r="AG192">
        <v>0</v>
      </c>
      <c r="AH192">
        <v>0</v>
      </c>
      <c r="AI192">
        <v>1</v>
      </c>
      <c r="AJ192">
        <v>1</v>
      </c>
      <c r="AK192">
        <v>1</v>
      </c>
      <c r="AL192">
        <v>1</v>
      </c>
      <c r="AM192">
        <v>-2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0.02</v>
      </c>
      <c r="AU192" t="s">
        <v>3</v>
      </c>
      <c r="AV192">
        <v>0</v>
      </c>
      <c r="AW192">
        <v>2</v>
      </c>
      <c r="AX192">
        <v>1472753741</v>
      </c>
      <c r="AY192">
        <v>1</v>
      </c>
      <c r="AZ192">
        <v>0</v>
      </c>
      <c r="BA192">
        <v>373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V192">
        <v>0</v>
      </c>
      <c r="CW192">
        <v>0</v>
      </c>
      <c r="CX192">
        <f>ROUND(Y192*Source!I475,9)</f>
        <v>0.02</v>
      </c>
      <c r="CY192">
        <f>AA192</f>
        <v>31.49</v>
      </c>
      <c r="CZ192">
        <f>AE192</f>
        <v>31.49</v>
      </c>
      <c r="DA192">
        <f>AI192</f>
        <v>1</v>
      </c>
      <c r="DB192">
        <f>ROUND(ROUND(AT192*CZ192,2),6)</f>
        <v>0.63</v>
      </c>
      <c r="DC192">
        <f>ROUND(ROUND(AT192*AG192,2),6)</f>
        <v>0</v>
      </c>
      <c r="DD192" t="s">
        <v>3</v>
      </c>
      <c r="DE192" t="s">
        <v>3</v>
      </c>
      <c r="DF192">
        <f t="shared" si="45"/>
        <v>0.63</v>
      </c>
      <c r="DG192">
        <f t="shared" si="46"/>
        <v>0</v>
      </c>
      <c r="DH192">
        <f t="shared" si="47"/>
        <v>0</v>
      </c>
      <c r="DI192">
        <f t="shared" si="48"/>
        <v>0</v>
      </c>
      <c r="DJ192">
        <f>DF192</f>
        <v>0.63</v>
      </c>
      <c r="DK192">
        <v>0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ROW(Source!A475)</f>
        <v>475</v>
      </c>
      <c r="B193">
        <v>1472751627</v>
      </c>
      <c r="C193">
        <v>1472753735</v>
      </c>
      <c r="D193">
        <v>1441838749</v>
      </c>
      <c r="E193">
        <v>1</v>
      </c>
      <c r="F193">
        <v>1</v>
      </c>
      <c r="G193">
        <v>15514512</v>
      </c>
      <c r="H193">
        <v>3</v>
      </c>
      <c r="I193" t="s">
        <v>649</v>
      </c>
      <c r="J193" t="s">
        <v>650</v>
      </c>
      <c r="K193" t="s">
        <v>651</v>
      </c>
      <c r="L193">
        <v>1327</v>
      </c>
      <c r="N193">
        <v>1005</v>
      </c>
      <c r="O193" t="s">
        <v>636</v>
      </c>
      <c r="P193" t="s">
        <v>636</v>
      </c>
      <c r="Q193">
        <v>1</v>
      </c>
      <c r="W193">
        <v>0</v>
      </c>
      <c r="X193">
        <v>-154781522</v>
      </c>
      <c r="Y193">
        <f>AT193</f>
        <v>0.03</v>
      </c>
      <c r="AA193">
        <v>509.19</v>
      </c>
      <c r="AB193">
        <v>0</v>
      </c>
      <c r="AC193">
        <v>0</v>
      </c>
      <c r="AD193">
        <v>0</v>
      </c>
      <c r="AE193">
        <v>509.19</v>
      </c>
      <c r="AF193">
        <v>0</v>
      </c>
      <c r="AG193">
        <v>0</v>
      </c>
      <c r="AH193">
        <v>0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</v>
      </c>
      <c r="AT193">
        <v>0.03</v>
      </c>
      <c r="AU193" t="s">
        <v>3</v>
      </c>
      <c r="AV193">
        <v>0</v>
      </c>
      <c r="AW193">
        <v>2</v>
      </c>
      <c r="AX193">
        <v>1472753742</v>
      </c>
      <c r="AY193">
        <v>1</v>
      </c>
      <c r="AZ193">
        <v>0</v>
      </c>
      <c r="BA193">
        <v>374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V193">
        <v>0</v>
      </c>
      <c r="CW193">
        <v>0</v>
      </c>
      <c r="CX193">
        <f>ROUND(Y193*Source!I475,9)</f>
        <v>0.03</v>
      </c>
      <c r="CY193">
        <f>AA193</f>
        <v>509.19</v>
      </c>
      <c r="CZ193">
        <f>AE193</f>
        <v>509.19</v>
      </c>
      <c r="DA193">
        <f>AI193</f>
        <v>1</v>
      </c>
      <c r="DB193">
        <f>ROUND(ROUND(AT193*CZ193,2),6)</f>
        <v>15.28</v>
      </c>
      <c r="DC193">
        <f>ROUND(ROUND(AT193*AG193,2),6)</f>
        <v>0</v>
      </c>
      <c r="DD193" t="s">
        <v>3</v>
      </c>
      <c r="DE193" t="s">
        <v>3</v>
      </c>
      <c r="DF193">
        <f t="shared" ref="DF193:DF252" si="63">ROUND(ROUND(AE193,2)*CX193,2)</f>
        <v>15.28</v>
      </c>
      <c r="DG193">
        <f t="shared" ref="DG193:DG252" si="64">ROUND(ROUND(AF193,2)*CX193,2)</f>
        <v>0</v>
      </c>
      <c r="DH193">
        <f t="shared" ref="DH193:DH252" si="65">ROUND(ROUND(AG193,2)*CX193,2)</f>
        <v>0</v>
      </c>
      <c r="DI193">
        <f t="shared" ref="DI193:DI252" si="66">ROUND(ROUND(AH193,2)*CX193,2)</f>
        <v>0</v>
      </c>
      <c r="DJ193">
        <f>DF193</f>
        <v>15.28</v>
      </c>
      <c r="DK193">
        <v>0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ROW(Source!A475)</f>
        <v>475</v>
      </c>
      <c r="B194">
        <v>1472751627</v>
      </c>
      <c r="C194">
        <v>1472753735</v>
      </c>
      <c r="D194">
        <v>1441834659</v>
      </c>
      <c r="E194">
        <v>1</v>
      </c>
      <c r="F194">
        <v>1</v>
      </c>
      <c r="G194">
        <v>15514512</v>
      </c>
      <c r="H194">
        <v>3</v>
      </c>
      <c r="I194" t="s">
        <v>652</v>
      </c>
      <c r="J194" t="s">
        <v>653</v>
      </c>
      <c r="K194" t="s">
        <v>654</v>
      </c>
      <c r="L194">
        <v>1348</v>
      </c>
      <c r="N194">
        <v>1009</v>
      </c>
      <c r="O194" t="s">
        <v>599</v>
      </c>
      <c r="P194" t="s">
        <v>599</v>
      </c>
      <c r="Q194">
        <v>1000</v>
      </c>
      <c r="W194">
        <v>0</v>
      </c>
      <c r="X194">
        <v>-493638551</v>
      </c>
      <c r="Y194">
        <f>AT194</f>
        <v>3.0000000000000001E-5</v>
      </c>
      <c r="AA194">
        <v>113415.03999999999</v>
      </c>
      <c r="AB194">
        <v>0</v>
      </c>
      <c r="AC194">
        <v>0</v>
      </c>
      <c r="AD194">
        <v>0</v>
      </c>
      <c r="AE194">
        <v>113415.03999999999</v>
      </c>
      <c r="AF194">
        <v>0</v>
      </c>
      <c r="AG194">
        <v>0</v>
      </c>
      <c r="AH194">
        <v>0</v>
      </c>
      <c r="AI194">
        <v>1</v>
      </c>
      <c r="AJ194">
        <v>1</v>
      </c>
      <c r="AK194">
        <v>1</v>
      </c>
      <c r="AL194">
        <v>1</v>
      </c>
      <c r="AM194">
        <v>-2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3.0000000000000001E-5</v>
      </c>
      <c r="AU194" t="s">
        <v>3</v>
      </c>
      <c r="AV194">
        <v>0</v>
      </c>
      <c r="AW194">
        <v>2</v>
      </c>
      <c r="AX194">
        <v>1472753743</v>
      </c>
      <c r="AY194">
        <v>1</v>
      </c>
      <c r="AZ194">
        <v>0</v>
      </c>
      <c r="BA194">
        <v>375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V194">
        <v>0</v>
      </c>
      <c r="CW194">
        <v>0</v>
      </c>
      <c r="CX194">
        <f>ROUND(Y194*Source!I475,9)</f>
        <v>3.0000000000000001E-5</v>
      </c>
      <c r="CY194">
        <f>AA194</f>
        <v>113415.03999999999</v>
      </c>
      <c r="CZ194">
        <f>AE194</f>
        <v>113415.03999999999</v>
      </c>
      <c r="DA194">
        <f>AI194</f>
        <v>1</v>
      </c>
      <c r="DB194">
        <f>ROUND(ROUND(AT194*CZ194,2),6)</f>
        <v>3.4</v>
      </c>
      <c r="DC194">
        <f>ROUND(ROUND(AT194*AG194,2),6)</f>
        <v>0</v>
      </c>
      <c r="DD194" t="s">
        <v>3</v>
      </c>
      <c r="DE194" t="s">
        <v>3</v>
      </c>
      <c r="DF194">
        <f t="shared" si="63"/>
        <v>3.4</v>
      </c>
      <c r="DG194">
        <f t="shared" si="64"/>
        <v>0</v>
      </c>
      <c r="DH194">
        <f t="shared" si="65"/>
        <v>0</v>
      </c>
      <c r="DI194">
        <f t="shared" si="66"/>
        <v>0</v>
      </c>
      <c r="DJ194">
        <f>DF194</f>
        <v>3.4</v>
      </c>
      <c r="DK194">
        <v>0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ROW(Source!A486)</f>
        <v>486</v>
      </c>
      <c r="B195">
        <v>1472751627</v>
      </c>
      <c r="C195">
        <v>1472753789</v>
      </c>
      <c r="D195">
        <v>1441819193</v>
      </c>
      <c r="E195">
        <v>15514512</v>
      </c>
      <c r="F195">
        <v>1</v>
      </c>
      <c r="G195">
        <v>15514512</v>
      </c>
      <c r="H195">
        <v>1</v>
      </c>
      <c r="I195" t="s">
        <v>571</v>
      </c>
      <c r="J195" t="s">
        <v>3</v>
      </c>
      <c r="K195" t="s">
        <v>572</v>
      </c>
      <c r="L195">
        <v>1191</v>
      </c>
      <c r="N195">
        <v>1013</v>
      </c>
      <c r="O195" t="s">
        <v>573</v>
      </c>
      <c r="P195" t="s">
        <v>573</v>
      </c>
      <c r="Q195">
        <v>1</v>
      </c>
      <c r="W195">
        <v>0</v>
      </c>
      <c r="X195">
        <v>476480486</v>
      </c>
      <c r="Y195">
        <f>(AT195*118)</f>
        <v>8.2600000000000016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1</v>
      </c>
      <c r="AJ195">
        <v>1</v>
      </c>
      <c r="AK195">
        <v>1</v>
      </c>
      <c r="AL195">
        <v>1</v>
      </c>
      <c r="AM195">
        <v>-2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7.0000000000000007E-2</v>
      </c>
      <c r="AU195" t="s">
        <v>347</v>
      </c>
      <c r="AV195">
        <v>1</v>
      </c>
      <c r="AW195">
        <v>2</v>
      </c>
      <c r="AX195">
        <v>1472753791</v>
      </c>
      <c r="AY195">
        <v>1</v>
      </c>
      <c r="AZ195">
        <v>0</v>
      </c>
      <c r="BA195">
        <v>411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U195">
        <f>ROUND(AT195*Source!I486*AH195*AL195,2)</f>
        <v>0</v>
      </c>
      <c r="CV195">
        <f>ROUND(Y195*Source!I486,9)</f>
        <v>16.52</v>
      </c>
      <c r="CW195">
        <v>0</v>
      </c>
      <c r="CX195">
        <f>ROUND(Y195*Source!I486,9)</f>
        <v>16.52</v>
      </c>
      <c r="CY195">
        <f>AD195</f>
        <v>0</v>
      </c>
      <c r="CZ195">
        <f>AH195</f>
        <v>0</v>
      </c>
      <c r="DA195">
        <f>AL195</f>
        <v>1</v>
      </c>
      <c r="DB195">
        <f>ROUND((ROUND(AT195*CZ195,2)*118),6)</f>
        <v>0</v>
      </c>
      <c r="DC195">
        <f>ROUND((ROUND(AT195*AG195,2)*118),6)</f>
        <v>0</v>
      </c>
      <c r="DD195" t="s">
        <v>3</v>
      </c>
      <c r="DE195" t="s">
        <v>3</v>
      </c>
      <c r="DF195">
        <f t="shared" si="63"/>
        <v>0</v>
      </c>
      <c r="DG195">
        <f t="shared" si="64"/>
        <v>0</v>
      </c>
      <c r="DH195">
        <f t="shared" si="65"/>
        <v>0</v>
      </c>
      <c r="DI195">
        <f t="shared" si="66"/>
        <v>0</v>
      </c>
      <c r="DJ195">
        <f>DI195</f>
        <v>0</v>
      </c>
      <c r="DK195">
        <v>0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ROW(Source!A487)</f>
        <v>487</v>
      </c>
      <c r="B196">
        <v>1472751627</v>
      </c>
      <c r="C196">
        <v>1472753792</v>
      </c>
      <c r="D196">
        <v>1441819193</v>
      </c>
      <c r="E196">
        <v>15514512</v>
      </c>
      <c r="F196">
        <v>1</v>
      </c>
      <c r="G196">
        <v>15514512</v>
      </c>
      <c r="H196">
        <v>1</v>
      </c>
      <c r="I196" t="s">
        <v>571</v>
      </c>
      <c r="J196" t="s">
        <v>3</v>
      </c>
      <c r="K196" t="s">
        <v>572</v>
      </c>
      <c r="L196">
        <v>1191</v>
      </c>
      <c r="N196">
        <v>1013</v>
      </c>
      <c r="O196" t="s">
        <v>573</v>
      </c>
      <c r="P196" t="s">
        <v>573</v>
      </c>
      <c r="Q196">
        <v>1</v>
      </c>
      <c r="W196">
        <v>0</v>
      </c>
      <c r="X196">
        <v>476480486</v>
      </c>
      <c r="Y196">
        <f>(AT196*4)</f>
        <v>0.68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1</v>
      </c>
      <c r="AJ196">
        <v>1</v>
      </c>
      <c r="AK196">
        <v>1</v>
      </c>
      <c r="AL196">
        <v>1</v>
      </c>
      <c r="AM196">
        <v>-2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0.17</v>
      </c>
      <c r="AU196" t="s">
        <v>32</v>
      </c>
      <c r="AV196">
        <v>1</v>
      </c>
      <c r="AW196">
        <v>2</v>
      </c>
      <c r="AX196">
        <v>1472753795</v>
      </c>
      <c r="AY196">
        <v>1</v>
      </c>
      <c r="AZ196">
        <v>0</v>
      </c>
      <c r="BA196">
        <v>412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U196">
        <f>ROUND(AT196*Source!I487*AH196*AL196,2)</f>
        <v>0</v>
      </c>
      <c r="CV196">
        <f>ROUND(Y196*Source!I487,9)</f>
        <v>1.36</v>
      </c>
      <c r="CW196">
        <v>0</v>
      </c>
      <c r="CX196">
        <f>ROUND(Y196*Source!I487,9)</f>
        <v>1.36</v>
      </c>
      <c r="CY196">
        <f>AD196</f>
        <v>0</v>
      </c>
      <c r="CZ196">
        <f>AH196</f>
        <v>0</v>
      </c>
      <c r="DA196">
        <f>AL196</f>
        <v>1</v>
      </c>
      <c r="DB196">
        <f>ROUND((ROUND(AT196*CZ196,2)*4),6)</f>
        <v>0</v>
      </c>
      <c r="DC196">
        <f>ROUND((ROUND(AT196*AG196,2)*4),6)</f>
        <v>0</v>
      </c>
      <c r="DD196" t="s">
        <v>3</v>
      </c>
      <c r="DE196" t="s">
        <v>3</v>
      </c>
      <c r="DF196">
        <f t="shared" si="63"/>
        <v>0</v>
      </c>
      <c r="DG196">
        <f t="shared" si="64"/>
        <v>0</v>
      </c>
      <c r="DH196">
        <f t="shared" si="65"/>
        <v>0</v>
      </c>
      <c r="DI196">
        <f t="shared" si="66"/>
        <v>0</v>
      </c>
      <c r="DJ196">
        <f>DI196</f>
        <v>0</v>
      </c>
      <c r="DK196">
        <v>0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ROW(Source!A487)</f>
        <v>487</v>
      </c>
      <c r="B197">
        <v>1472751627</v>
      </c>
      <c r="C197">
        <v>1472753792</v>
      </c>
      <c r="D197">
        <v>1441836235</v>
      </c>
      <c r="E197">
        <v>1</v>
      </c>
      <c r="F197">
        <v>1</v>
      </c>
      <c r="G197">
        <v>15514512</v>
      </c>
      <c r="H197">
        <v>3</v>
      </c>
      <c r="I197" t="s">
        <v>578</v>
      </c>
      <c r="J197" t="s">
        <v>579</v>
      </c>
      <c r="K197" t="s">
        <v>580</v>
      </c>
      <c r="L197">
        <v>1346</v>
      </c>
      <c r="N197">
        <v>1009</v>
      </c>
      <c r="O197" t="s">
        <v>581</v>
      </c>
      <c r="P197" t="s">
        <v>581</v>
      </c>
      <c r="Q197">
        <v>1</v>
      </c>
      <c r="W197">
        <v>0</v>
      </c>
      <c r="X197">
        <v>-1595335418</v>
      </c>
      <c r="Y197">
        <f>(AT197*4)</f>
        <v>0.2</v>
      </c>
      <c r="AA197">
        <v>31.49</v>
      </c>
      <c r="AB197">
        <v>0</v>
      </c>
      <c r="AC197">
        <v>0</v>
      </c>
      <c r="AD197">
        <v>0</v>
      </c>
      <c r="AE197">
        <v>31.49</v>
      </c>
      <c r="AF197">
        <v>0</v>
      </c>
      <c r="AG197">
        <v>0</v>
      </c>
      <c r="AH197">
        <v>0</v>
      </c>
      <c r="AI197">
        <v>1</v>
      </c>
      <c r="AJ197">
        <v>1</v>
      </c>
      <c r="AK197">
        <v>1</v>
      </c>
      <c r="AL197">
        <v>1</v>
      </c>
      <c r="AM197">
        <v>-2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0.05</v>
      </c>
      <c r="AU197" t="s">
        <v>32</v>
      </c>
      <c r="AV197">
        <v>0</v>
      </c>
      <c r="AW197">
        <v>2</v>
      </c>
      <c r="AX197">
        <v>1472753796</v>
      </c>
      <c r="AY197">
        <v>1</v>
      </c>
      <c r="AZ197">
        <v>0</v>
      </c>
      <c r="BA197">
        <v>413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V197">
        <v>0</v>
      </c>
      <c r="CW197">
        <v>0</v>
      </c>
      <c r="CX197">
        <f>ROUND(Y197*Source!I487,9)</f>
        <v>0.4</v>
      </c>
      <c r="CY197">
        <f>AA197</f>
        <v>31.49</v>
      </c>
      <c r="CZ197">
        <f>AE197</f>
        <v>31.49</v>
      </c>
      <c r="DA197">
        <f>AI197</f>
        <v>1</v>
      </c>
      <c r="DB197">
        <f>ROUND((ROUND(AT197*CZ197,2)*4),6)</f>
        <v>6.28</v>
      </c>
      <c r="DC197">
        <f>ROUND((ROUND(AT197*AG197,2)*4),6)</f>
        <v>0</v>
      </c>
      <c r="DD197" t="s">
        <v>3</v>
      </c>
      <c r="DE197" t="s">
        <v>3</v>
      </c>
      <c r="DF197">
        <f t="shared" si="63"/>
        <v>12.6</v>
      </c>
      <c r="DG197">
        <f t="shared" si="64"/>
        <v>0</v>
      </c>
      <c r="DH197">
        <f t="shared" si="65"/>
        <v>0</v>
      </c>
      <c r="DI197">
        <f t="shared" si="66"/>
        <v>0</v>
      </c>
      <c r="DJ197">
        <f>DF197</f>
        <v>12.6</v>
      </c>
      <c r="DK197">
        <v>0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ROW(Source!A488)</f>
        <v>488</v>
      </c>
      <c r="B198">
        <v>1472751627</v>
      </c>
      <c r="C198">
        <v>1472753797</v>
      </c>
      <c r="D198">
        <v>1441819193</v>
      </c>
      <c r="E198">
        <v>15514512</v>
      </c>
      <c r="F198">
        <v>1</v>
      </c>
      <c r="G198">
        <v>15514512</v>
      </c>
      <c r="H198">
        <v>1</v>
      </c>
      <c r="I198" t="s">
        <v>571</v>
      </c>
      <c r="J198" t="s">
        <v>3</v>
      </c>
      <c r="K198" t="s">
        <v>572</v>
      </c>
      <c r="L198">
        <v>1191</v>
      </c>
      <c r="N198">
        <v>1013</v>
      </c>
      <c r="O198" t="s">
        <v>573</v>
      </c>
      <c r="P198" t="s">
        <v>573</v>
      </c>
      <c r="Q198">
        <v>1</v>
      </c>
      <c r="W198">
        <v>0</v>
      </c>
      <c r="X198">
        <v>476480486</v>
      </c>
      <c r="Y198">
        <f>(AT198*2)</f>
        <v>1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1</v>
      </c>
      <c r="AJ198">
        <v>1</v>
      </c>
      <c r="AK198">
        <v>1</v>
      </c>
      <c r="AL198">
        <v>1</v>
      </c>
      <c r="AM198">
        <v>-2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0.5</v>
      </c>
      <c r="AU198" t="s">
        <v>193</v>
      </c>
      <c r="AV198">
        <v>1</v>
      </c>
      <c r="AW198">
        <v>2</v>
      </c>
      <c r="AX198">
        <v>1472753801</v>
      </c>
      <c r="AY198">
        <v>1</v>
      </c>
      <c r="AZ198">
        <v>0</v>
      </c>
      <c r="BA198">
        <v>414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U198">
        <f>ROUND(AT198*Source!I488*AH198*AL198,2)</f>
        <v>0</v>
      </c>
      <c r="CV198">
        <f>ROUND(Y198*Source!I488,9)</f>
        <v>2</v>
      </c>
      <c r="CW198">
        <v>0</v>
      </c>
      <c r="CX198">
        <f>ROUND(Y198*Source!I488,9)</f>
        <v>2</v>
      </c>
      <c r="CY198">
        <f>AD198</f>
        <v>0</v>
      </c>
      <c r="CZ198">
        <f>AH198</f>
        <v>0</v>
      </c>
      <c r="DA198">
        <f>AL198</f>
        <v>1</v>
      </c>
      <c r="DB198">
        <f>ROUND((ROUND(AT198*CZ198,2)*2),6)</f>
        <v>0</v>
      </c>
      <c r="DC198">
        <f>ROUND((ROUND(AT198*AG198,2)*2),6)</f>
        <v>0</v>
      </c>
      <c r="DD198" t="s">
        <v>3</v>
      </c>
      <c r="DE198" t="s">
        <v>3</v>
      </c>
      <c r="DF198">
        <f t="shared" si="63"/>
        <v>0</v>
      </c>
      <c r="DG198">
        <f t="shared" si="64"/>
        <v>0</v>
      </c>
      <c r="DH198">
        <f t="shared" si="65"/>
        <v>0</v>
      </c>
      <c r="DI198">
        <f t="shared" si="66"/>
        <v>0</v>
      </c>
      <c r="DJ198">
        <f>DI198</f>
        <v>0</v>
      </c>
      <c r="DK198">
        <v>0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ROW(Source!A488)</f>
        <v>488</v>
      </c>
      <c r="B199">
        <v>1472751627</v>
      </c>
      <c r="C199">
        <v>1472753797</v>
      </c>
      <c r="D199">
        <v>1441834258</v>
      </c>
      <c r="E199">
        <v>1</v>
      </c>
      <c r="F199">
        <v>1</v>
      </c>
      <c r="G199">
        <v>15514512</v>
      </c>
      <c r="H199">
        <v>2</v>
      </c>
      <c r="I199" t="s">
        <v>574</v>
      </c>
      <c r="J199" t="s">
        <v>575</v>
      </c>
      <c r="K199" t="s">
        <v>576</v>
      </c>
      <c r="L199">
        <v>1368</v>
      </c>
      <c r="N199">
        <v>1011</v>
      </c>
      <c r="O199" t="s">
        <v>577</v>
      </c>
      <c r="P199" t="s">
        <v>577</v>
      </c>
      <c r="Q199">
        <v>1</v>
      </c>
      <c r="W199">
        <v>0</v>
      </c>
      <c r="X199">
        <v>1077756263</v>
      </c>
      <c r="Y199">
        <f>(AT199*2)</f>
        <v>0.06</v>
      </c>
      <c r="AA199">
        <v>0</v>
      </c>
      <c r="AB199">
        <v>1303.01</v>
      </c>
      <c r="AC199">
        <v>826.2</v>
      </c>
      <c r="AD199">
        <v>0</v>
      </c>
      <c r="AE199">
        <v>0</v>
      </c>
      <c r="AF199">
        <v>1303.01</v>
      </c>
      <c r="AG199">
        <v>826.2</v>
      </c>
      <c r="AH199">
        <v>0</v>
      </c>
      <c r="AI199">
        <v>1</v>
      </c>
      <c r="AJ199">
        <v>1</v>
      </c>
      <c r="AK199">
        <v>1</v>
      </c>
      <c r="AL199">
        <v>1</v>
      </c>
      <c r="AM199">
        <v>-2</v>
      </c>
      <c r="AN199">
        <v>0</v>
      </c>
      <c r="AO199">
        <v>1</v>
      </c>
      <c r="AP199">
        <v>1</v>
      </c>
      <c r="AQ199">
        <v>0</v>
      </c>
      <c r="AR199">
        <v>0</v>
      </c>
      <c r="AS199" t="s">
        <v>3</v>
      </c>
      <c r="AT199">
        <v>0.03</v>
      </c>
      <c r="AU199" t="s">
        <v>193</v>
      </c>
      <c r="AV199">
        <v>0</v>
      </c>
      <c r="AW199">
        <v>2</v>
      </c>
      <c r="AX199">
        <v>1472753802</v>
      </c>
      <c r="AY199">
        <v>1</v>
      </c>
      <c r="AZ199">
        <v>0</v>
      </c>
      <c r="BA199">
        <v>415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V199">
        <v>0</v>
      </c>
      <c r="CW199">
        <f>ROUND(Y199*Source!I488*DO199,9)</f>
        <v>0</v>
      </c>
      <c r="CX199">
        <f>ROUND(Y199*Source!I488,9)</f>
        <v>0.12</v>
      </c>
      <c r="CY199">
        <f>AB199</f>
        <v>1303.01</v>
      </c>
      <c r="CZ199">
        <f>AF199</f>
        <v>1303.01</v>
      </c>
      <c r="DA199">
        <f>AJ199</f>
        <v>1</v>
      </c>
      <c r="DB199">
        <f>ROUND((ROUND(AT199*CZ199,2)*2),6)</f>
        <v>78.180000000000007</v>
      </c>
      <c r="DC199">
        <f>ROUND((ROUND(AT199*AG199,2)*2),6)</f>
        <v>49.58</v>
      </c>
      <c r="DD199" t="s">
        <v>3</v>
      </c>
      <c r="DE199" t="s">
        <v>3</v>
      </c>
      <c r="DF199">
        <f t="shared" si="63"/>
        <v>0</v>
      </c>
      <c r="DG199">
        <f t="shared" si="64"/>
        <v>156.36000000000001</v>
      </c>
      <c r="DH199">
        <f t="shared" si="65"/>
        <v>99.14</v>
      </c>
      <c r="DI199">
        <f t="shared" si="66"/>
        <v>0</v>
      </c>
      <c r="DJ199">
        <f>DG199</f>
        <v>156.36000000000001</v>
      </c>
      <c r="DK199">
        <v>0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ROW(Source!A488)</f>
        <v>488</v>
      </c>
      <c r="B200">
        <v>1472751627</v>
      </c>
      <c r="C200">
        <v>1472753797</v>
      </c>
      <c r="D200">
        <v>1441836235</v>
      </c>
      <c r="E200">
        <v>1</v>
      </c>
      <c r="F200">
        <v>1</v>
      </c>
      <c r="G200">
        <v>15514512</v>
      </c>
      <c r="H200">
        <v>3</v>
      </c>
      <c r="I200" t="s">
        <v>578</v>
      </c>
      <c r="J200" t="s">
        <v>579</v>
      </c>
      <c r="K200" t="s">
        <v>580</v>
      </c>
      <c r="L200">
        <v>1346</v>
      </c>
      <c r="N200">
        <v>1009</v>
      </c>
      <c r="O200" t="s">
        <v>581</v>
      </c>
      <c r="P200" t="s">
        <v>581</v>
      </c>
      <c r="Q200">
        <v>1</v>
      </c>
      <c r="W200">
        <v>0</v>
      </c>
      <c r="X200">
        <v>-1595335418</v>
      </c>
      <c r="Y200">
        <f>(AT200*2)</f>
        <v>6.0000000000000001E-3</v>
      </c>
      <c r="AA200">
        <v>31.49</v>
      </c>
      <c r="AB200">
        <v>0</v>
      </c>
      <c r="AC200">
        <v>0</v>
      </c>
      <c r="AD200">
        <v>0</v>
      </c>
      <c r="AE200">
        <v>31.49</v>
      </c>
      <c r="AF200">
        <v>0</v>
      </c>
      <c r="AG200">
        <v>0</v>
      </c>
      <c r="AH200">
        <v>0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1</v>
      </c>
      <c r="AP200">
        <v>1</v>
      </c>
      <c r="AQ200">
        <v>0</v>
      </c>
      <c r="AR200">
        <v>0</v>
      </c>
      <c r="AS200" t="s">
        <v>3</v>
      </c>
      <c r="AT200">
        <v>3.0000000000000001E-3</v>
      </c>
      <c r="AU200" t="s">
        <v>193</v>
      </c>
      <c r="AV200">
        <v>0</v>
      </c>
      <c r="AW200">
        <v>2</v>
      </c>
      <c r="AX200">
        <v>1472753803</v>
      </c>
      <c r="AY200">
        <v>1</v>
      </c>
      <c r="AZ200">
        <v>0</v>
      </c>
      <c r="BA200">
        <v>416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V200">
        <v>0</v>
      </c>
      <c r="CW200">
        <v>0</v>
      </c>
      <c r="CX200">
        <f>ROUND(Y200*Source!I488,9)</f>
        <v>1.2E-2</v>
      </c>
      <c r="CY200">
        <f>AA200</f>
        <v>31.49</v>
      </c>
      <c r="CZ200">
        <f>AE200</f>
        <v>31.49</v>
      </c>
      <c r="DA200">
        <f>AI200</f>
        <v>1</v>
      </c>
      <c r="DB200">
        <f>ROUND((ROUND(AT200*CZ200,2)*2),6)</f>
        <v>0.18</v>
      </c>
      <c r="DC200">
        <f>ROUND((ROUND(AT200*AG200,2)*2),6)</f>
        <v>0</v>
      </c>
      <c r="DD200" t="s">
        <v>3</v>
      </c>
      <c r="DE200" t="s">
        <v>3</v>
      </c>
      <c r="DF200">
        <f t="shared" si="63"/>
        <v>0.38</v>
      </c>
      <c r="DG200">
        <f t="shared" si="64"/>
        <v>0</v>
      </c>
      <c r="DH200">
        <f t="shared" si="65"/>
        <v>0</v>
      </c>
      <c r="DI200">
        <f t="shared" si="66"/>
        <v>0</v>
      </c>
      <c r="DJ200">
        <f>DF200</f>
        <v>0.38</v>
      </c>
      <c r="DK200">
        <v>0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ROW(Source!A491)</f>
        <v>491</v>
      </c>
      <c r="B201">
        <v>1472751627</v>
      </c>
      <c r="C201">
        <v>1472753810</v>
      </c>
      <c r="D201">
        <v>1441819193</v>
      </c>
      <c r="E201">
        <v>15514512</v>
      </c>
      <c r="F201">
        <v>1</v>
      </c>
      <c r="G201">
        <v>15514512</v>
      </c>
      <c r="H201">
        <v>1</v>
      </c>
      <c r="I201" t="s">
        <v>571</v>
      </c>
      <c r="J201" t="s">
        <v>3</v>
      </c>
      <c r="K201" t="s">
        <v>572</v>
      </c>
      <c r="L201">
        <v>1191</v>
      </c>
      <c r="N201">
        <v>1013</v>
      </c>
      <c r="O201" t="s">
        <v>573</v>
      </c>
      <c r="P201" t="s">
        <v>573</v>
      </c>
      <c r="Q201">
        <v>1</v>
      </c>
      <c r="W201">
        <v>0</v>
      </c>
      <c r="X201">
        <v>476480486</v>
      </c>
      <c r="Y201">
        <f>(AT201*4)</f>
        <v>0.68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1</v>
      </c>
      <c r="AJ201">
        <v>1</v>
      </c>
      <c r="AK201">
        <v>1</v>
      </c>
      <c r="AL201">
        <v>1</v>
      </c>
      <c r="AM201">
        <v>-2</v>
      </c>
      <c r="AN201">
        <v>0</v>
      </c>
      <c r="AO201">
        <v>1</v>
      </c>
      <c r="AP201">
        <v>1</v>
      </c>
      <c r="AQ201">
        <v>0</v>
      </c>
      <c r="AR201">
        <v>0</v>
      </c>
      <c r="AS201" t="s">
        <v>3</v>
      </c>
      <c r="AT201">
        <v>0.17</v>
      </c>
      <c r="AU201" t="s">
        <v>32</v>
      </c>
      <c r="AV201">
        <v>1</v>
      </c>
      <c r="AW201">
        <v>2</v>
      </c>
      <c r="AX201">
        <v>1472753815</v>
      </c>
      <c r="AY201">
        <v>1</v>
      </c>
      <c r="AZ201">
        <v>0</v>
      </c>
      <c r="BA201">
        <v>421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U201">
        <f>ROUND(AT201*Source!I491*AH201*AL201,2)</f>
        <v>0</v>
      </c>
      <c r="CV201">
        <f>ROUND(Y201*Source!I491,9)</f>
        <v>0.68</v>
      </c>
      <c r="CW201">
        <v>0</v>
      </c>
      <c r="CX201">
        <f>ROUND(Y201*Source!I491,9)</f>
        <v>0.68</v>
      </c>
      <c r="CY201">
        <f>AD201</f>
        <v>0</v>
      </c>
      <c r="CZ201">
        <f>AH201</f>
        <v>0</v>
      </c>
      <c r="DA201">
        <f>AL201</f>
        <v>1</v>
      </c>
      <c r="DB201">
        <f>ROUND((ROUND(AT201*CZ201,2)*4),6)</f>
        <v>0</v>
      </c>
      <c r="DC201">
        <f>ROUND((ROUND(AT201*AG201,2)*4),6)</f>
        <v>0</v>
      </c>
      <c r="DD201" t="s">
        <v>3</v>
      </c>
      <c r="DE201" t="s">
        <v>3</v>
      </c>
      <c r="DF201">
        <f t="shared" si="63"/>
        <v>0</v>
      </c>
      <c r="DG201">
        <f t="shared" si="64"/>
        <v>0</v>
      </c>
      <c r="DH201">
        <f t="shared" si="65"/>
        <v>0</v>
      </c>
      <c r="DI201">
        <f t="shared" si="66"/>
        <v>0</v>
      </c>
      <c r="DJ201">
        <f>DI201</f>
        <v>0</v>
      </c>
      <c r="DK201">
        <v>0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ROW(Source!A491)</f>
        <v>491</v>
      </c>
      <c r="B202">
        <v>1472751627</v>
      </c>
      <c r="C202">
        <v>1472753810</v>
      </c>
      <c r="D202">
        <v>1441834258</v>
      </c>
      <c r="E202">
        <v>1</v>
      </c>
      <c r="F202">
        <v>1</v>
      </c>
      <c r="G202">
        <v>15514512</v>
      </c>
      <c r="H202">
        <v>2</v>
      </c>
      <c r="I202" t="s">
        <v>574</v>
      </c>
      <c r="J202" t="s">
        <v>575</v>
      </c>
      <c r="K202" t="s">
        <v>576</v>
      </c>
      <c r="L202">
        <v>1368</v>
      </c>
      <c r="N202">
        <v>1011</v>
      </c>
      <c r="O202" t="s">
        <v>577</v>
      </c>
      <c r="P202" t="s">
        <v>577</v>
      </c>
      <c r="Q202">
        <v>1</v>
      </c>
      <c r="W202">
        <v>0</v>
      </c>
      <c r="X202">
        <v>1077756263</v>
      </c>
      <c r="Y202">
        <f>(AT202*4)</f>
        <v>0.04</v>
      </c>
      <c r="AA202">
        <v>0</v>
      </c>
      <c r="AB202">
        <v>1303.01</v>
      </c>
      <c r="AC202">
        <v>826.2</v>
      </c>
      <c r="AD202">
        <v>0</v>
      </c>
      <c r="AE202">
        <v>0</v>
      </c>
      <c r="AF202">
        <v>1303.01</v>
      </c>
      <c r="AG202">
        <v>826.2</v>
      </c>
      <c r="AH202">
        <v>0</v>
      </c>
      <c r="AI202">
        <v>1</v>
      </c>
      <c r="AJ202">
        <v>1</v>
      </c>
      <c r="AK202">
        <v>1</v>
      </c>
      <c r="AL202">
        <v>1</v>
      </c>
      <c r="AM202">
        <v>-2</v>
      </c>
      <c r="AN202">
        <v>0</v>
      </c>
      <c r="AO202">
        <v>1</v>
      </c>
      <c r="AP202">
        <v>1</v>
      </c>
      <c r="AQ202">
        <v>0</v>
      </c>
      <c r="AR202">
        <v>0</v>
      </c>
      <c r="AS202" t="s">
        <v>3</v>
      </c>
      <c r="AT202">
        <v>0.01</v>
      </c>
      <c r="AU202" t="s">
        <v>32</v>
      </c>
      <c r="AV202">
        <v>0</v>
      </c>
      <c r="AW202">
        <v>2</v>
      </c>
      <c r="AX202">
        <v>1472753816</v>
      </c>
      <c r="AY202">
        <v>1</v>
      </c>
      <c r="AZ202">
        <v>0</v>
      </c>
      <c r="BA202">
        <v>422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V202">
        <v>0</v>
      </c>
      <c r="CW202">
        <f>ROUND(Y202*Source!I491*DO202,9)</f>
        <v>0</v>
      </c>
      <c r="CX202">
        <f>ROUND(Y202*Source!I491,9)</f>
        <v>0.04</v>
      </c>
      <c r="CY202">
        <f>AB202</f>
        <v>1303.01</v>
      </c>
      <c r="CZ202">
        <f>AF202</f>
        <v>1303.01</v>
      </c>
      <c r="DA202">
        <f>AJ202</f>
        <v>1</v>
      </c>
      <c r="DB202">
        <f>ROUND((ROUND(AT202*CZ202,2)*4),6)</f>
        <v>52.12</v>
      </c>
      <c r="DC202">
        <f>ROUND((ROUND(AT202*AG202,2)*4),6)</f>
        <v>33.04</v>
      </c>
      <c r="DD202" t="s">
        <v>3</v>
      </c>
      <c r="DE202" t="s">
        <v>3</v>
      </c>
      <c r="DF202">
        <f t="shared" si="63"/>
        <v>0</v>
      </c>
      <c r="DG202">
        <f t="shared" si="64"/>
        <v>52.12</v>
      </c>
      <c r="DH202">
        <f t="shared" si="65"/>
        <v>33.049999999999997</v>
      </c>
      <c r="DI202">
        <f t="shared" si="66"/>
        <v>0</v>
      </c>
      <c r="DJ202">
        <f>DG202</f>
        <v>52.12</v>
      </c>
      <c r="DK202">
        <v>0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ROW(Source!A491)</f>
        <v>491</v>
      </c>
      <c r="B203">
        <v>1472751627</v>
      </c>
      <c r="C203">
        <v>1472753810</v>
      </c>
      <c r="D203">
        <v>1441836186</v>
      </c>
      <c r="E203">
        <v>1</v>
      </c>
      <c r="F203">
        <v>1</v>
      </c>
      <c r="G203">
        <v>15514512</v>
      </c>
      <c r="H203">
        <v>3</v>
      </c>
      <c r="I203" t="s">
        <v>655</v>
      </c>
      <c r="J203" t="s">
        <v>656</v>
      </c>
      <c r="K203" t="s">
        <v>657</v>
      </c>
      <c r="L203">
        <v>1346</v>
      </c>
      <c r="N203">
        <v>1009</v>
      </c>
      <c r="O203" t="s">
        <v>581</v>
      </c>
      <c r="P203" t="s">
        <v>581</v>
      </c>
      <c r="Q203">
        <v>1</v>
      </c>
      <c r="W203">
        <v>0</v>
      </c>
      <c r="X203">
        <v>1299790764</v>
      </c>
      <c r="Y203">
        <f>(AT203*4)</f>
        <v>0.04</v>
      </c>
      <c r="AA203">
        <v>494.57</v>
      </c>
      <c r="AB203">
        <v>0</v>
      </c>
      <c r="AC203">
        <v>0</v>
      </c>
      <c r="AD203">
        <v>0</v>
      </c>
      <c r="AE203">
        <v>494.57</v>
      </c>
      <c r="AF203">
        <v>0</v>
      </c>
      <c r="AG203">
        <v>0</v>
      </c>
      <c r="AH203">
        <v>0</v>
      </c>
      <c r="AI203">
        <v>1</v>
      </c>
      <c r="AJ203">
        <v>1</v>
      </c>
      <c r="AK203">
        <v>1</v>
      </c>
      <c r="AL203">
        <v>1</v>
      </c>
      <c r="AM203">
        <v>-2</v>
      </c>
      <c r="AN203">
        <v>0</v>
      </c>
      <c r="AO203">
        <v>1</v>
      </c>
      <c r="AP203">
        <v>1</v>
      </c>
      <c r="AQ203">
        <v>0</v>
      </c>
      <c r="AR203">
        <v>0</v>
      </c>
      <c r="AS203" t="s">
        <v>3</v>
      </c>
      <c r="AT203">
        <v>0.01</v>
      </c>
      <c r="AU203" t="s">
        <v>32</v>
      </c>
      <c r="AV203">
        <v>0</v>
      </c>
      <c r="AW203">
        <v>2</v>
      </c>
      <c r="AX203">
        <v>1472753817</v>
      </c>
      <c r="AY203">
        <v>1</v>
      </c>
      <c r="AZ203">
        <v>0</v>
      </c>
      <c r="BA203">
        <v>423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V203">
        <v>0</v>
      </c>
      <c r="CW203">
        <v>0</v>
      </c>
      <c r="CX203">
        <f>ROUND(Y203*Source!I491,9)</f>
        <v>0.04</v>
      </c>
      <c r="CY203">
        <f>AA203</f>
        <v>494.57</v>
      </c>
      <c r="CZ203">
        <f>AE203</f>
        <v>494.57</v>
      </c>
      <c r="DA203">
        <f>AI203</f>
        <v>1</v>
      </c>
      <c r="DB203">
        <f>ROUND((ROUND(AT203*CZ203,2)*4),6)</f>
        <v>19.8</v>
      </c>
      <c r="DC203">
        <f>ROUND((ROUND(AT203*AG203,2)*4),6)</f>
        <v>0</v>
      </c>
      <c r="DD203" t="s">
        <v>3</v>
      </c>
      <c r="DE203" t="s">
        <v>3</v>
      </c>
      <c r="DF203">
        <f t="shared" si="63"/>
        <v>19.78</v>
      </c>
      <c r="DG203">
        <f t="shared" si="64"/>
        <v>0</v>
      </c>
      <c r="DH203">
        <f t="shared" si="65"/>
        <v>0</v>
      </c>
      <c r="DI203">
        <f t="shared" si="66"/>
        <v>0</v>
      </c>
      <c r="DJ203">
        <f>DF203</f>
        <v>19.78</v>
      </c>
      <c r="DK203">
        <v>0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ROW(Source!A491)</f>
        <v>491</v>
      </c>
      <c r="B204">
        <v>1472751627</v>
      </c>
      <c r="C204">
        <v>1472753810</v>
      </c>
      <c r="D204">
        <v>1441836230</v>
      </c>
      <c r="E204">
        <v>1</v>
      </c>
      <c r="F204">
        <v>1</v>
      </c>
      <c r="G204">
        <v>15514512</v>
      </c>
      <c r="H204">
        <v>3</v>
      </c>
      <c r="I204" t="s">
        <v>658</v>
      </c>
      <c r="J204" t="s">
        <v>659</v>
      </c>
      <c r="K204" t="s">
        <v>660</v>
      </c>
      <c r="L204">
        <v>1327</v>
      </c>
      <c r="N204">
        <v>1005</v>
      </c>
      <c r="O204" t="s">
        <v>636</v>
      </c>
      <c r="P204" t="s">
        <v>636</v>
      </c>
      <c r="Q204">
        <v>1</v>
      </c>
      <c r="W204">
        <v>0</v>
      </c>
      <c r="X204">
        <v>-843547561</v>
      </c>
      <c r="Y204">
        <f>(AT204*4)</f>
        <v>0.08</v>
      </c>
      <c r="AA204">
        <v>46</v>
      </c>
      <c r="AB204">
        <v>0</v>
      </c>
      <c r="AC204">
        <v>0</v>
      </c>
      <c r="AD204">
        <v>0</v>
      </c>
      <c r="AE204">
        <v>46</v>
      </c>
      <c r="AF204">
        <v>0</v>
      </c>
      <c r="AG204">
        <v>0</v>
      </c>
      <c r="AH204">
        <v>0</v>
      </c>
      <c r="AI204">
        <v>1</v>
      </c>
      <c r="AJ204">
        <v>1</v>
      </c>
      <c r="AK204">
        <v>1</v>
      </c>
      <c r="AL204">
        <v>1</v>
      </c>
      <c r="AM204">
        <v>-2</v>
      </c>
      <c r="AN204">
        <v>0</v>
      </c>
      <c r="AO204">
        <v>1</v>
      </c>
      <c r="AP204">
        <v>1</v>
      </c>
      <c r="AQ204">
        <v>0</v>
      </c>
      <c r="AR204">
        <v>0</v>
      </c>
      <c r="AS204" t="s">
        <v>3</v>
      </c>
      <c r="AT204">
        <v>0.02</v>
      </c>
      <c r="AU204" t="s">
        <v>32</v>
      </c>
      <c r="AV204">
        <v>0</v>
      </c>
      <c r="AW204">
        <v>2</v>
      </c>
      <c r="AX204">
        <v>1472753818</v>
      </c>
      <c r="AY204">
        <v>1</v>
      </c>
      <c r="AZ204">
        <v>0</v>
      </c>
      <c r="BA204">
        <v>424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V204">
        <v>0</v>
      </c>
      <c r="CW204">
        <v>0</v>
      </c>
      <c r="CX204">
        <f>ROUND(Y204*Source!I491,9)</f>
        <v>0.08</v>
      </c>
      <c r="CY204">
        <f>AA204</f>
        <v>46</v>
      </c>
      <c r="CZ204">
        <f>AE204</f>
        <v>46</v>
      </c>
      <c r="DA204">
        <f>AI204</f>
        <v>1</v>
      </c>
      <c r="DB204">
        <f>ROUND((ROUND(AT204*CZ204,2)*4),6)</f>
        <v>3.68</v>
      </c>
      <c r="DC204">
        <f>ROUND((ROUND(AT204*AG204,2)*4),6)</f>
        <v>0</v>
      </c>
      <c r="DD204" t="s">
        <v>3</v>
      </c>
      <c r="DE204" t="s">
        <v>3</v>
      </c>
      <c r="DF204">
        <f t="shared" si="63"/>
        <v>3.68</v>
      </c>
      <c r="DG204">
        <f t="shared" si="64"/>
        <v>0</v>
      </c>
      <c r="DH204">
        <f t="shared" si="65"/>
        <v>0</v>
      </c>
      <c r="DI204">
        <f t="shared" si="66"/>
        <v>0</v>
      </c>
      <c r="DJ204">
        <f>DF204</f>
        <v>3.68</v>
      </c>
      <c r="DK204">
        <v>0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ROW(Source!A496)</f>
        <v>496</v>
      </c>
      <c r="B205">
        <v>1472751627</v>
      </c>
      <c r="C205">
        <v>1472753838</v>
      </c>
      <c r="D205">
        <v>1441819193</v>
      </c>
      <c r="E205">
        <v>15514512</v>
      </c>
      <c r="F205">
        <v>1</v>
      </c>
      <c r="G205">
        <v>15514512</v>
      </c>
      <c r="H205">
        <v>1</v>
      </c>
      <c r="I205" t="s">
        <v>571</v>
      </c>
      <c r="J205" t="s">
        <v>3</v>
      </c>
      <c r="K205" t="s">
        <v>572</v>
      </c>
      <c r="L205">
        <v>1191</v>
      </c>
      <c r="N205">
        <v>1013</v>
      </c>
      <c r="O205" t="s">
        <v>573</v>
      </c>
      <c r="P205" t="s">
        <v>573</v>
      </c>
      <c r="Q205">
        <v>1</v>
      </c>
      <c r="W205">
        <v>0</v>
      </c>
      <c r="X205">
        <v>476480486</v>
      </c>
      <c r="Y205">
        <f>AT205</f>
        <v>0.4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1</v>
      </c>
      <c r="AJ205">
        <v>1</v>
      </c>
      <c r="AK205">
        <v>1</v>
      </c>
      <c r="AL205">
        <v>1</v>
      </c>
      <c r="AM205">
        <v>-2</v>
      </c>
      <c r="AN205">
        <v>0</v>
      </c>
      <c r="AO205">
        <v>1</v>
      </c>
      <c r="AP205">
        <v>1</v>
      </c>
      <c r="AQ205">
        <v>0</v>
      </c>
      <c r="AR205">
        <v>0</v>
      </c>
      <c r="AS205" t="s">
        <v>3</v>
      </c>
      <c r="AT205">
        <v>0.4</v>
      </c>
      <c r="AU205" t="s">
        <v>3</v>
      </c>
      <c r="AV205">
        <v>1</v>
      </c>
      <c r="AW205">
        <v>2</v>
      </c>
      <c r="AX205">
        <v>1472753843</v>
      </c>
      <c r="AY205">
        <v>1</v>
      </c>
      <c r="AZ205">
        <v>0</v>
      </c>
      <c r="BA205">
        <v>439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U205">
        <f>ROUND(AT205*Source!I496*AH205*AL205,2)</f>
        <v>0</v>
      </c>
      <c r="CV205">
        <f>ROUND(Y205*Source!I496,9)</f>
        <v>0.8</v>
      </c>
      <c r="CW205">
        <v>0</v>
      </c>
      <c r="CX205">
        <f>ROUND(Y205*Source!I496,9)</f>
        <v>0.8</v>
      </c>
      <c r="CY205">
        <f>AD205</f>
        <v>0</v>
      </c>
      <c r="CZ205">
        <f>AH205</f>
        <v>0</v>
      </c>
      <c r="DA205">
        <f>AL205</f>
        <v>1</v>
      </c>
      <c r="DB205">
        <f>ROUND(ROUND(AT205*CZ205,2),6)</f>
        <v>0</v>
      </c>
      <c r="DC205">
        <f>ROUND(ROUND(AT205*AG205,2),6)</f>
        <v>0</v>
      </c>
      <c r="DD205" t="s">
        <v>3</v>
      </c>
      <c r="DE205" t="s">
        <v>3</v>
      </c>
      <c r="DF205">
        <f t="shared" si="63"/>
        <v>0</v>
      </c>
      <c r="DG205">
        <f t="shared" si="64"/>
        <v>0</v>
      </c>
      <c r="DH205">
        <f t="shared" si="65"/>
        <v>0</v>
      </c>
      <c r="DI205">
        <f t="shared" si="66"/>
        <v>0</v>
      </c>
      <c r="DJ205">
        <f>DI205</f>
        <v>0</v>
      </c>
      <c r="DK205">
        <v>0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ROW(Source!A496)</f>
        <v>496</v>
      </c>
      <c r="B206">
        <v>1472751627</v>
      </c>
      <c r="C206">
        <v>1472753838</v>
      </c>
      <c r="D206">
        <v>1441836235</v>
      </c>
      <c r="E206">
        <v>1</v>
      </c>
      <c r="F206">
        <v>1</v>
      </c>
      <c r="G206">
        <v>15514512</v>
      </c>
      <c r="H206">
        <v>3</v>
      </c>
      <c r="I206" t="s">
        <v>578</v>
      </c>
      <c r="J206" t="s">
        <v>579</v>
      </c>
      <c r="K206" t="s">
        <v>580</v>
      </c>
      <c r="L206">
        <v>1346</v>
      </c>
      <c r="N206">
        <v>1009</v>
      </c>
      <c r="O206" t="s">
        <v>581</v>
      </c>
      <c r="P206" t="s">
        <v>581</v>
      </c>
      <c r="Q206">
        <v>1</v>
      </c>
      <c r="W206">
        <v>0</v>
      </c>
      <c r="X206">
        <v>-1595335418</v>
      </c>
      <c r="Y206">
        <f>AT206</f>
        <v>0.02</v>
      </c>
      <c r="AA206">
        <v>31.49</v>
      </c>
      <c r="AB206">
        <v>0</v>
      </c>
      <c r="AC206">
        <v>0</v>
      </c>
      <c r="AD206">
        <v>0</v>
      </c>
      <c r="AE206">
        <v>31.49</v>
      </c>
      <c r="AF206">
        <v>0</v>
      </c>
      <c r="AG206">
        <v>0</v>
      </c>
      <c r="AH206">
        <v>0</v>
      </c>
      <c r="AI206">
        <v>1</v>
      </c>
      <c r="AJ206">
        <v>1</v>
      </c>
      <c r="AK206">
        <v>1</v>
      </c>
      <c r="AL206">
        <v>1</v>
      </c>
      <c r="AM206">
        <v>-2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3</v>
      </c>
      <c r="AT206">
        <v>0.02</v>
      </c>
      <c r="AU206" t="s">
        <v>3</v>
      </c>
      <c r="AV206">
        <v>0</v>
      </c>
      <c r="AW206">
        <v>2</v>
      </c>
      <c r="AX206">
        <v>1472753844</v>
      </c>
      <c r="AY206">
        <v>1</v>
      </c>
      <c r="AZ206">
        <v>0</v>
      </c>
      <c r="BA206">
        <v>440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V206">
        <v>0</v>
      </c>
      <c r="CW206">
        <v>0</v>
      </c>
      <c r="CX206">
        <f>ROUND(Y206*Source!I496,9)</f>
        <v>0.04</v>
      </c>
      <c r="CY206">
        <f>AA206</f>
        <v>31.49</v>
      </c>
      <c r="CZ206">
        <f>AE206</f>
        <v>31.49</v>
      </c>
      <c r="DA206">
        <f>AI206</f>
        <v>1</v>
      </c>
      <c r="DB206">
        <f>ROUND(ROUND(AT206*CZ206,2),6)</f>
        <v>0.63</v>
      </c>
      <c r="DC206">
        <f>ROUND(ROUND(AT206*AG206,2),6)</f>
        <v>0</v>
      </c>
      <c r="DD206" t="s">
        <v>3</v>
      </c>
      <c r="DE206" t="s">
        <v>3</v>
      </c>
      <c r="DF206">
        <f t="shared" si="63"/>
        <v>1.26</v>
      </c>
      <c r="DG206">
        <f t="shared" si="64"/>
        <v>0</v>
      </c>
      <c r="DH206">
        <f t="shared" si="65"/>
        <v>0</v>
      </c>
      <c r="DI206">
        <f t="shared" si="66"/>
        <v>0</v>
      </c>
      <c r="DJ206">
        <f>DF206</f>
        <v>1.26</v>
      </c>
      <c r="DK206">
        <v>0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ROW(Source!A496)</f>
        <v>496</v>
      </c>
      <c r="B207">
        <v>1472751627</v>
      </c>
      <c r="C207">
        <v>1472753838</v>
      </c>
      <c r="D207">
        <v>1441838749</v>
      </c>
      <c r="E207">
        <v>1</v>
      </c>
      <c r="F207">
        <v>1</v>
      </c>
      <c r="G207">
        <v>15514512</v>
      </c>
      <c r="H207">
        <v>3</v>
      </c>
      <c r="I207" t="s">
        <v>649</v>
      </c>
      <c r="J207" t="s">
        <v>650</v>
      </c>
      <c r="K207" t="s">
        <v>651</v>
      </c>
      <c r="L207">
        <v>1327</v>
      </c>
      <c r="N207">
        <v>1005</v>
      </c>
      <c r="O207" t="s">
        <v>636</v>
      </c>
      <c r="P207" t="s">
        <v>636</v>
      </c>
      <c r="Q207">
        <v>1</v>
      </c>
      <c r="W207">
        <v>0</v>
      </c>
      <c r="X207">
        <v>-154781522</v>
      </c>
      <c r="Y207">
        <f>AT207</f>
        <v>0.03</v>
      </c>
      <c r="AA207">
        <v>509.19</v>
      </c>
      <c r="AB207">
        <v>0</v>
      </c>
      <c r="AC207">
        <v>0</v>
      </c>
      <c r="AD207">
        <v>0</v>
      </c>
      <c r="AE207">
        <v>509.19</v>
      </c>
      <c r="AF207">
        <v>0</v>
      </c>
      <c r="AG207">
        <v>0</v>
      </c>
      <c r="AH207">
        <v>0</v>
      </c>
      <c r="AI207">
        <v>1</v>
      </c>
      <c r="AJ207">
        <v>1</v>
      </c>
      <c r="AK207">
        <v>1</v>
      </c>
      <c r="AL207">
        <v>1</v>
      </c>
      <c r="AM207">
        <v>-2</v>
      </c>
      <c r="AN207">
        <v>0</v>
      </c>
      <c r="AO207">
        <v>1</v>
      </c>
      <c r="AP207">
        <v>1</v>
      </c>
      <c r="AQ207">
        <v>0</v>
      </c>
      <c r="AR207">
        <v>0</v>
      </c>
      <c r="AS207" t="s">
        <v>3</v>
      </c>
      <c r="AT207">
        <v>0.03</v>
      </c>
      <c r="AU207" t="s">
        <v>3</v>
      </c>
      <c r="AV207">
        <v>0</v>
      </c>
      <c r="AW207">
        <v>2</v>
      </c>
      <c r="AX207">
        <v>1472753845</v>
      </c>
      <c r="AY207">
        <v>1</v>
      </c>
      <c r="AZ207">
        <v>0</v>
      </c>
      <c r="BA207">
        <v>441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V207">
        <v>0</v>
      </c>
      <c r="CW207">
        <v>0</v>
      </c>
      <c r="CX207">
        <f>ROUND(Y207*Source!I496,9)</f>
        <v>0.06</v>
      </c>
      <c r="CY207">
        <f>AA207</f>
        <v>509.19</v>
      </c>
      <c r="CZ207">
        <f>AE207</f>
        <v>509.19</v>
      </c>
      <c r="DA207">
        <f>AI207</f>
        <v>1</v>
      </c>
      <c r="DB207">
        <f>ROUND(ROUND(AT207*CZ207,2),6)</f>
        <v>15.28</v>
      </c>
      <c r="DC207">
        <f>ROUND(ROUND(AT207*AG207,2),6)</f>
        <v>0</v>
      </c>
      <c r="DD207" t="s">
        <v>3</v>
      </c>
      <c r="DE207" t="s">
        <v>3</v>
      </c>
      <c r="DF207">
        <f t="shared" si="63"/>
        <v>30.55</v>
      </c>
      <c r="DG207">
        <f t="shared" si="64"/>
        <v>0</v>
      </c>
      <c r="DH207">
        <f t="shared" si="65"/>
        <v>0</v>
      </c>
      <c r="DI207">
        <f t="shared" si="66"/>
        <v>0</v>
      </c>
      <c r="DJ207">
        <f>DF207</f>
        <v>30.55</v>
      </c>
      <c r="DK207">
        <v>0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ROW(Source!A496)</f>
        <v>496</v>
      </c>
      <c r="B208">
        <v>1472751627</v>
      </c>
      <c r="C208">
        <v>1472753838</v>
      </c>
      <c r="D208">
        <v>1441834659</v>
      </c>
      <c r="E208">
        <v>1</v>
      </c>
      <c r="F208">
        <v>1</v>
      </c>
      <c r="G208">
        <v>15514512</v>
      </c>
      <c r="H208">
        <v>3</v>
      </c>
      <c r="I208" t="s">
        <v>652</v>
      </c>
      <c r="J208" t="s">
        <v>653</v>
      </c>
      <c r="K208" t="s">
        <v>654</v>
      </c>
      <c r="L208">
        <v>1348</v>
      </c>
      <c r="N208">
        <v>1009</v>
      </c>
      <c r="O208" t="s">
        <v>599</v>
      </c>
      <c r="P208" t="s">
        <v>599</v>
      </c>
      <c r="Q208">
        <v>1000</v>
      </c>
      <c r="W208">
        <v>0</v>
      </c>
      <c r="X208">
        <v>-493638551</v>
      </c>
      <c r="Y208">
        <f>AT208</f>
        <v>3.0000000000000001E-5</v>
      </c>
      <c r="AA208">
        <v>113415.03999999999</v>
      </c>
      <c r="AB208">
        <v>0</v>
      </c>
      <c r="AC208">
        <v>0</v>
      </c>
      <c r="AD208">
        <v>0</v>
      </c>
      <c r="AE208">
        <v>113415.03999999999</v>
      </c>
      <c r="AF208">
        <v>0</v>
      </c>
      <c r="AG208">
        <v>0</v>
      </c>
      <c r="AH208">
        <v>0</v>
      </c>
      <c r="AI208">
        <v>1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3</v>
      </c>
      <c r="AT208">
        <v>3.0000000000000001E-5</v>
      </c>
      <c r="AU208" t="s">
        <v>3</v>
      </c>
      <c r="AV208">
        <v>0</v>
      </c>
      <c r="AW208">
        <v>2</v>
      </c>
      <c r="AX208">
        <v>1472753846</v>
      </c>
      <c r="AY208">
        <v>1</v>
      </c>
      <c r="AZ208">
        <v>0</v>
      </c>
      <c r="BA208">
        <v>442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V208">
        <v>0</v>
      </c>
      <c r="CW208">
        <v>0</v>
      </c>
      <c r="CX208">
        <f>ROUND(Y208*Source!I496,9)</f>
        <v>6.0000000000000002E-5</v>
      </c>
      <c r="CY208">
        <f>AA208</f>
        <v>113415.03999999999</v>
      </c>
      <c r="CZ208">
        <f>AE208</f>
        <v>113415.03999999999</v>
      </c>
      <c r="DA208">
        <f>AI208</f>
        <v>1</v>
      </c>
      <c r="DB208">
        <f>ROUND(ROUND(AT208*CZ208,2),6)</f>
        <v>3.4</v>
      </c>
      <c r="DC208">
        <f>ROUND(ROUND(AT208*AG208,2),6)</f>
        <v>0</v>
      </c>
      <c r="DD208" t="s">
        <v>3</v>
      </c>
      <c r="DE208" t="s">
        <v>3</v>
      </c>
      <c r="DF208">
        <f t="shared" si="63"/>
        <v>6.8</v>
      </c>
      <c r="DG208">
        <f t="shared" si="64"/>
        <v>0</v>
      </c>
      <c r="DH208">
        <f t="shared" si="65"/>
        <v>0</v>
      </c>
      <c r="DI208">
        <f t="shared" si="66"/>
        <v>0</v>
      </c>
      <c r="DJ208">
        <f>DF208</f>
        <v>6.8</v>
      </c>
      <c r="DK208">
        <v>0</v>
      </c>
      <c r="DL208" t="s">
        <v>3</v>
      </c>
      <c r="DM208">
        <v>0</v>
      </c>
      <c r="DN208" t="s">
        <v>3</v>
      </c>
      <c r="DO208">
        <v>0</v>
      </c>
    </row>
    <row r="209" spans="1:119" x14ac:dyDescent="0.2">
      <c r="A209">
        <f>ROW(Source!A497)</f>
        <v>497</v>
      </c>
      <c r="B209">
        <v>1472751627</v>
      </c>
      <c r="C209">
        <v>1472753847</v>
      </c>
      <c r="D209">
        <v>1441819193</v>
      </c>
      <c r="E209">
        <v>15514512</v>
      </c>
      <c r="F209">
        <v>1</v>
      </c>
      <c r="G209">
        <v>15514512</v>
      </c>
      <c r="H209">
        <v>1</v>
      </c>
      <c r="I209" t="s">
        <v>571</v>
      </c>
      <c r="J209" t="s">
        <v>3</v>
      </c>
      <c r="K209" t="s">
        <v>572</v>
      </c>
      <c r="L209">
        <v>1191</v>
      </c>
      <c r="N209">
        <v>1013</v>
      </c>
      <c r="O209" t="s">
        <v>573</v>
      </c>
      <c r="P209" t="s">
        <v>573</v>
      </c>
      <c r="Q209">
        <v>1</v>
      </c>
      <c r="W209">
        <v>0</v>
      </c>
      <c r="X209">
        <v>476480486</v>
      </c>
      <c r="Y209">
        <f>(AT209*4)</f>
        <v>0.68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1</v>
      </c>
      <c r="AJ209">
        <v>1</v>
      </c>
      <c r="AK209">
        <v>1</v>
      </c>
      <c r="AL209">
        <v>1</v>
      </c>
      <c r="AM209">
        <v>-2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3</v>
      </c>
      <c r="AT209">
        <v>0.17</v>
      </c>
      <c r="AU209" t="s">
        <v>32</v>
      </c>
      <c r="AV209">
        <v>1</v>
      </c>
      <c r="AW209">
        <v>2</v>
      </c>
      <c r="AX209">
        <v>1472753852</v>
      </c>
      <c r="AY209">
        <v>1</v>
      </c>
      <c r="AZ209">
        <v>0</v>
      </c>
      <c r="BA209">
        <v>443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U209">
        <f>ROUND(AT209*Source!I497*AH209*AL209,2)</f>
        <v>0</v>
      </c>
      <c r="CV209">
        <f>ROUND(Y209*Source!I497,9)</f>
        <v>0.68</v>
      </c>
      <c r="CW209">
        <v>0</v>
      </c>
      <c r="CX209">
        <f>ROUND(Y209*Source!I497,9)</f>
        <v>0.68</v>
      </c>
      <c r="CY209">
        <f>AD209</f>
        <v>0</v>
      </c>
      <c r="CZ209">
        <f>AH209</f>
        <v>0</v>
      </c>
      <c r="DA209">
        <f>AL209</f>
        <v>1</v>
      </c>
      <c r="DB209">
        <f>ROUND((ROUND(AT209*CZ209,2)*4),6)</f>
        <v>0</v>
      </c>
      <c r="DC209">
        <f>ROUND((ROUND(AT209*AG209,2)*4),6)</f>
        <v>0</v>
      </c>
      <c r="DD209" t="s">
        <v>3</v>
      </c>
      <c r="DE209" t="s">
        <v>3</v>
      </c>
      <c r="DF209">
        <f t="shared" si="63"/>
        <v>0</v>
      </c>
      <c r="DG209">
        <f t="shared" si="64"/>
        <v>0</v>
      </c>
      <c r="DH209">
        <f t="shared" si="65"/>
        <v>0</v>
      </c>
      <c r="DI209">
        <f t="shared" si="66"/>
        <v>0</v>
      </c>
      <c r="DJ209">
        <f>DI209</f>
        <v>0</v>
      </c>
      <c r="DK209">
        <v>0</v>
      </c>
      <c r="DL209" t="s">
        <v>3</v>
      </c>
      <c r="DM209">
        <v>0</v>
      </c>
      <c r="DN209" t="s">
        <v>3</v>
      </c>
      <c r="DO209">
        <v>0</v>
      </c>
    </row>
    <row r="210" spans="1:119" x14ac:dyDescent="0.2">
      <c r="A210">
        <f>ROW(Source!A497)</f>
        <v>497</v>
      </c>
      <c r="B210">
        <v>1472751627</v>
      </c>
      <c r="C210">
        <v>1472753847</v>
      </c>
      <c r="D210">
        <v>1441834258</v>
      </c>
      <c r="E210">
        <v>1</v>
      </c>
      <c r="F210">
        <v>1</v>
      </c>
      <c r="G210">
        <v>15514512</v>
      </c>
      <c r="H210">
        <v>2</v>
      </c>
      <c r="I210" t="s">
        <v>574</v>
      </c>
      <c r="J210" t="s">
        <v>575</v>
      </c>
      <c r="K210" t="s">
        <v>576</v>
      </c>
      <c r="L210">
        <v>1368</v>
      </c>
      <c r="N210">
        <v>1011</v>
      </c>
      <c r="O210" t="s">
        <v>577</v>
      </c>
      <c r="P210" t="s">
        <v>577</v>
      </c>
      <c r="Q210">
        <v>1</v>
      </c>
      <c r="W210">
        <v>0</v>
      </c>
      <c r="X210">
        <v>1077756263</v>
      </c>
      <c r="Y210">
        <f>(AT210*4)</f>
        <v>0.04</v>
      </c>
      <c r="AA210">
        <v>0</v>
      </c>
      <c r="AB210">
        <v>1303.01</v>
      </c>
      <c r="AC210">
        <v>826.2</v>
      </c>
      <c r="AD210">
        <v>0</v>
      </c>
      <c r="AE210">
        <v>0</v>
      </c>
      <c r="AF210">
        <v>1303.01</v>
      </c>
      <c r="AG210">
        <v>826.2</v>
      </c>
      <c r="AH210">
        <v>0</v>
      </c>
      <c r="AI210">
        <v>1</v>
      </c>
      <c r="AJ210">
        <v>1</v>
      </c>
      <c r="AK210">
        <v>1</v>
      </c>
      <c r="AL210">
        <v>1</v>
      </c>
      <c r="AM210">
        <v>-2</v>
      </c>
      <c r="AN210">
        <v>0</v>
      </c>
      <c r="AO210">
        <v>1</v>
      </c>
      <c r="AP210">
        <v>1</v>
      </c>
      <c r="AQ210">
        <v>0</v>
      </c>
      <c r="AR210">
        <v>0</v>
      </c>
      <c r="AS210" t="s">
        <v>3</v>
      </c>
      <c r="AT210">
        <v>0.01</v>
      </c>
      <c r="AU210" t="s">
        <v>32</v>
      </c>
      <c r="AV210">
        <v>0</v>
      </c>
      <c r="AW210">
        <v>2</v>
      </c>
      <c r="AX210">
        <v>1472753853</v>
      </c>
      <c r="AY210">
        <v>1</v>
      </c>
      <c r="AZ210">
        <v>0</v>
      </c>
      <c r="BA210">
        <v>444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V210">
        <v>0</v>
      </c>
      <c r="CW210">
        <f>ROUND(Y210*Source!I497*DO210,9)</f>
        <v>0</v>
      </c>
      <c r="CX210">
        <f>ROUND(Y210*Source!I497,9)</f>
        <v>0.04</v>
      </c>
      <c r="CY210">
        <f>AB210</f>
        <v>1303.01</v>
      </c>
      <c r="CZ210">
        <f>AF210</f>
        <v>1303.01</v>
      </c>
      <c r="DA210">
        <f>AJ210</f>
        <v>1</v>
      </c>
      <c r="DB210">
        <f>ROUND((ROUND(AT210*CZ210,2)*4),6)</f>
        <v>52.12</v>
      </c>
      <c r="DC210">
        <f>ROUND((ROUND(AT210*AG210,2)*4),6)</f>
        <v>33.04</v>
      </c>
      <c r="DD210" t="s">
        <v>3</v>
      </c>
      <c r="DE210" t="s">
        <v>3</v>
      </c>
      <c r="DF210">
        <f t="shared" si="63"/>
        <v>0</v>
      </c>
      <c r="DG210">
        <f t="shared" si="64"/>
        <v>52.12</v>
      </c>
      <c r="DH210">
        <f t="shared" si="65"/>
        <v>33.049999999999997</v>
      </c>
      <c r="DI210">
        <f t="shared" si="66"/>
        <v>0</v>
      </c>
      <c r="DJ210">
        <f>DG210</f>
        <v>52.12</v>
      </c>
      <c r="DK210">
        <v>0</v>
      </c>
      <c r="DL210" t="s">
        <v>3</v>
      </c>
      <c r="DM210">
        <v>0</v>
      </c>
      <c r="DN210" t="s">
        <v>3</v>
      </c>
      <c r="DO210">
        <v>0</v>
      </c>
    </row>
    <row r="211" spans="1:119" x14ac:dyDescent="0.2">
      <c r="A211">
        <f>ROW(Source!A497)</f>
        <v>497</v>
      </c>
      <c r="B211">
        <v>1472751627</v>
      </c>
      <c r="C211">
        <v>1472753847</v>
      </c>
      <c r="D211">
        <v>1441836186</v>
      </c>
      <c r="E211">
        <v>1</v>
      </c>
      <c r="F211">
        <v>1</v>
      </c>
      <c r="G211">
        <v>15514512</v>
      </c>
      <c r="H211">
        <v>3</v>
      </c>
      <c r="I211" t="s">
        <v>655</v>
      </c>
      <c r="J211" t="s">
        <v>656</v>
      </c>
      <c r="K211" t="s">
        <v>657</v>
      </c>
      <c r="L211">
        <v>1346</v>
      </c>
      <c r="N211">
        <v>1009</v>
      </c>
      <c r="O211" t="s">
        <v>581</v>
      </c>
      <c r="P211" t="s">
        <v>581</v>
      </c>
      <c r="Q211">
        <v>1</v>
      </c>
      <c r="W211">
        <v>0</v>
      </c>
      <c r="X211">
        <v>1299790764</v>
      </c>
      <c r="Y211">
        <f>(AT211*4)</f>
        <v>0.04</v>
      </c>
      <c r="AA211">
        <v>494.57</v>
      </c>
      <c r="AB211">
        <v>0</v>
      </c>
      <c r="AC211">
        <v>0</v>
      </c>
      <c r="AD211">
        <v>0</v>
      </c>
      <c r="AE211">
        <v>494.57</v>
      </c>
      <c r="AF211">
        <v>0</v>
      </c>
      <c r="AG211">
        <v>0</v>
      </c>
      <c r="AH211">
        <v>0</v>
      </c>
      <c r="AI211">
        <v>1</v>
      </c>
      <c r="AJ211">
        <v>1</v>
      </c>
      <c r="AK211">
        <v>1</v>
      </c>
      <c r="AL211">
        <v>1</v>
      </c>
      <c r="AM211">
        <v>-2</v>
      </c>
      <c r="AN211">
        <v>0</v>
      </c>
      <c r="AO211">
        <v>1</v>
      </c>
      <c r="AP211">
        <v>1</v>
      </c>
      <c r="AQ211">
        <v>0</v>
      </c>
      <c r="AR211">
        <v>0</v>
      </c>
      <c r="AS211" t="s">
        <v>3</v>
      </c>
      <c r="AT211">
        <v>0.01</v>
      </c>
      <c r="AU211" t="s">
        <v>32</v>
      </c>
      <c r="AV211">
        <v>0</v>
      </c>
      <c r="AW211">
        <v>2</v>
      </c>
      <c r="AX211">
        <v>1472753854</v>
      </c>
      <c r="AY211">
        <v>1</v>
      </c>
      <c r="AZ211">
        <v>0</v>
      </c>
      <c r="BA211">
        <v>445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V211">
        <v>0</v>
      </c>
      <c r="CW211">
        <v>0</v>
      </c>
      <c r="CX211">
        <f>ROUND(Y211*Source!I497,9)</f>
        <v>0.04</v>
      </c>
      <c r="CY211">
        <f>AA211</f>
        <v>494.57</v>
      </c>
      <c r="CZ211">
        <f>AE211</f>
        <v>494.57</v>
      </c>
      <c r="DA211">
        <f>AI211</f>
        <v>1</v>
      </c>
      <c r="DB211">
        <f>ROUND((ROUND(AT211*CZ211,2)*4),6)</f>
        <v>19.8</v>
      </c>
      <c r="DC211">
        <f>ROUND((ROUND(AT211*AG211,2)*4),6)</f>
        <v>0</v>
      </c>
      <c r="DD211" t="s">
        <v>3</v>
      </c>
      <c r="DE211" t="s">
        <v>3</v>
      </c>
      <c r="DF211">
        <f t="shared" si="63"/>
        <v>19.78</v>
      </c>
      <c r="DG211">
        <f t="shared" si="64"/>
        <v>0</v>
      </c>
      <c r="DH211">
        <f t="shared" si="65"/>
        <v>0</v>
      </c>
      <c r="DI211">
        <f t="shared" si="66"/>
        <v>0</v>
      </c>
      <c r="DJ211">
        <f>DF211</f>
        <v>19.78</v>
      </c>
      <c r="DK211">
        <v>0</v>
      </c>
      <c r="DL211" t="s">
        <v>3</v>
      </c>
      <c r="DM211">
        <v>0</v>
      </c>
      <c r="DN211" t="s">
        <v>3</v>
      </c>
      <c r="DO211">
        <v>0</v>
      </c>
    </row>
    <row r="212" spans="1:119" x14ac:dyDescent="0.2">
      <c r="A212">
        <f>ROW(Source!A497)</f>
        <v>497</v>
      </c>
      <c r="B212">
        <v>1472751627</v>
      </c>
      <c r="C212">
        <v>1472753847</v>
      </c>
      <c r="D212">
        <v>1441836230</v>
      </c>
      <c r="E212">
        <v>1</v>
      </c>
      <c r="F212">
        <v>1</v>
      </c>
      <c r="G212">
        <v>15514512</v>
      </c>
      <c r="H212">
        <v>3</v>
      </c>
      <c r="I212" t="s">
        <v>658</v>
      </c>
      <c r="J212" t="s">
        <v>659</v>
      </c>
      <c r="K212" t="s">
        <v>660</v>
      </c>
      <c r="L212">
        <v>1327</v>
      </c>
      <c r="N212">
        <v>1005</v>
      </c>
      <c r="O212" t="s">
        <v>636</v>
      </c>
      <c r="P212" t="s">
        <v>636</v>
      </c>
      <c r="Q212">
        <v>1</v>
      </c>
      <c r="W212">
        <v>0</v>
      </c>
      <c r="X212">
        <v>-843547561</v>
      </c>
      <c r="Y212">
        <f>(AT212*4)</f>
        <v>0.08</v>
      </c>
      <c r="AA212">
        <v>46</v>
      </c>
      <c r="AB212">
        <v>0</v>
      </c>
      <c r="AC212">
        <v>0</v>
      </c>
      <c r="AD212">
        <v>0</v>
      </c>
      <c r="AE212">
        <v>46</v>
      </c>
      <c r="AF212">
        <v>0</v>
      </c>
      <c r="AG212">
        <v>0</v>
      </c>
      <c r="AH212">
        <v>0</v>
      </c>
      <c r="AI212">
        <v>1</v>
      </c>
      <c r="AJ212">
        <v>1</v>
      </c>
      <c r="AK212">
        <v>1</v>
      </c>
      <c r="AL212">
        <v>1</v>
      </c>
      <c r="AM212">
        <v>-2</v>
      </c>
      <c r="AN212">
        <v>0</v>
      </c>
      <c r="AO212">
        <v>1</v>
      </c>
      <c r="AP212">
        <v>1</v>
      </c>
      <c r="AQ212">
        <v>0</v>
      </c>
      <c r="AR212">
        <v>0</v>
      </c>
      <c r="AS212" t="s">
        <v>3</v>
      </c>
      <c r="AT212">
        <v>0.02</v>
      </c>
      <c r="AU212" t="s">
        <v>32</v>
      </c>
      <c r="AV212">
        <v>0</v>
      </c>
      <c r="AW212">
        <v>2</v>
      </c>
      <c r="AX212">
        <v>1472753855</v>
      </c>
      <c r="AY212">
        <v>1</v>
      </c>
      <c r="AZ212">
        <v>0</v>
      </c>
      <c r="BA212">
        <v>446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V212">
        <v>0</v>
      </c>
      <c r="CW212">
        <v>0</v>
      </c>
      <c r="CX212">
        <f>ROUND(Y212*Source!I497,9)</f>
        <v>0.08</v>
      </c>
      <c r="CY212">
        <f>AA212</f>
        <v>46</v>
      </c>
      <c r="CZ212">
        <f>AE212</f>
        <v>46</v>
      </c>
      <c r="DA212">
        <f>AI212</f>
        <v>1</v>
      </c>
      <c r="DB212">
        <f>ROUND((ROUND(AT212*CZ212,2)*4),6)</f>
        <v>3.68</v>
      </c>
      <c r="DC212">
        <f>ROUND((ROUND(AT212*AG212,2)*4),6)</f>
        <v>0</v>
      </c>
      <c r="DD212" t="s">
        <v>3</v>
      </c>
      <c r="DE212" t="s">
        <v>3</v>
      </c>
      <c r="DF212">
        <f t="shared" si="63"/>
        <v>3.68</v>
      </c>
      <c r="DG212">
        <f t="shared" si="64"/>
        <v>0</v>
      </c>
      <c r="DH212">
        <f t="shared" si="65"/>
        <v>0</v>
      </c>
      <c r="DI212">
        <f t="shared" si="66"/>
        <v>0</v>
      </c>
      <c r="DJ212">
        <f>DF212</f>
        <v>3.68</v>
      </c>
      <c r="DK212">
        <v>0</v>
      </c>
      <c r="DL212" t="s">
        <v>3</v>
      </c>
      <c r="DM212">
        <v>0</v>
      </c>
      <c r="DN212" t="s">
        <v>3</v>
      </c>
      <c r="DO212">
        <v>0</v>
      </c>
    </row>
    <row r="213" spans="1:119" x14ac:dyDescent="0.2">
      <c r="A213">
        <f>ROW(Source!A502)</f>
        <v>502</v>
      </c>
      <c r="B213">
        <v>1472751627</v>
      </c>
      <c r="C213">
        <v>1472753874</v>
      </c>
      <c r="D213">
        <v>1441819193</v>
      </c>
      <c r="E213">
        <v>15514512</v>
      </c>
      <c r="F213">
        <v>1</v>
      </c>
      <c r="G213">
        <v>15514512</v>
      </c>
      <c r="H213">
        <v>1</v>
      </c>
      <c r="I213" t="s">
        <v>571</v>
      </c>
      <c r="J213" t="s">
        <v>3</v>
      </c>
      <c r="K213" t="s">
        <v>572</v>
      </c>
      <c r="L213">
        <v>1191</v>
      </c>
      <c r="N213">
        <v>1013</v>
      </c>
      <c r="O213" t="s">
        <v>573</v>
      </c>
      <c r="P213" t="s">
        <v>573</v>
      </c>
      <c r="Q213">
        <v>1</v>
      </c>
      <c r="W213">
        <v>0</v>
      </c>
      <c r="X213">
        <v>476480486</v>
      </c>
      <c r="Y213">
        <f>AT213</f>
        <v>0.4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1</v>
      </c>
      <c r="AJ213">
        <v>1</v>
      </c>
      <c r="AK213">
        <v>1</v>
      </c>
      <c r="AL213">
        <v>1</v>
      </c>
      <c r="AM213">
        <v>-2</v>
      </c>
      <c r="AN213">
        <v>0</v>
      </c>
      <c r="AO213">
        <v>1</v>
      </c>
      <c r="AP213">
        <v>1</v>
      </c>
      <c r="AQ213">
        <v>0</v>
      </c>
      <c r="AR213">
        <v>0</v>
      </c>
      <c r="AS213" t="s">
        <v>3</v>
      </c>
      <c r="AT213">
        <v>0.4</v>
      </c>
      <c r="AU213" t="s">
        <v>3</v>
      </c>
      <c r="AV213">
        <v>1</v>
      </c>
      <c r="AW213">
        <v>2</v>
      </c>
      <c r="AX213">
        <v>1472753879</v>
      </c>
      <c r="AY213">
        <v>1</v>
      </c>
      <c r="AZ213">
        <v>0</v>
      </c>
      <c r="BA213">
        <v>461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U213">
        <f>ROUND(AT213*Source!I502*AH213*AL213,2)</f>
        <v>0</v>
      </c>
      <c r="CV213">
        <f>ROUND(Y213*Source!I502,9)</f>
        <v>0.8</v>
      </c>
      <c r="CW213">
        <v>0</v>
      </c>
      <c r="CX213">
        <f>ROUND(Y213*Source!I502,9)</f>
        <v>0.8</v>
      </c>
      <c r="CY213">
        <f>AD213</f>
        <v>0</v>
      </c>
      <c r="CZ213">
        <f>AH213</f>
        <v>0</v>
      </c>
      <c r="DA213">
        <f>AL213</f>
        <v>1</v>
      </c>
      <c r="DB213">
        <f>ROUND(ROUND(AT213*CZ213,2),6)</f>
        <v>0</v>
      </c>
      <c r="DC213">
        <f>ROUND(ROUND(AT213*AG213,2),6)</f>
        <v>0</v>
      </c>
      <c r="DD213" t="s">
        <v>3</v>
      </c>
      <c r="DE213" t="s">
        <v>3</v>
      </c>
      <c r="DF213">
        <f t="shared" si="63"/>
        <v>0</v>
      </c>
      <c r="DG213">
        <f t="shared" si="64"/>
        <v>0</v>
      </c>
      <c r="DH213">
        <f t="shared" si="65"/>
        <v>0</v>
      </c>
      <c r="DI213">
        <f t="shared" si="66"/>
        <v>0</v>
      </c>
      <c r="DJ213">
        <f>DI213</f>
        <v>0</v>
      </c>
      <c r="DK213">
        <v>0</v>
      </c>
      <c r="DL213" t="s">
        <v>3</v>
      </c>
      <c r="DM213">
        <v>0</v>
      </c>
      <c r="DN213" t="s">
        <v>3</v>
      </c>
      <c r="DO213">
        <v>0</v>
      </c>
    </row>
    <row r="214" spans="1:119" x14ac:dyDescent="0.2">
      <c r="A214">
        <f>ROW(Source!A502)</f>
        <v>502</v>
      </c>
      <c r="B214">
        <v>1472751627</v>
      </c>
      <c r="C214">
        <v>1472753874</v>
      </c>
      <c r="D214">
        <v>1441836235</v>
      </c>
      <c r="E214">
        <v>1</v>
      </c>
      <c r="F214">
        <v>1</v>
      </c>
      <c r="G214">
        <v>15514512</v>
      </c>
      <c r="H214">
        <v>3</v>
      </c>
      <c r="I214" t="s">
        <v>578</v>
      </c>
      <c r="J214" t="s">
        <v>579</v>
      </c>
      <c r="K214" t="s">
        <v>580</v>
      </c>
      <c r="L214">
        <v>1346</v>
      </c>
      <c r="N214">
        <v>1009</v>
      </c>
      <c r="O214" t="s">
        <v>581</v>
      </c>
      <c r="P214" t="s">
        <v>581</v>
      </c>
      <c r="Q214">
        <v>1</v>
      </c>
      <c r="W214">
        <v>0</v>
      </c>
      <c r="X214">
        <v>-1595335418</v>
      </c>
      <c r="Y214">
        <f>AT214</f>
        <v>0.02</v>
      </c>
      <c r="AA214">
        <v>31.49</v>
      </c>
      <c r="AB214">
        <v>0</v>
      </c>
      <c r="AC214">
        <v>0</v>
      </c>
      <c r="AD214">
        <v>0</v>
      </c>
      <c r="AE214">
        <v>31.49</v>
      </c>
      <c r="AF214">
        <v>0</v>
      </c>
      <c r="AG214">
        <v>0</v>
      </c>
      <c r="AH214">
        <v>0</v>
      </c>
      <c r="AI214">
        <v>1</v>
      </c>
      <c r="AJ214">
        <v>1</v>
      </c>
      <c r="AK214">
        <v>1</v>
      </c>
      <c r="AL214">
        <v>1</v>
      </c>
      <c r="AM214">
        <v>-2</v>
      </c>
      <c r="AN214">
        <v>0</v>
      </c>
      <c r="AO214">
        <v>1</v>
      </c>
      <c r="AP214">
        <v>1</v>
      </c>
      <c r="AQ214">
        <v>0</v>
      </c>
      <c r="AR214">
        <v>0</v>
      </c>
      <c r="AS214" t="s">
        <v>3</v>
      </c>
      <c r="AT214">
        <v>0.02</v>
      </c>
      <c r="AU214" t="s">
        <v>3</v>
      </c>
      <c r="AV214">
        <v>0</v>
      </c>
      <c r="AW214">
        <v>2</v>
      </c>
      <c r="AX214">
        <v>1472753880</v>
      </c>
      <c r="AY214">
        <v>1</v>
      </c>
      <c r="AZ214">
        <v>0</v>
      </c>
      <c r="BA214">
        <v>462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V214">
        <v>0</v>
      </c>
      <c r="CW214">
        <v>0</v>
      </c>
      <c r="CX214">
        <f>ROUND(Y214*Source!I502,9)</f>
        <v>0.04</v>
      </c>
      <c r="CY214">
        <f>AA214</f>
        <v>31.49</v>
      </c>
      <c r="CZ214">
        <f>AE214</f>
        <v>31.49</v>
      </c>
      <c r="DA214">
        <f>AI214</f>
        <v>1</v>
      </c>
      <c r="DB214">
        <f>ROUND(ROUND(AT214*CZ214,2),6)</f>
        <v>0.63</v>
      </c>
      <c r="DC214">
        <f>ROUND(ROUND(AT214*AG214,2),6)</f>
        <v>0</v>
      </c>
      <c r="DD214" t="s">
        <v>3</v>
      </c>
      <c r="DE214" t="s">
        <v>3</v>
      </c>
      <c r="DF214">
        <f t="shared" si="63"/>
        <v>1.26</v>
      </c>
      <c r="DG214">
        <f t="shared" si="64"/>
        <v>0</v>
      </c>
      <c r="DH214">
        <f t="shared" si="65"/>
        <v>0</v>
      </c>
      <c r="DI214">
        <f t="shared" si="66"/>
        <v>0</v>
      </c>
      <c r="DJ214">
        <f>DF214</f>
        <v>1.26</v>
      </c>
      <c r="DK214">
        <v>0</v>
      </c>
      <c r="DL214" t="s">
        <v>3</v>
      </c>
      <c r="DM214">
        <v>0</v>
      </c>
      <c r="DN214" t="s">
        <v>3</v>
      </c>
      <c r="DO214">
        <v>0</v>
      </c>
    </row>
    <row r="215" spans="1:119" x14ac:dyDescent="0.2">
      <c r="A215">
        <f>ROW(Source!A502)</f>
        <v>502</v>
      </c>
      <c r="B215">
        <v>1472751627</v>
      </c>
      <c r="C215">
        <v>1472753874</v>
      </c>
      <c r="D215">
        <v>1441838749</v>
      </c>
      <c r="E215">
        <v>1</v>
      </c>
      <c r="F215">
        <v>1</v>
      </c>
      <c r="G215">
        <v>15514512</v>
      </c>
      <c r="H215">
        <v>3</v>
      </c>
      <c r="I215" t="s">
        <v>649</v>
      </c>
      <c r="J215" t="s">
        <v>650</v>
      </c>
      <c r="K215" t="s">
        <v>651</v>
      </c>
      <c r="L215">
        <v>1327</v>
      </c>
      <c r="N215">
        <v>1005</v>
      </c>
      <c r="O215" t="s">
        <v>636</v>
      </c>
      <c r="P215" t="s">
        <v>636</v>
      </c>
      <c r="Q215">
        <v>1</v>
      </c>
      <c r="W215">
        <v>0</v>
      </c>
      <c r="X215">
        <v>-154781522</v>
      </c>
      <c r="Y215">
        <f>AT215</f>
        <v>0.03</v>
      </c>
      <c r="AA215">
        <v>509.19</v>
      </c>
      <c r="AB215">
        <v>0</v>
      </c>
      <c r="AC215">
        <v>0</v>
      </c>
      <c r="AD215">
        <v>0</v>
      </c>
      <c r="AE215">
        <v>509.19</v>
      </c>
      <c r="AF215">
        <v>0</v>
      </c>
      <c r="AG215">
        <v>0</v>
      </c>
      <c r="AH215">
        <v>0</v>
      </c>
      <c r="AI215">
        <v>1</v>
      </c>
      <c r="AJ215">
        <v>1</v>
      </c>
      <c r="AK215">
        <v>1</v>
      </c>
      <c r="AL215">
        <v>1</v>
      </c>
      <c r="AM215">
        <v>-2</v>
      </c>
      <c r="AN215">
        <v>0</v>
      </c>
      <c r="AO215">
        <v>1</v>
      </c>
      <c r="AP215">
        <v>1</v>
      </c>
      <c r="AQ215">
        <v>0</v>
      </c>
      <c r="AR215">
        <v>0</v>
      </c>
      <c r="AS215" t="s">
        <v>3</v>
      </c>
      <c r="AT215">
        <v>0.03</v>
      </c>
      <c r="AU215" t="s">
        <v>3</v>
      </c>
      <c r="AV215">
        <v>0</v>
      </c>
      <c r="AW215">
        <v>2</v>
      </c>
      <c r="AX215">
        <v>1472753881</v>
      </c>
      <c r="AY215">
        <v>1</v>
      </c>
      <c r="AZ215">
        <v>0</v>
      </c>
      <c r="BA215">
        <v>463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V215">
        <v>0</v>
      </c>
      <c r="CW215">
        <v>0</v>
      </c>
      <c r="CX215">
        <f>ROUND(Y215*Source!I502,9)</f>
        <v>0.06</v>
      </c>
      <c r="CY215">
        <f>AA215</f>
        <v>509.19</v>
      </c>
      <c r="CZ215">
        <f>AE215</f>
        <v>509.19</v>
      </c>
      <c r="DA215">
        <f>AI215</f>
        <v>1</v>
      </c>
      <c r="DB215">
        <f>ROUND(ROUND(AT215*CZ215,2),6)</f>
        <v>15.28</v>
      </c>
      <c r="DC215">
        <f>ROUND(ROUND(AT215*AG215,2),6)</f>
        <v>0</v>
      </c>
      <c r="DD215" t="s">
        <v>3</v>
      </c>
      <c r="DE215" t="s">
        <v>3</v>
      </c>
      <c r="DF215">
        <f t="shared" si="63"/>
        <v>30.55</v>
      </c>
      <c r="DG215">
        <f t="shared" si="64"/>
        <v>0</v>
      </c>
      <c r="DH215">
        <f t="shared" si="65"/>
        <v>0</v>
      </c>
      <c r="DI215">
        <f t="shared" si="66"/>
        <v>0</v>
      </c>
      <c r="DJ215">
        <f>DF215</f>
        <v>30.55</v>
      </c>
      <c r="DK215">
        <v>0</v>
      </c>
      <c r="DL215" t="s">
        <v>3</v>
      </c>
      <c r="DM215">
        <v>0</v>
      </c>
      <c r="DN215" t="s">
        <v>3</v>
      </c>
      <c r="DO215">
        <v>0</v>
      </c>
    </row>
    <row r="216" spans="1:119" x14ac:dyDescent="0.2">
      <c r="A216">
        <f>ROW(Source!A502)</f>
        <v>502</v>
      </c>
      <c r="B216">
        <v>1472751627</v>
      </c>
      <c r="C216">
        <v>1472753874</v>
      </c>
      <c r="D216">
        <v>1441834659</v>
      </c>
      <c r="E216">
        <v>1</v>
      </c>
      <c r="F216">
        <v>1</v>
      </c>
      <c r="G216">
        <v>15514512</v>
      </c>
      <c r="H216">
        <v>3</v>
      </c>
      <c r="I216" t="s">
        <v>652</v>
      </c>
      <c r="J216" t="s">
        <v>653</v>
      </c>
      <c r="K216" t="s">
        <v>654</v>
      </c>
      <c r="L216">
        <v>1348</v>
      </c>
      <c r="N216">
        <v>1009</v>
      </c>
      <c r="O216" t="s">
        <v>599</v>
      </c>
      <c r="P216" t="s">
        <v>599</v>
      </c>
      <c r="Q216">
        <v>1000</v>
      </c>
      <c r="W216">
        <v>0</v>
      </c>
      <c r="X216">
        <v>-493638551</v>
      </c>
      <c r="Y216">
        <f>AT216</f>
        <v>3.0000000000000001E-5</v>
      </c>
      <c r="AA216">
        <v>113415.03999999999</v>
      </c>
      <c r="AB216">
        <v>0</v>
      </c>
      <c r="AC216">
        <v>0</v>
      </c>
      <c r="AD216">
        <v>0</v>
      </c>
      <c r="AE216">
        <v>113415.03999999999</v>
      </c>
      <c r="AF216">
        <v>0</v>
      </c>
      <c r="AG216">
        <v>0</v>
      </c>
      <c r="AH216">
        <v>0</v>
      </c>
      <c r="AI216">
        <v>1</v>
      </c>
      <c r="AJ216">
        <v>1</v>
      </c>
      <c r="AK216">
        <v>1</v>
      </c>
      <c r="AL216">
        <v>1</v>
      </c>
      <c r="AM216">
        <v>-2</v>
      </c>
      <c r="AN216">
        <v>0</v>
      </c>
      <c r="AO216">
        <v>1</v>
      </c>
      <c r="AP216">
        <v>1</v>
      </c>
      <c r="AQ216">
        <v>0</v>
      </c>
      <c r="AR216">
        <v>0</v>
      </c>
      <c r="AS216" t="s">
        <v>3</v>
      </c>
      <c r="AT216">
        <v>3.0000000000000001E-5</v>
      </c>
      <c r="AU216" t="s">
        <v>3</v>
      </c>
      <c r="AV216">
        <v>0</v>
      </c>
      <c r="AW216">
        <v>2</v>
      </c>
      <c r="AX216">
        <v>1472753882</v>
      </c>
      <c r="AY216">
        <v>1</v>
      </c>
      <c r="AZ216">
        <v>0</v>
      </c>
      <c r="BA216">
        <v>464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V216">
        <v>0</v>
      </c>
      <c r="CW216">
        <v>0</v>
      </c>
      <c r="CX216">
        <f>ROUND(Y216*Source!I502,9)</f>
        <v>6.0000000000000002E-5</v>
      </c>
      <c r="CY216">
        <f>AA216</f>
        <v>113415.03999999999</v>
      </c>
      <c r="CZ216">
        <f>AE216</f>
        <v>113415.03999999999</v>
      </c>
      <c r="DA216">
        <f>AI216</f>
        <v>1</v>
      </c>
      <c r="DB216">
        <f>ROUND(ROUND(AT216*CZ216,2),6)</f>
        <v>3.4</v>
      </c>
      <c r="DC216">
        <f>ROUND(ROUND(AT216*AG216,2),6)</f>
        <v>0</v>
      </c>
      <c r="DD216" t="s">
        <v>3</v>
      </c>
      <c r="DE216" t="s">
        <v>3</v>
      </c>
      <c r="DF216">
        <f t="shared" si="63"/>
        <v>6.8</v>
      </c>
      <c r="DG216">
        <f t="shared" si="64"/>
        <v>0</v>
      </c>
      <c r="DH216">
        <f t="shared" si="65"/>
        <v>0</v>
      </c>
      <c r="DI216">
        <f t="shared" si="66"/>
        <v>0</v>
      </c>
      <c r="DJ216">
        <f>DF216</f>
        <v>6.8</v>
      </c>
      <c r="DK216">
        <v>0</v>
      </c>
      <c r="DL216" t="s">
        <v>3</v>
      </c>
      <c r="DM216">
        <v>0</v>
      </c>
      <c r="DN216" t="s">
        <v>3</v>
      </c>
      <c r="DO216">
        <v>0</v>
      </c>
    </row>
    <row r="217" spans="1:119" x14ac:dyDescent="0.2">
      <c r="A217">
        <f>ROW(Source!A503)</f>
        <v>503</v>
      </c>
      <c r="B217">
        <v>1472751627</v>
      </c>
      <c r="C217">
        <v>1472753883</v>
      </c>
      <c r="D217">
        <v>1441819193</v>
      </c>
      <c r="E217">
        <v>15514512</v>
      </c>
      <c r="F217">
        <v>1</v>
      </c>
      <c r="G217">
        <v>15514512</v>
      </c>
      <c r="H217">
        <v>1</v>
      </c>
      <c r="I217" t="s">
        <v>571</v>
      </c>
      <c r="J217" t="s">
        <v>3</v>
      </c>
      <c r="K217" t="s">
        <v>572</v>
      </c>
      <c r="L217">
        <v>1191</v>
      </c>
      <c r="N217">
        <v>1013</v>
      </c>
      <c r="O217" t="s">
        <v>573</v>
      </c>
      <c r="P217" t="s">
        <v>573</v>
      </c>
      <c r="Q217">
        <v>1</v>
      </c>
      <c r="W217">
        <v>0</v>
      </c>
      <c r="X217">
        <v>476480486</v>
      </c>
      <c r="Y217">
        <f t="shared" ref="Y217:Y228" si="67">(AT217*4)</f>
        <v>0.68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1</v>
      </c>
      <c r="AJ217">
        <v>1</v>
      </c>
      <c r="AK217">
        <v>1</v>
      </c>
      <c r="AL217">
        <v>1</v>
      </c>
      <c r="AM217">
        <v>-2</v>
      </c>
      <c r="AN217">
        <v>0</v>
      </c>
      <c r="AO217">
        <v>1</v>
      </c>
      <c r="AP217">
        <v>1</v>
      </c>
      <c r="AQ217">
        <v>0</v>
      </c>
      <c r="AR217">
        <v>0</v>
      </c>
      <c r="AS217" t="s">
        <v>3</v>
      </c>
      <c r="AT217">
        <v>0.17</v>
      </c>
      <c r="AU217" t="s">
        <v>32</v>
      </c>
      <c r="AV217">
        <v>1</v>
      </c>
      <c r="AW217">
        <v>2</v>
      </c>
      <c r="AX217">
        <v>1472753888</v>
      </c>
      <c r="AY217">
        <v>1</v>
      </c>
      <c r="AZ217">
        <v>0</v>
      </c>
      <c r="BA217">
        <v>465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U217">
        <f>ROUND(AT217*Source!I503*AH217*AL217,2)</f>
        <v>0</v>
      </c>
      <c r="CV217">
        <f>ROUND(Y217*Source!I503,9)</f>
        <v>0.68</v>
      </c>
      <c r="CW217">
        <v>0</v>
      </c>
      <c r="CX217">
        <f>ROUND(Y217*Source!I503,9)</f>
        <v>0.68</v>
      </c>
      <c r="CY217">
        <f>AD217</f>
        <v>0</v>
      </c>
      <c r="CZ217">
        <f>AH217</f>
        <v>0</v>
      </c>
      <c r="DA217">
        <f>AL217</f>
        <v>1</v>
      </c>
      <c r="DB217">
        <f t="shared" ref="DB217:DB228" si="68">ROUND((ROUND(AT217*CZ217,2)*4),6)</f>
        <v>0</v>
      </c>
      <c r="DC217">
        <f t="shared" ref="DC217:DC228" si="69">ROUND((ROUND(AT217*AG217,2)*4),6)</f>
        <v>0</v>
      </c>
      <c r="DD217" t="s">
        <v>3</v>
      </c>
      <c r="DE217" t="s">
        <v>3</v>
      </c>
      <c r="DF217">
        <f t="shared" si="63"/>
        <v>0</v>
      </c>
      <c r="DG217">
        <f t="shared" si="64"/>
        <v>0</v>
      </c>
      <c r="DH217">
        <f t="shared" si="65"/>
        <v>0</v>
      </c>
      <c r="DI217">
        <f t="shared" si="66"/>
        <v>0</v>
      </c>
      <c r="DJ217">
        <f>DI217</f>
        <v>0</v>
      </c>
      <c r="DK217">
        <v>0</v>
      </c>
      <c r="DL217" t="s">
        <v>3</v>
      </c>
      <c r="DM217">
        <v>0</v>
      </c>
      <c r="DN217" t="s">
        <v>3</v>
      </c>
      <c r="DO217">
        <v>0</v>
      </c>
    </row>
    <row r="218" spans="1:119" x14ac:dyDescent="0.2">
      <c r="A218">
        <f>ROW(Source!A503)</f>
        <v>503</v>
      </c>
      <c r="B218">
        <v>1472751627</v>
      </c>
      <c r="C218">
        <v>1472753883</v>
      </c>
      <c r="D218">
        <v>1441834258</v>
      </c>
      <c r="E218">
        <v>1</v>
      </c>
      <c r="F218">
        <v>1</v>
      </c>
      <c r="G218">
        <v>15514512</v>
      </c>
      <c r="H218">
        <v>2</v>
      </c>
      <c r="I218" t="s">
        <v>574</v>
      </c>
      <c r="J218" t="s">
        <v>575</v>
      </c>
      <c r="K218" t="s">
        <v>576</v>
      </c>
      <c r="L218">
        <v>1368</v>
      </c>
      <c r="N218">
        <v>1011</v>
      </c>
      <c r="O218" t="s">
        <v>577</v>
      </c>
      <c r="P218" t="s">
        <v>577</v>
      </c>
      <c r="Q218">
        <v>1</v>
      </c>
      <c r="W218">
        <v>0</v>
      </c>
      <c r="X218">
        <v>1077756263</v>
      </c>
      <c r="Y218">
        <f t="shared" si="67"/>
        <v>0.04</v>
      </c>
      <c r="AA218">
        <v>0</v>
      </c>
      <c r="AB218">
        <v>1303.01</v>
      </c>
      <c r="AC218">
        <v>826.2</v>
      </c>
      <c r="AD218">
        <v>0</v>
      </c>
      <c r="AE218">
        <v>0</v>
      </c>
      <c r="AF218">
        <v>1303.01</v>
      </c>
      <c r="AG218">
        <v>826.2</v>
      </c>
      <c r="AH218">
        <v>0</v>
      </c>
      <c r="AI218">
        <v>1</v>
      </c>
      <c r="AJ218">
        <v>1</v>
      </c>
      <c r="AK218">
        <v>1</v>
      </c>
      <c r="AL218">
        <v>1</v>
      </c>
      <c r="AM218">
        <v>-2</v>
      </c>
      <c r="AN218">
        <v>0</v>
      </c>
      <c r="AO218">
        <v>1</v>
      </c>
      <c r="AP218">
        <v>1</v>
      </c>
      <c r="AQ218">
        <v>0</v>
      </c>
      <c r="AR218">
        <v>0</v>
      </c>
      <c r="AS218" t="s">
        <v>3</v>
      </c>
      <c r="AT218">
        <v>0.01</v>
      </c>
      <c r="AU218" t="s">
        <v>32</v>
      </c>
      <c r="AV218">
        <v>0</v>
      </c>
      <c r="AW218">
        <v>2</v>
      </c>
      <c r="AX218">
        <v>1472753889</v>
      </c>
      <c r="AY218">
        <v>1</v>
      </c>
      <c r="AZ218">
        <v>0</v>
      </c>
      <c r="BA218">
        <v>466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V218">
        <v>0</v>
      </c>
      <c r="CW218">
        <f>ROUND(Y218*Source!I503*DO218,9)</f>
        <v>0</v>
      </c>
      <c r="CX218">
        <f>ROUND(Y218*Source!I503,9)</f>
        <v>0.04</v>
      </c>
      <c r="CY218">
        <f>AB218</f>
        <v>1303.01</v>
      </c>
      <c r="CZ218">
        <f>AF218</f>
        <v>1303.01</v>
      </c>
      <c r="DA218">
        <f>AJ218</f>
        <v>1</v>
      </c>
      <c r="DB218">
        <f t="shared" si="68"/>
        <v>52.12</v>
      </c>
      <c r="DC218">
        <f t="shared" si="69"/>
        <v>33.04</v>
      </c>
      <c r="DD218" t="s">
        <v>3</v>
      </c>
      <c r="DE218" t="s">
        <v>3</v>
      </c>
      <c r="DF218">
        <f t="shared" si="63"/>
        <v>0</v>
      </c>
      <c r="DG218">
        <f t="shared" si="64"/>
        <v>52.12</v>
      </c>
      <c r="DH218">
        <f t="shared" si="65"/>
        <v>33.049999999999997</v>
      </c>
      <c r="DI218">
        <f t="shared" si="66"/>
        <v>0</v>
      </c>
      <c r="DJ218">
        <f>DG218</f>
        <v>52.12</v>
      </c>
      <c r="DK218">
        <v>0</v>
      </c>
      <c r="DL218" t="s">
        <v>3</v>
      </c>
      <c r="DM218">
        <v>0</v>
      </c>
      <c r="DN218" t="s">
        <v>3</v>
      </c>
      <c r="DO218">
        <v>0</v>
      </c>
    </row>
    <row r="219" spans="1:119" x14ac:dyDescent="0.2">
      <c r="A219">
        <f>ROW(Source!A503)</f>
        <v>503</v>
      </c>
      <c r="B219">
        <v>1472751627</v>
      </c>
      <c r="C219">
        <v>1472753883</v>
      </c>
      <c r="D219">
        <v>1441836186</v>
      </c>
      <c r="E219">
        <v>1</v>
      </c>
      <c r="F219">
        <v>1</v>
      </c>
      <c r="G219">
        <v>15514512</v>
      </c>
      <c r="H219">
        <v>3</v>
      </c>
      <c r="I219" t="s">
        <v>655</v>
      </c>
      <c r="J219" t="s">
        <v>656</v>
      </c>
      <c r="K219" t="s">
        <v>657</v>
      </c>
      <c r="L219">
        <v>1346</v>
      </c>
      <c r="N219">
        <v>1009</v>
      </c>
      <c r="O219" t="s">
        <v>581</v>
      </c>
      <c r="P219" t="s">
        <v>581</v>
      </c>
      <c r="Q219">
        <v>1</v>
      </c>
      <c r="W219">
        <v>0</v>
      </c>
      <c r="X219">
        <v>1299790764</v>
      </c>
      <c r="Y219">
        <f t="shared" si="67"/>
        <v>0.04</v>
      </c>
      <c r="AA219">
        <v>494.57</v>
      </c>
      <c r="AB219">
        <v>0</v>
      </c>
      <c r="AC219">
        <v>0</v>
      </c>
      <c r="AD219">
        <v>0</v>
      </c>
      <c r="AE219">
        <v>494.57</v>
      </c>
      <c r="AF219">
        <v>0</v>
      </c>
      <c r="AG219">
        <v>0</v>
      </c>
      <c r="AH219">
        <v>0</v>
      </c>
      <c r="AI219">
        <v>1</v>
      </c>
      <c r="AJ219">
        <v>1</v>
      </c>
      <c r="AK219">
        <v>1</v>
      </c>
      <c r="AL219">
        <v>1</v>
      </c>
      <c r="AM219">
        <v>-2</v>
      </c>
      <c r="AN219">
        <v>0</v>
      </c>
      <c r="AO219">
        <v>1</v>
      </c>
      <c r="AP219">
        <v>1</v>
      </c>
      <c r="AQ219">
        <v>0</v>
      </c>
      <c r="AR219">
        <v>0</v>
      </c>
      <c r="AS219" t="s">
        <v>3</v>
      </c>
      <c r="AT219">
        <v>0.01</v>
      </c>
      <c r="AU219" t="s">
        <v>32</v>
      </c>
      <c r="AV219">
        <v>0</v>
      </c>
      <c r="AW219">
        <v>2</v>
      </c>
      <c r="AX219">
        <v>1472753890</v>
      </c>
      <c r="AY219">
        <v>1</v>
      </c>
      <c r="AZ219">
        <v>0</v>
      </c>
      <c r="BA219">
        <v>467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V219">
        <v>0</v>
      </c>
      <c r="CW219">
        <v>0</v>
      </c>
      <c r="CX219">
        <f>ROUND(Y219*Source!I503,9)</f>
        <v>0.04</v>
      </c>
      <c r="CY219">
        <f>AA219</f>
        <v>494.57</v>
      </c>
      <c r="CZ219">
        <f>AE219</f>
        <v>494.57</v>
      </c>
      <c r="DA219">
        <f>AI219</f>
        <v>1</v>
      </c>
      <c r="DB219">
        <f t="shared" si="68"/>
        <v>19.8</v>
      </c>
      <c r="DC219">
        <f t="shared" si="69"/>
        <v>0</v>
      </c>
      <c r="DD219" t="s">
        <v>3</v>
      </c>
      <c r="DE219" t="s">
        <v>3</v>
      </c>
      <c r="DF219">
        <f t="shared" si="63"/>
        <v>19.78</v>
      </c>
      <c r="DG219">
        <f t="shared" si="64"/>
        <v>0</v>
      </c>
      <c r="DH219">
        <f t="shared" si="65"/>
        <v>0</v>
      </c>
      <c r="DI219">
        <f t="shared" si="66"/>
        <v>0</v>
      </c>
      <c r="DJ219">
        <f>DF219</f>
        <v>19.78</v>
      </c>
      <c r="DK219">
        <v>0</v>
      </c>
      <c r="DL219" t="s">
        <v>3</v>
      </c>
      <c r="DM219">
        <v>0</v>
      </c>
      <c r="DN219" t="s">
        <v>3</v>
      </c>
      <c r="DO219">
        <v>0</v>
      </c>
    </row>
    <row r="220" spans="1:119" x14ac:dyDescent="0.2">
      <c r="A220">
        <f>ROW(Source!A503)</f>
        <v>503</v>
      </c>
      <c r="B220">
        <v>1472751627</v>
      </c>
      <c r="C220">
        <v>1472753883</v>
      </c>
      <c r="D220">
        <v>1441836230</v>
      </c>
      <c r="E220">
        <v>1</v>
      </c>
      <c r="F220">
        <v>1</v>
      </c>
      <c r="G220">
        <v>15514512</v>
      </c>
      <c r="H220">
        <v>3</v>
      </c>
      <c r="I220" t="s">
        <v>658</v>
      </c>
      <c r="J220" t="s">
        <v>659</v>
      </c>
      <c r="K220" t="s">
        <v>660</v>
      </c>
      <c r="L220">
        <v>1327</v>
      </c>
      <c r="N220">
        <v>1005</v>
      </c>
      <c r="O220" t="s">
        <v>636</v>
      </c>
      <c r="P220" t="s">
        <v>636</v>
      </c>
      <c r="Q220">
        <v>1</v>
      </c>
      <c r="W220">
        <v>0</v>
      </c>
      <c r="X220">
        <v>-843547561</v>
      </c>
      <c r="Y220">
        <f t="shared" si="67"/>
        <v>0.08</v>
      </c>
      <c r="AA220">
        <v>46</v>
      </c>
      <c r="AB220">
        <v>0</v>
      </c>
      <c r="AC220">
        <v>0</v>
      </c>
      <c r="AD220">
        <v>0</v>
      </c>
      <c r="AE220">
        <v>46</v>
      </c>
      <c r="AF220">
        <v>0</v>
      </c>
      <c r="AG220">
        <v>0</v>
      </c>
      <c r="AH220">
        <v>0</v>
      </c>
      <c r="AI220">
        <v>1</v>
      </c>
      <c r="AJ220">
        <v>1</v>
      </c>
      <c r="AK220">
        <v>1</v>
      </c>
      <c r="AL220">
        <v>1</v>
      </c>
      <c r="AM220">
        <v>-2</v>
      </c>
      <c r="AN220">
        <v>0</v>
      </c>
      <c r="AO220">
        <v>1</v>
      </c>
      <c r="AP220">
        <v>1</v>
      </c>
      <c r="AQ220">
        <v>0</v>
      </c>
      <c r="AR220">
        <v>0</v>
      </c>
      <c r="AS220" t="s">
        <v>3</v>
      </c>
      <c r="AT220">
        <v>0.02</v>
      </c>
      <c r="AU220" t="s">
        <v>32</v>
      </c>
      <c r="AV220">
        <v>0</v>
      </c>
      <c r="AW220">
        <v>2</v>
      </c>
      <c r="AX220">
        <v>1472753891</v>
      </c>
      <c r="AY220">
        <v>1</v>
      </c>
      <c r="AZ220">
        <v>0</v>
      </c>
      <c r="BA220">
        <v>468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V220">
        <v>0</v>
      </c>
      <c r="CW220">
        <v>0</v>
      </c>
      <c r="CX220">
        <f>ROUND(Y220*Source!I503,9)</f>
        <v>0.08</v>
      </c>
      <c r="CY220">
        <f>AA220</f>
        <v>46</v>
      </c>
      <c r="CZ220">
        <f>AE220</f>
        <v>46</v>
      </c>
      <c r="DA220">
        <f>AI220</f>
        <v>1</v>
      </c>
      <c r="DB220">
        <f t="shared" si="68"/>
        <v>3.68</v>
      </c>
      <c r="DC220">
        <f t="shared" si="69"/>
        <v>0</v>
      </c>
      <c r="DD220" t="s">
        <v>3</v>
      </c>
      <c r="DE220" t="s">
        <v>3</v>
      </c>
      <c r="DF220">
        <f t="shared" si="63"/>
        <v>3.68</v>
      </c>
      <c r="DG220">
        <f t="shared" si="64"/>
        <v>0</v>
      </c>
      <c r="DH220">
        <f t="shared" si="65"/>
        <v>0</v>
      </c>
      <c r="DI220">
        <f t="shared" si="66"/>
        <v>0</v>
      </c>
      <c r="DJ220">
        <f>DF220</f>
        <v>3.68</v>
      </c>
      <c r="DK220">
        <v>0</v>
      </c>
      <c r="DL220" t="s">
        <v>3</v>
      </c>
      <c r="DM220">
        <v>0</v>
      </c>
      <c r="DN220" t="s">
        <v>3</v>
      </c>
      <c r="DO220">
        <v>0</v>
      </c>
    </row>
    <row r="221" spans="1:119" x14ac:dyDescent="0.2">
      <c r="A221">
        <f>ROW(Source!A508)</f>
        <v>508</v>
      </c>
      <c r="B221">
        <v>1472751627</v>
      </c>
      <c r="C221">
        <v>1472753910</v>
      </c>
      <c r="D221">
        <v>1441819193</v>
      </c>
      <c r="E221">
        <v>15514512</v>
      </c>
      <c r="F221">
        <v>1</v>
      </c>
      <c r="G221">
        <v>15514512</v>
      </c>
      <c r="H221">
        <v>1</v>
      </c>
      <c r="I221" t="s">
        <v>571</v>
      </c>
      <c r="J221" t="s">
        <v>3</v>
      </c>
      <c r="K221" t="s">
        <v>572</v>
      </c>
      <c r="L221">
        <v>1191</v>
      </c>
      <c r="N221">
        <v>1013</v>
      </c>
      <c r="O221" t="s">
        <v>573</v>
      </c>
      <c r="P221" t="s">
        <v>573</v>
      </c>
      <c r="Q221">
        <v>1</v>
      </c>
      <c r="W221">
        <v>0</v>
      </c>
      <c r="X221">
        <v>476480486</v>
      </c>
      <c r="Y221">
        <f t="shared" si="67"/>
        <v>0.68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1</v>
      </c>
      <c r="AJ221">
        <v>1</v>
      </c>
      <c r="AK221">
        <v>1</v>
      </c>
      <c r="AL221">
        <v>1</v>
      </c>
      <c r="AM221">
        <v>-2</v>
      </c>
      <c r="AN221">
        <v>0</v>
      </c>
      <c r="AO221">
        <v>1</v>
      </c>
      <c r="AP221">
        <v>1</v>
      </c>
      <c r="AQ221">
        <v>0</v>
      </c>
      <c r="AR221">
        <v>0</v>
      </c>
      <c r="AS221" t="s">
        <v>3</v>
      </c>
      <c r="AT221">
        <v>0.17</v>
      </c>
      <c r="AU221" t="s">
        <v>32</v>
      </c>
      <c r="AV221">
        <v>1</v>
      </c>
      <c r="AW221">
        <v>2</v>
      </c>
      <c r="AX221">
        <v>1472753915</v>
      </c>
      <c r="AY221">
        <v>1</v>
      </c>
      <c r="AZ221">
        <v>0</v>
      </c>
      <c r="BA221">
        <v>483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U221">
        <f>ROUND(AT221*Source!I508*AH221*AL221,2)</f>
        <v>0</v>
      </c>
      <c r="CV221">
        <f>ROUND(Y221*Source!I508,9)</f>
        <v>0.68</v>
      </c>
      <c r="CW221">
        <v>0</v>
      </c>
      <c r="CX221">
        <f>ROUND(Y221*Source!I508,9)</f>
        <v>0.68</v>
      </c>
      <c r="CY221">
        <f>AD221</f>
        <v>0</v>
      </c>
      <c r="CZ221">
        <f>AH221</f>
        <v>0</v>
      </c>
      <c r="DA221">
        <f>AL221</f>
        <v>1</v>
      </c>
      <c r="DB221">
        <f t="shared" si="68"/>
        <v>0</v>
      </c>
      <c r="DC221">
        <f t="shared" si="69"/>
        <v>0</v>
      </c>
      <c r="DD221" t="s">
        <v>3</v>
      </c>
      <c r="DE221" t="s">
        <v>3</v>
      </c>
      <c r="DF221">
        <f t="shared" si="63"/>
        <v>0</v>
      </c>
      <c r="DG221">
        <f t="shared" si="64"/>
        <v>0</v>
      </c>
      <c r="DH221">
        <f t="shared" si="65"/>
        <v>0</v>
      </c>
      <c r="DI221">
        <f t="shared" si="66"/>
        <v>0</v>
      </c>
      <c r="DJ221">
        <f>DI221</f>
        <v>0</v>
      </c>
      <c r="DK221">
        <v>0</v>
      </c>
      <c r="DL221" t="s">
        <v>3</v>
      </c>
      <c r="DM221">
        <v>0</v>
      </c>
      <c r="DN221" t="s">
        <v>3</v>
      </c>
      <c r="DO221">
        <v>0</v>
      </c>
    </row>
    <row r="222" spans="1:119" x14ac:dyDescent="0.2">
      <c r="A222">
        <f>ROW(Source!A508)</f>
        <v>508</v>
      </c>
      <c r="B222">
        <v>1472751627</v>
      </c>
      <c r="C222">
        <v>1472753910</v>
      </c>
      <c r="D222">
        <v>1441834258</v>
      </c>
      <c r="E222">
        <v>1</v>
      </c>
      <c r="F222">
        <v>1</v>
      </c>
      <c r="G222">
        <v>15514512</v>
      </c>
      <c r="H222">
        <v>2</v>
      </c>
      <c r="I222" t="s">
        <v>574</v>
      </c>
      <c r="J222" t="s">
        <v>575</v>
      </c>
      <c r="K222" t="s">
        <v>576</v>
      </c>
      <c r="L222">
        <v>1368</v>
      </c>
      <c r="N222">
        <v>1011</v>
      </c>
      <c r="O222" t="s">
        <v>577</v>
      </c>
      <c r="P222" t="s">
        <v>577</v>
      </c>
      <c r="Q222">
        <v>1</v>
      </c>
      <c r="W222">
        <v>0</v>
      </c>
      <c r="X222">
        <v>1077756263</v>
      </c>
      <c r="Y222">
        <f t="shared" si="67"/>
        <v>0.04</v>
      </c>
      <c r="AA222">
        <v>0</v>
      </c>
      <c r="AB222">
        <v>1303.01</v>
      </c>
      <c r="AC222">
        <v>826.2</v>
      </c>
      <c r="AD222">
        <v>0</v>
      </c>
      <c r="AE222">
        <v>0</v>
      </c>
      <c r="AF222">
        <v>1303.01</v>
      </c>
      <c r="AG222">
        <v>826.2</v>
      </c>
      <c r="AH222">
        <v>0</v>
      </c>
      <c r="AI222">
        <v>1</v>
      </c>
      <c r="AJ222">
        <v>1</v>
      </c>
      <c r="AK222">
        <v>1</v>
      </c>
      <c r="AL222">
        <v>1</v>
      </c>
      <c r="AM222">
        <v>-2</v>
      </c>
      <c r="AN222">
        <v>0</v>
      </c>
      <c r="AO222">
        <v>1</v>
      </c>
      <c r="AP222">
        <v>1</v>
      </c>
      <c r="AQ222">
        <v>0</v>
      </c>
      <c r="AR222">
        <v>0</v>
      </c>
      <c r="AS222" t="s">
        <v>3</v>
      </c>
      <c r="AT222">
        <v>0.01</v>
      </c>
      <c r="AU222" t="s">
        <v>32</v>
      </c>
      <c r="AV222">
        <v>0</v>
      </c>
      <c r="AW222">
        <v>2</v>
      </c>
      <c r="AX222">
        <v>1472753916</v>
      </c>
      <c r="AY222">
        <v>1</v>
      </c>
      <c r="AZ222">
        <v>0</v>
      </c>
      <c r="BA222">
        <v>484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V222">
        <v>0</v>
      </c>
      <c r="CW222">
        <f>ROUND(Y222*Source!I508*DO222,9)</f>
        <v>0</v>
      </c>
      <c r="CX222">
        <f>ROUND(Y222*Source!I508,9)</f>
        <v>0.04</v>
      </c>
      <c r="CY222">
        <f>AB222</f>
        <v>1303.01</v>
      </c>
      <c r="CZ222">
        <f>AF222</f>
        <v>1303.01</v>
      </c>
      <c r="DA222">
        <f>AJ222</f>
        <v>1</v>
      </c>
      <c r="DB222">
        <f t="shared" si="68"/>
        <v>52.12</v>
      </c>
      <c r="DC222">
        <f t="shared" si="69"/>
        <v>33.04</v>
      </c>
      <c r="DD222" t="s">
        <v>3</v>
      </c>
      <c r="DE222" t="s">
        <v>3</v>
      </c>
      <c r="DF222">
        <f t="shared" si="63"/>
        <v>0</v>
      </c>
      <c r="DG222">
        <f t="shared" si="64"/>
        <v>52.12</v>
      </c>
      <c r="DH222">
        <f t="shared" si="65"/>
        <v>33.049999999999997</v>
      </c>
      <c r="DI222">
        <f t="shared" si="66"/>
        <v>0</v>
      </c>
      <c r="DJ222">
        <f>DG222</f>
        <v>52.12</v>
      </c>
      <c r="DK222">
        <v>0</v>
      </c>
      <c r="DL222" t="s">
        <v>3</v>
      </c>
      <c r="DM222">
        <v>0</v>
      </c>
      <c r="DN222" t="s">
        <v>3</v>
      </c>
      <c r="DO222">
        <v>0</v>
      </c>
    </row>
    <row r="223" spans="1:119" x14ac:dyDescent="0.2">
      <c r="A223">
        <f>ROW(Source!A508)</f>
        <v>508</v>
      </c>
      <c r="B223">
        <v>1472751627</v>
      </c>
      <c r="C223">
        <v>1472753910</v>
      </c>
      <c r="D223">
        <v>1441836186</v>
      </c>
      <c r="E223">
        <v>1</v>
      </c>
      <c r="F223">
        <v>1</v>
      </c>
      <c r="G223">
        <v>15514512</v>
      </c>
      <c r="H223">
        <v>3</v>
      </c>
      <c r="I223" t="s">
        <v>655</v>
      </c>
      <c r="J223" t="s">
        <v>656</v>
      </c>
      <c r="K223" t="s">
        <v>657</v>
      </c>
      <c r="L223">
        <v>1346</v>
      </c>
      <c r="N223">
        <v>1009</v>
      </c>
      <c r="O223" t="s">
        <v>581</v>
      </c>
      <c r="P223" t="s">
        <v>581</v>
      </c>
      <c r="Q223">
        <v>1</v>
      </c>
      <c r="W223">
        <v>0</v>
      </c>
      <c r="X223">
        <v>1299790764</v>
      </c>
      <c r="Y223">
        <f t="shared" si="67"/>
        <v>0.04</v>
      </c>
      <c r="AA223">
        <v>494.57</v>
      </c>
      <c r="AB223">
        <v>0</v>
      </c>
      <c r="AC223">
        <v>0</v>
      </c>
      <c r="AD223">
        <v>0</v>
      </c>
      <c r="AE223">
        <v>494.57</v>
      </c>
      <c r="AF223">
        <v>0</v>
      </c>
      <c r="AG223">
        <v>0</v>
      </c>
      <c r="AH223">
        <v>0</v>
      </c>
      <c r="AI223">
        <v>1</v>
      </c>
      <c r="AJ223">
        <v>1</v>
      </c>
      <c r="AK223">
        <v>1</v>
      </c>
      <c r="AL223">
        <v>1</v>
      </c>
      <c r="AM223">
        <v>-2</v>
      </c>
      <c r="AN223">
        <v>0</v>
      </c>
      <c r="AO223">
        <v>1</v>
      </c>
      <c r="AP223">
        <v>1</v>
      </c>
      <c r="AQ223">
        <v>0</v>
      </c>
      <c r="AR223">
        <v>0</v>
      </c>
      <c r="AS223" t="s">
        <v>3</v>
      </c>
      <c r="AT223">
        <v>0.01</v>
      </c>
      <c r="AU223" t="s">
        <v>32</v>
      </c>
      <c r="AV223">
        <v>0</v>
      </c>
      <c r="AW223">
        <v>2</v>
      </c>
      <c r="AX223">
        <v>1472753917</v>
      </c>
      <c r="AY223">
        <v>1</v>
      </c>
      <c r="AZ223">
        <v>0</v>
      </c>
      <c r="BA223">
        <v>485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CV223">
        <v>0</v>
      </c>
      <c r="CW223">
        <v>0</v>
      </c>
      <c r="CX223">
        <f>ROUND(Y223*Source!I508,9)</f>
        <v>0.04</v>
      </c>
      <c r="CY223">
        <f>AA223</f>
        <v>494.57</v>
      </c>
      <c r="CZ223">
        <f>AE223</f>
        <v>494.57</v>
      </c>
      <c r="DA223">
        <f>AI223</f>
        <v>1</v>
      </c>
      <c r="DB223">
        <f t="shared" si="68"/>
        <v>19.8</v>
      </c>
      <c r="DC223">
        <f t="shared" si="69"/>
        <v>0</v>
      </c>
      <c r="DD223" t="s">
        <v>3</v>
      </c>
      <c r="DE223" t="s">
        <v>3</v>
      </c>
      <c r="DF223">
        <f t="shared" si="63"/>
        <v>19.78</v>
      </c>
      <c r="DG223">
        <f t="shared" si="64"/>
        <v>0</v>
      </c>
      <c r="DH223">
        <f t="shared" si="65"/>
        <v>0</v>
      </c>
      <c r="DI223">
        <f t="shared" si="66"/>
        <v>0</v>
      </c>
      <c r="DJ223">
        <f>DF223</f>
        <v>19.78</v>
      </c>
      <c r="DK223">
        <v>0</v>
      </c>
      <c r="DL223" t="s">
        <v>3</v>
      </c>
      <c r="DM223">
        <v>0</v>
      </c>
      <c r="DN223" t="s">
        <v>3</v>
      </c>
      <c r="DO223">
        <v>0</v>
      </c>
    </row>
    <row r="224" spans="1:119" x14ac:dyDescent="0.2">
      <c r="A224">
        <f>ROW(Source!A508)</f>
        <v>508</v>
      </c>
      <c r="B224">
        <v>1472751627</v>
      </c>
      <c r="C224">
        <v>1472753910</v>
      </c>
      <c r="D224">
        <v>1441836230</v>
      </c>
      <c r="E224">
        <v>1</v>
      </c>
      <c r="F224">
        <v>1</v>
      </c>
      <c r="G224">
        <v>15514512</v>
      </c>
      <c r="H224">
        <v>3</v>
      </c>
      <c r="I224" t="s">
        <v>658</v>
      </c>
      <c r="J224" t="s">
        <v>659</v>
      </c>
      <c r="K224" t="s">
        <v>660</v>
      </c>
      <c r="L224">
        <v>1327</v>
      </c>
      <c r="N224">
        <v>1005</v>
      </c>
      <c r="O224" t="s">
        <v>636</v>
      </c>
      <c r="P224" t="s">
        <v>636</v>
      </c>
      <c r="Q224">
        <v>1</v>
      </c>
      <c r="W224">
        <v>0</v>
      </c>
      <c r="X224">
        <v>-843547561</v>
      </c>
      <c r="Y224">
        <f t="shared" si="67"/>
        <v>0.08</v>
      </c>
      <c r="AA224">
        <v>46</v>
      </c>
      <c r="AB224">
        <v>0</v>
      </c>
      <c r="AC224">
        <v>0</v>
      </c>
      <c r="AD224">
        <v>0</v>
      </c>
      <c r="AE224">
        <v>46</v>
      </c>
      <c r="AF224">
        <v>0</v>
      </c>
      <c r="AG224">
        <v>0</v>
      </c>
      <c r="AH224">
        <v>0</v>
      </c>
      <c r="AI224">
        <v>1</v>
      </c>
      <c r="AJ224">
        <v>1</v>
      </c>
      <c r="AK224">
        <v>1</v>
      </c>
      <c r="AL224">
        <v>1</v>
      </c>
      <c r="AM224">
        <v>-2</v>
      </c>
      <c r="AN224">
        <v>0</v>
      </c>
      <c r="AO224">
        <v>1</v>
      </c>
      <c r="AP224">
        <v>1</v>
      </c>
      <c r="AQ224">
        <v>0</v>
      </c>
      <c r="AR224">
        <v>0</v>
      </c>
      <c r="AS224" t="s">
        <v>3</v>
      </c>
      <c r="AT224">
        <v>0.02</v>
      </c>
      <c r="AU224" t="s">
        <v>32</v>
      </c>
      <c r="AV224">
        <v>0</v>
      </c>
      <c r="AW224">
        <v>2</v>
      </c>
      <c r="AX224">
        <v>1472753918</v>
      </c>
      <c r="AY224">
        <v>1</v>
      </c>
      <c r="AZ224">
        <v>0</v>
      </c>
      <c r="BA224">
        <v>486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CV224">
        <v>0</v>
      </c>
      <c r="CW224">
        <v>0</v>
      </c>
      <c r="CX224">
        <f>ROUND(Y224*Source!I508,9)</f>
        <v>0.08</v>
      </c>
      <c r="CY224">
        <f>AA224</f>
        <v>46</v>
      </c>
      <c r="CZ224">
        <f>AE224</f>
        <v>46</v>
      </c>
      <c r="DA224">
        <f>AI224</f>
        <v>1</v>
      </c>
      <c r="DB224">
        <f t="shared" si="68"/>
        <v>3.68</v>
      </c>
      <c r="DC224">
        <f t="shared" si="69"/>
        <v>0</v>
      </c>
      <c r="DD224" t="s">
        <v>3</v>
      </c>
      <c r="DE224" t="s">
        <v>3</v>
      </c>
      <c r="DF224">
        <f t="shared" si="63"/>
        <v>3.68</v>
      </c>
      <c r="DG224">
        <f t="shared" si="64"/>
        <v>0</v>
      </c>
      <c r="DH224">
        <f t="shared" si="65"/>
        <v>0</v>
      </c>
      <c r="DI224">
        <f t="shared" si="66"/>
        <v>0</v>
      </c>
      <c r="DJ224">
        <f>DF224</f>
        <v>3.68</v>
      </c>
      <c r="DK224">
        <v>0</v>
      </c>
      <c r="DL224" t="s">
        <v>3</v>
      </c>
      <c r="DM224">
        <v>0</v>
      </c>
      <c r="DN224" t="s">
        <v>3</v>
      </c>
      <c r="DO224">
        <v>0</v>
      </c>
    </row>
    <row r="225" spans="1:119" x14ac:dyDescent="0.2">
      <c r="A225">
        <f>ROW(Source!A513)</f>
        <v>513</v>
      </c>
      <c r="B225">
        <v>1472751627</v>
      </c>
      <c r="C225">
        <v>1472753940</v>
      </c>
      <c r="D225">
        <v>1441819193</v>
      </c>
      <c r="E225">
        <v>15514512</v>
      </c>
      <c r="F225">
        <v>1</v>
      </c>
      <c r="G225">
        <v>15514512</v>
      </c>
      <c r="H225">
        <v>1</v>
      </c>
      <c r="I225" t="s">
        <v>571</v>
      </c>
      <c r="J225" t="s">
        <v>3</v>
      </c>
      <c r="K225" t="s">
        <v>572</v>
      </c>
      <c r="L225">
        <v>1191</v>
      </c>
      <c r="N225">
        <v>1013</v>
      </c>
      <c r="O225" t="s">
        <v>573</v>
      </c>
      <c r="P225" t="s">
        <v>573</v>
      </c>
      <c r="Q225">
        <v>1</v>
      </c>
      <c r="W225">
        <v>0</v>
      </c>
      <c r="X225">
        <v>476480486</v>
      </c>
      <c r="Y225">
        <f t="shared" si="67"/>
        <v>0.68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1</v>
      </c>
      <c r="AJ225">
        <v>1</v>
      </c>
      <c r="AK225">
        <v>1</v>
      </c>
      <c r="AL225">
        <v>1</v>
      </c>
      <c r="AM225">
        <v>-2</v>
      </c>
      <c r="AN225">
        <v>0</v>
      </c>
      <c r="AO225">
        <v>1</v>
      </c>
      <c r="AP225">
        <v>1</v>
      </c>
      <c r="AQ225">
        <v>0</v>
      </c>
      <c r="AR225">
        <v>0</v>
      </c>
      <c r="AS225" t="s">
        <v>3</v>
      </c>
      <c r="AT225">
        <v>0.17</v>
      </c>
      <c r="AU225" t="s">
        <v>32</v>
      </c>
      <c r="AV225">
        <v>1</v>
      </c>
      <c r="AW225">
        <v>2</v>
      </c>
      <c r="AX225">
        <v>1472753945</v>
      </c>
      <c r="AY225">
        <v>1</v>
      </c>
      <c r="AZ225">
        <v>0</v>
      </c>
      <c r="BA225">
        <v>503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U225">
        <f>ROUND(AT225*Source!I513*AH225*AL225,2)</f>
        <v>0</v>
      </c>
      <c r="CV225">
        <f>ROUND(Y225*Source!I513,9)</f>
        <v>0.68</v>
      </c>
      <c r="CW225">
        <v>0</v>
      </c>
      <c r="CX225">
        <f>ROUND(Y225*Source!I513,9)</f>
        <v>0.68</v>
      </c>
      <c r="CY225">
        <f>AD225</f>
        <v>0</v>
      </c>
      <c r="CZ225">
        <f>AH225</f>
        <v>0</v>
      </c>
      <c r="DA225">
        <f>AL225</f>
        <v>1</v>
      </c>
      <c r="DB225">
        <f t="shared" si="68"/>
        <v>0</v>
      </c>
      <c r="DC225">
        <f t="shared" si="69"/>
        <v>0</v>
      </c>
      <c r="DD225" t="s">
        <v>3</v>
      </c>
      <c r="DE225" t="s">
        <v>3</v>
      </c>
      <c r="DF225">
        <f t="shared" si="63"/>
        <v>0</v>
      </c>
      <c r="DG225">
        <f t="shared" si="64"/>
        <v>0</v>
      </c>
      <c r="DH225">
        <f t="shared" si="65"/>
        <v>0</v>
      </c>
      <c r="DI225">
        <f t="shared" si="66"/>
        <v>0</v>
      </c>
      <c r="DJ225">
        <f>DI225</f>
        <v>0</v>
      </c>
      <c r="DK225">
        <v>0</v>
      </c>
      <c r="DL225" t="s">
        <v>3</v>
      </c>
      <c r="DM225">
        <v>0</v>
      </c>
      <c r="DN225" t="s">
        <v>3</v>
      </c>
      <c r="DO225">
        <v>0</v>
      </c>
    </row>
    <row r="226" spans="1:119" x14ac:dyDescent="0.2">
      <c r="A226">
        <f>ROW(Source!A513)</f>
        <v>513</v>
      </c>
      <c r="B226">
        <v>1472751627</v>
      </c>
      <c r="C226">
        <v>1472753940</v>
      </c>
      <c r="D226">
        <v>1441834258</v>
      </c>
      <c r="E226">
        <v>1</v>
      </c>
      <c r="F226">
        <v>1</v>
      </c>
      <c r="G226">
        <v>15514512</v>
      </c>
      <c r="H226">
        <v>2</v>
      </c>
      <c r="I226" t="s">
        <v>574</v>
      </c>
      <c r="J226" t="s">
        <v>575</v>
      </c>
      <c r="K226" t="s">
        <v>576</v>
      </c>
      <c r="L226">
        <v>1368</v>
      </c>
      <c r="N226">
        <v>1011</v>
      </c>
      <c r="O226" t="s">
        <v>577</v>
      </c>
      <c r="P226" t="s">
        <v>577</v>
      </c>
      <c r="Q226">
        <v>1</v>
      </c>
      <c r="W226">
        <v>0</v>
      </c>
      <c r="X226">
        <v>1077756263</v>
      </c>
      <c r="Y226">
        <f t="shared" si="67"/>
        <v>0.04</v>
      </c>
      <c r="AA226">
        <v>0</v>
      </c>
      <c r="AB226">
        <v>1303.01</v>
      </c>
      <c r="AC226">
        <v>826.2</v>
      </c>
      <c r="AD226">
        <v>0</v>
      </c>
      <c r="AE226">
        <v>0</v>
      </c>
      <c r="AF226">
        <v>1303.01</v>
      </c>
      <c r="AG226">
        <v>826.2</v>
      </c>
      <c r="AH226">
        <v>0</v>
      </c>
      <c r="AI226">
        <v>1</v>
      </c>
      <c r="AJ226">
        <v>1</v>
      </c>
      <c r="AK226">
        <v>1</v>
      </c>
      <c r="AL226">
        <v>1</v>
      </c>
      <c r="AM226">
        <v>-2</v>
      </c>
      <c r="AN226">
        <v>0</v>
      </c>
      <c r="AO226">
        <v>1</v>
      </c>
      <c r="AP226">
        <v>1</v>
      </c>
      <c r="AQ226">
        <v>0</v>
      </c>
      <c r="AR226">
        <v>0</v>
      </c>
      <c r="AS226" t="s">
        <v>3</v>
      </c>
      <c r="AT226">
        <v>0.01</v>
      </c>
      <c r="AU226" t="s">
        <v>32</v>
      </c>
      <c r="AV226">
        <v>0</v>
      </c>
      <c r="AW226">
        <v>2</v>
      </c>
      <c r="AX226">
        <v>1472753946</v>
      </c>
      <c r="AY226">
        <v>1</v>
      </c>
      <c r="AZ226">
        <v>0</v>
      </c>
      <c r="BA226">
        <v>504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V226">
        <v>0</v>
      </c>
      <c r="CW226">
        <f>ROUND(Y226*Source!I513*DO226,9)</f>
        <v>0</v>
      </c>
      <c r="CX226">
        <f>ROUND(Y226*Source!I513,9)</f>
        <v>0.04</v>
      </c>
      <c r="CY226">
        <f>AB226</f>
        <v>1303.01</v>
      </c>
      <c r="CZ226">
        <f>AF226</f>
        <v>1303.01</v>
      </c>
      <c r="DA226">
        <f>AJ226</f>
        <v>1</v>
      </c>
      <c r="DB226">
        <f t="shared" si="68"/>
        <v>52.12</v>
      </c>
      <c r="DC226">
        <f t="shared" si="69"/>
        <v>33.04</v>
      </c>
      <c r="DD226" t="s">
        <v>3</v>
      </c>
      <c r="DE226" t="s">
        <v>3</v>
      </c>
      <c r="DF226">
        <f t="shared" si="63"/>
        <v>0</v>
      </c>
      <c r="DG226">
        <f t="shared" si="64"/>
        <v>52.12</v>
      </c>
      <c r="DH226">
        <f t="shared" si="65"/>
        <v>33.049999999999997</v>
      </c>
      <c r="DI226">
        <f t="shared" si="66"/>
        <v>0</v>
      </c>
      <c r="DJ226">
        <f>DG226</f>
        <v>52.12</v>
      </c>
      <c r="DK226">
        <v>0</v>
      </c>
      <c r="DL226" t="s">
        <v>3</v>
      </c>
      <c r="DM226">
        <v>0</v>
      </c>
      <c r="DN226" t="s">
        <v>3</v>
      </c>
      <c r="DO226">
        <v>0</v>
      </c>
    </row>
    <row r="227" spans="1:119" x14ac:dyDescent="0.2">
      <c r="A227">
        <f>ROW(Source!A513)</f>
        <v>513</v>
      </c>
      <c r="B227">
        <v>1472751627</v>
      </c>
      <c r="C227">
        <v>1472753940</v>
      </c>
      <c r="D227">
        <v>1441836186</v>
      </c>
      <c r="E227">
        <v>1</v>
      </c>
      <c r="F227">
        <v>1</v>
      </c>
      <c r="G227">
        <v>15514512</v>
      </c>
      <c r="H227">
        <v>3</v>
      </c>
      <c r="I227" t="s">
        <v>655</v>
      </c>
      <c r="J227" t="s">
        <v>656</v>
      </c>
      <c r="K227" t="s">
        <v>657</v>
      </c>
      <c r="L227">
        <v>1346</v>
      </c>
      <c r="N227">
        <v>1009</v>
      </c>
      <c r="O227" t="s">
        <v>581</v>
      </c>
      <c r="P227" t="s">
        <v>581</v>
      </c>
      <c r="Q227">
        <v>1</v>
      </c>
      <c r="W227">
        <v>0</v>
      </c>
      <c r="X227">
        <v>1299790764</v>
      </c>
      <c r="Y227">
        <f t="shared" si="67"/>
        <v>0.04</v>
      </c>
      <c r="AA227">
        <v>494.57</v>
      </c>
      <c r="AB227">
        <v>0</v>
      </c>
      <c r="AC227">
        <v>0</v>
      </c>
      <c r="AD227">
        <v>0</v>
      </c>
      <c r="AE227">
        <v>494.57</v>
      </c>
      <c r="AF227">
        <v>0</v>
      </c>
      <c r="AG227">
        <v>0</v>
      </c>
      <c r="AH227">
        <v>0</v>
      </c>
      <c r="AI227">
        <v>1</v>
      </c>
      <c r="AJ227">
        <v>1</v>
      </c>
      <c r="AK227">
        <v>1</v>
      </c>
      <c r="AL227">
        <v>1</v>
      </c>
      <c r="AM227">
        <v>-2</v>
      </c>
      <c r="AN227">
        <v>0</v>
      </c>
      <c r="AO227">
        <v>1</v>
      </c>
      <c r="AP227">
        <v>1</v>
      </c>
      <c r="AQ227">
        <v>0</v>
      </c>
      <c r="AR227">
        <v>0</v>
      </c>
      <c r="AS227" t="s">
        <v>3</v>
      </c>
      <c r="AT227">
        <v>0.01</v>
      </c>
      <c r="AU227" t="s">
        <v>32</v>
      </c>
      <c r="AV227">
        <v>0</v>
      </c>
      <c r="AW227">
        <v>2</v>
      </c>
      <c r="AX227">
        <v>1472753947</v>
      </c>
      <c r="AY227">
        <v>1</v>
      </c>
      <c r="AZ227">
        <v>0</v>
      </c>
      <c r="BA227">
        <v>505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V227">
        <v>0</v>
      </c>
      <c r="CW227">
        <v>0</v>
      </c>
      <c r="CX227">
        <f>ROUND(Y227*Source!I513,9)</f>
        <v>0.04</v>
      </c>
      <c r="CY227">
        <f>AA227</f>
        <v>494.57</v>
      </c>
      <c r="CZ227">
        <f>AE227</f>
        <v>494.57</v>
      </c>
      <c r="DA227">
        <f>AI227</f>
        <v>1</v>
      </c>
      <c r="DB227">
        <f t="shared" si="68"/>
        <v>19.8</v>
      </c>
      <c r="DC227">
        <f t="shared" si="69"/>
        <v>0</v>
      </c>
      <c r="DD227" t="s">
        <v>3</v>
      </c>
      <c r="DE227" t="s">
        <v>3</v>
      </c>
      <c r="DF227">
        <f t="shared" si="63"/>
        <v>19.78</v>
      </c>
      <c r="DG227">
        <f t="shared" si="64"/>
        <v>0</v>
      </c>
      <c r="DH227">
        <f t="shared" si="65"/>
        <v>0</v>
      </c>
      <c r="DI227">
        <f t="shared" si="66"/>
        <v>0</v>
      </c>
      <c r="DJ227">
        <f>DF227</f>
        <v>19.78</v>
      </c>
      <c r="DK227">
        <v>0</v>
      </c>
      <c r="DL227" t="s">
        <v>3</v>
      </c>
      <c r="DM227">
        <v>0</v>
      </c>
      <c r="DN227" t="s">
        <v>3</v>
      </c>
      <c r="DO227">
        <v>0</v>
      </c>
    </row>
    <row r="228" spans="1:119" x14ac:dyDescent="0.2">
      <c r="A228">
        <f>ROW(Source!A513)</f>
        <v>513</v>
      </c>
      <c r="B228">
        <v>1472751627</v>
      </c>
      <c r="C228">
        <v>1472753940</v>
      </c>
      <c r="D228">
        <v>1441836230</v>
      </c>
      <c r="E228">
        <v>1</v>
      </c>
      <c r="F228">
        <v>1</v>
      </c>
      <c r="G228">
        <v>15514512</v>
      </c>
      <c r="H228">
        <v>3</v>
      </c>
      <c r="I228" t="s">
        <v>658</v>
      </c>
      <c r="J228" t="s">
        <v>659</v>
      </c>
      <c r="K228" t="s">
        <v>660</v>
      </c>
      <c r="L228">
        <v>1327</v>
      </c>
      <c r="N228">
        <v>1005</v>
      </c>
      <c r="O228" t="s">
        <v>636</v>
      </c>
      <c r="P228" t="s">
        <v>636</v>
      </c>
      <c r="Q228">
        <v>1</v>
      </c>
      <c r="W228">
        <v>0</v>
      </c>
      <c r="X228">
        <v>-843547561</v>
      </c>
      <c r="Y228">
        <f t="shared" si="67"/>
        <v>0.08</v>
      </c>
      <c r="AA228">
        <v>46</v>
      </c>
      <c r="AB228">
        <v>0</v>
      </c>
      <c r="AC228">
        <v>0</v>
      </c>
      <c r="AD228">
        <v>0</v>
      </c>
      <c r="AE228">
        <v>46</v>
      </c>
      <c r="AF228">
        <v>0</v>
      </c>
      <c r="AG228">
        <v>0</v>
      </c>
      <c r="AH228">
        <v>0</v>
      </c>
      <c r="AI228">
        <v>1</v>
      </c>
      <c r="AJ228">
        <v>1</v>
      </c>
      <c r="AK228">
        <v>1</v>
      </c>
      <c r="AL228">
        <v>1</v>
      </c>
      <c r="AM228">
        <v>-2</v>
      </c>
      <c r="AN228">
        <v>0</v>
      </c>
      <c r="AO228">
        <v>1</v>
      </c>
      <c r="AP228">
        <v>1</v>
      </c>
      <c r="AQ228">
        <v>0</v>
      </c>
      <c r="AR228">
        <v>0</v>
      </c>
      <c r="AS228" t="s">
        <v>3</v>
      </c>
      <c r="AT228">
        <v>0.02</v>
      </c>
      <c r="AU228" t="s">
        <v>32</v>
      </c>
      <c r="AV228">
        <v>0</v>
      </c>
      <c r="AW228">
        <v>2</v>
      </c>
      <c r="AX228">
        <v>1472753948</v>
      </c>
      <c r="AY228">
        <v>1</v>
      </c>
      <c r="AZ228">
        <v>0</v>
      </c>
      <c r="BA228">
        <v>506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CV228">
        <v>0</v>
      </c>
      <c r="CW228">
        <v>0</v>
      </c>
      <c r="CX228">
        <f>ROUND(Y228*Source!I513,9)</f>
        <v>0.08</v>
      </c>
      <c r="CY228">
        <f>AA228</f>
        <v>46</v>
      </c>
      <c r="CZ228">
        <f>AE228</f>
        <v>46</v>
      </c>
      <c r="DA228">
        <f>AI228</f>
        <v>1</v>
      </c>
      <c r="DB228">
        <f t="shared" si="68"/>
        <v>3.68</v>
      </c>
      <c r="DC228">
        <f t="shared" si="69"/>
        <v>0</v>
      </c>
      <c r="DD228" t="s">
        <v>3</v>
      </c>
      <c r="DE228" t="s">
        <v>3</v>
      </c>
      <c r="DF228">
        <f t="shared" si="63"/>
        <v>3.68</v>
      </c>
      <c r="DG228">
        <f t="shared" si="64"/>
        <v>0</v>
      </c>
      <c r="DH228">
        <f t="shared" si="65"/>
        <v>0</v>
      </c>
      <c r="DI228">
        <f t="shared" si="66"/>
        <v>0</v>
      </c>
      <c r="DJ228">
        <f>DF228</f>
        <v>3.68</v>
      </c>
      <c r="DK228">
        <v>0</v>
      </c>
      <c r="DL228" t="s">
        <v>3</v>
      </c>
      <c r="DM228">
        <v>0</v>
      </c>
      <c r="DN228" t="s">
        <v>3</v>
      </c>
      <c r="DO228">
        <v>0</v>
      </c>
    </row>
    <row r="229" spans="1:119" x14ac:dyDescent="0.2">
      <c r="A229">
        <f>ROW(Source!A520)</f>
        <v>520</v>
      </c>
      <c r="B229">
        <v>1472751627</v>
      </c>
      <c r="C229">
        <v>1472753976</v>
      </c>
      <c r="D229">
        <v>1441819193</v>
      </c>
      <c r="E229">
        <v>15514512</v>
      </c>
      <c r="F229">
        <v>1</v>
      </c>
      <c r="G229">
        <v>15514512</v>
      </c>
      <c r="H229">
        <v>1</v>
      </c>
      <c r="I229" t="s">
        <v>571</v>
      </c>
      <c r="J229" t="s">
        <v>3</v>
      </c>
      <c r="K229" t="s">
        <v>572</v>
      </c>
      <c r="L229">
        <v>1191</v>
      </c>
      <c r="N229">
        <v>1013</v>
      </c>
      <c r="O229" t="s">
        <v>573</v>
      </c>
      <c r="P229" t="s">
        <v>573</v>
      </c>
      <c r="Q229">
        <v>1</v>
      </c>
      <c r="W229">
        <v>0</v>
      </c>
      <c r="X229">
        <v>476480486</v>
      </c>
      <c r="Y229">
        <f>AT229</f>
        <v>0.4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1</v>
      </c>
      <c r="AJ229">
        <v>1</v>
      </c>
      <c r="AK229">
        <v>1</v>
      </c>
      <c r="AL229">
        <v>1</v>
      </c>
      <c r="AM229">
        <v>-2</v>
      </c>
      <c r="AN229">
        <v>0</v>
      </c>
      <c r="AO229">
        <v>1</v>
      </c>
      <c r="AP229">
        <v>1</v>
      </c>
      <c r="AQ229">
        <v>0</v>
      </c>
      <c r="AR229">
        <v>0</v>
      </c>
      <c r="AS229" t="s">
        <v>3</v>
      </c>
      <c r="AT229">
        <v>0.4</v>
      </c>
      <c r="AU229" t="s">
        <v>3</v>
      </c>
      <c r="AV229">
        <v>1</v>
      </c>
      <c r="AW229">
        <v>2</v>
      </c>
      <c r="AX229">
        <v>1472753981</v>
      </c>
      <c r="AY229">
        <v>1</v>
      </c>
      <c r="AZ229">
        <v>0</v>
      </c>
      <c r="BA229">
        <v>528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U229">
        <f>ROUND(AT229*Source!I520*AH229*AL229,2)</f>
        <v>0</v>
      </c>
      <c r="CV229">
        <f>ROUND(Y229*Source!I520,9)</f>
        <v>0.4</v>
      </c>
      <c r="CW229">
        <v>0</v>
      </c>
      <c r="CX229">
        <f>ROUND(Y229*Source!I520,9)</f>
        <v>0.4</v>
      </c>
      <c r="CY229">
        <f>AD229</f>
        <v>0</v>
      </c>
      <c r="CZ229">
        <f>AH229</f>
        <v>0</v>
      </c>
      <c r="DA229">
        <f>AL229</f>
        <v>1</v>
      </c>
      <c r="DB229">
        <f>ROUND(ROUND(AT229*CZ229,2),6)</f>
        <v>0</v>
      </c>
      <c r="DC229">
        <f>ROUND(ROUND(AT229*AG229,2),6)</f>
        <v>0</v>
      </c>
      <c r="DD229" t="s">
        <v>3</v>
      </c>
      <c r="DE229" t="s">
        <v>3</v>
      </c>
      <c r="DF229">
        <f t="shared" si="63"/>
        <v>0</v>
      </c>
      <c r="DG229">
        <f t="shared" si="64"/>
        <v>0</v>
      </c>
      <c r="DH229">
        <f t="shared" si="65"/>
        <v>0</v>
      </c>
      <c r="DI229">
        <f t="shared" si="66"/>
        <v>0</v>
      </c>
      <c r="DJ229">
        <f>DI229</f>
        <v>0</v>
      </c>
      <c r="DK229">
        <v>0</v>
      </c>
      <c r="DL229" t="s">
        <v>3</v>
      </c>
      <c r="DM229">
        <v>0</v>
      </c>
      <c r="DN229" t="s">
        <v>3</v>
      </c>
      <c r="DO229">
        <v>0</v>
      </c>
    </row>
    <row r="230" spans="1:119" x14ac:dyDescent="0.2">
      <c r="A230">
        <f>ROW(Source!A520)</f>
        <v>520</v>
      </c>
      <c r="B230">
        <v>1472751627</v>
      </c>
      <c r="C230">
        <v>1472753976</v>
      </c>
      <c r="D230">
        <v>1441836235</v>
      </c>
      <c r="E230">
        <v>1</v>
      </c>
      <c r="F230">
        <v>1</v>
      </c>
      <c r="G230">
        <v>15514512</v>
      </c>
      <c r="H230">
        <v>3</v>
      </c>
      <c r="I230" t="s">
        <v>578</v>
      </c>
      <c r="J230" t="s">
        <v>579</v>
      </c>
      <c r="K230" t="s">
        <v>580</v>
      </c>
      <c r="L230">
        <v>1346</v>
      </c>
      <c r="N230">
        <v>1009</v>
      </c>
      <c r="O230" t="s">
        <v>581</v>
      </c>
      <c r="P230" t="s">
        <v>581</v>
      </c>
      <c r="Q230">
        <v>1</v>
      </c>
      <c r="W230">
        <v>0</v>
      </c>
      <c r="X230">
        <v>-1595335418</v>
      </c>
      <c r="Y230">
        <f>AT230</f>
        <v>0.02</v>
      </c>
      <c r="AA230">
        <v>31.49</v>
      </c>
      <c r="AB230">
        <v>0</v>
      </c>
      <c r="AC230">
        <v>0</v>
      </c>
      <c r="AD230">
        <v>0</v>
      </c>
      <c r="AE230">
        <v>31.49</v>
      </c>
      <c r="AF230">
        <v>0</v>
      </c>
      <c r="AG230">
        <v>0</v>
      </c>
      <c r="AH230">
        <v>0</v>
      </c>
      <c r="AI230">
        <v>1</v>
      </c>
      <c r="AJ230">
        <v>1</v>
      </c>
      <c r="AK230">
        <v>1</v>
      </c>
      <c r="AL230">
        <v>1</v>
      </c>
      <c r="AM230">
        <v>-2</v>
      </c>
      <c r="AN230">
        <v>0</v>
      </c>
      <c r="AO230">
        <v>1</v>
      </c>
      <c r="AP230">
        <v>1</v>
      </c>
      <c r="AQ230">
        <v>0</v>
      </c>
      <c r="AR230">
        <v>0</v>
      </c>
      <c r="AS230" t="s">
        <v>3</v>
      </c>
      <c r="AT230">
        <v>0.02</v>
      </c>
      <c r="AU230" t="s">
        <v>3</v>
      </c>
      <c r="AV230">
        <v>0</v>
      </c>
      <c r="AW230">
        <v>2</v>
      </c>
      <c r="AX230">
        <v>1472753982</v>
      </c>
      <c r="AY230">
        <v>1</v>
      </c>
      <c r="AZ230">
        <v>0</v>
      </c>
      <c r="BA230">
        <v>529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CV230">
        <v>0</v>
      </c>
      <c r="CW230">
        <v>0</v>
      </c>
      <c r="CX230">
        <f>ROUND(Y230*Source!I520,9)</f>
        <v>0.02</v>
      </c>
      <c r="CY230">
        <f>AA230</f>
        <v>31.49</v>
      </c>
      <c r="CZ230">
        <f>AE230</f>
        <v>31.49</v>
      </c>
      <c r="DA230">
        <f>AI230</f>
        <v>1</v>
      </c>
      <c r="DB230">
        <f>ROUND(ROUND(AT230*CZ230,2),6)</f>
        <v>0.63</v>
      </c>
      <c r="DC230">
        <f>ROUND(ROUND(AT230*AG230,2),6)</f>
        <v>0</v>
      </c>
      <c r="DD230" t="s">
        <v>3</v>
      </c>
      <c r="DE230" t="s">
        <v>3</v>
      </c>
      <c r="DF230">
        <f t="shared" si="63"/>
        <v>0.63</v>
      </c>
      <c r="DG230">
        <f t="shared" si="64"/>
        <v>0</v>
      </c>
      <c r="DH230">
        <f t="shared" si="65"/>
        <v>0</v>
      </c>
      <c r="DI230">
        <f t="shared" si="66"/>
        <v>0</v>
      </c>
      <c r="DJ230">
        <f>DF230</f>
        <v>0.63</v>
      </c>
      <c r="DK230">
        <v>0</v>
      </c>
      <c r="DL230" t="s">
        <v>3</v>
      </c>
      <c r="DM230">
        <v>0</v>
      </c>
      <c r="DN230" t="s">
        <v>3</v>
      </c>
      <c r="DO230">
        <v>0</v>
      </c>
    </row>
    <row r="231" spans="1:119" x14ac:dyDescent="0.2">
      <c r="A231">
        <f>ROW(Source!A520)</f>
        <v>520</v>
      </c>
      <c r="B231">
        <v>1472751627</v>
      </c>
      <c r="C231">
        <v>1472753976</v>
      </c>
      <c r="D231">
        <v>1441838749</v>
      </c>
      <c r="E231">
        <v>1</v>
      </c>
      <c r="F231">
        <v>1</v>
      </c>
      <c r="G231">
        <v>15514512</v>
      </c>
      <c r="H231">
        <v>3</v>
      </c>
      <c r="I231" t="s">
        <v>649</v>
      </c>
      <c r="J231" t="s">
        <v>650</v>
      </c>
      <c r="K231" t="s">
        <v>651</v>
      </c>
      <c r="L231">
        <v>1327</v>
      </c>
      <c r="N231">
        <v>1005</v>
      </c>
      <c r="O231" t="s">
        <v>636</v>
      </c>
      <c r="P231" t="s">
        <v>636</v>
      </c>
      <c r="Q231">
        <v>1</v>
      </c>
      <c r="W231">
        <v>0</v>
      </c>
      <c r="X231">
        <v>-154781522</v>
      </c>
      <c r="Y231">
        <f>AT231</f>
        <v>0.03</v>
      </c>
      <c r="AA231">
        <v>509.19</v>
      </c>
      <c r="AB231">
        <v>0</v>
      </c>
      <c r="AC231">
        <v>0</v>
      </c>
      <c r="AD231">
        <v>0</v>
      </c>
      <c r="AE231">
        <v>509.19</v>
      </c>
      <c r="AF231">
        <v>0</v>
      </c>
      <c r="AG231">
        <v>0</v>
      </c>
      <c r="AH231">
        <v>0</v>
      </c>
      <c r="AI231">
        <v>1</v>
      </c>
      <c r="AJ231">
        <v>1</v>
      </c>
      <c r="AK231">
        <v>1</v>
      </c>
      <c r="AL231">
        <v>1</v>
      </c>
      <c r="AM231">
        <v>-2</v>
      </c>
      <c r="AN231">
        <v>0</v>
      </c>
      <c r="AO231">
        <v>1</v>
      </c>
      <c r="AP231">
        <v>1</v>
      </c>
      <c r="AQ231">
        <v>0</v>
      </c>
      <c r="AR231">
        <v>0</v>
      </c>
      <c r="AS231" t="s">
        <v>3</v>
      </c>
      <c r="AT231">
        <v>0.03</v>
      </c>
      <c r="AU231" t="s">
        <v>3</v>
      </c>
      <c r="AV231">
        <v>0</v>
      </c>
      <c r="AW231">
        <v>2</v>
      </c>
      <c r="AX231">
        <v>1472753983</v>
      </c>
      <c r="AY231">
        <v>1</v>
      </c>
      <c r="AZ231">
        <v>0</v>
      </c>
      <c r="BA231">
        <v>530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CV231">
        <v>0</v>
      </c>
      <c r="CW231">
        <v>0</v>
      </c>
      <c r="CX231">
        <f>ROUND(Y231*Source!I520,9)</f>
        <v>0.03</v>
      </c>
      <c r="CY231">
        <f>AA231</f>
        <v>509.19</v>
      </c>
      <c r="CZ231">
        <f>AE231</f>
        <v>509.19</v>
      </c>
      <c r="DA231">
        <f>AI231</f>
        <v>1</v>
      </c>
      <c r="DB231">
        <f>ROUND(ROUND(AT231*CZ231,2),6)</f>
        <v>15.28</v>
      </c>
      <c r="DC231">
        <f>ROUND(ROUND(AT231*AG231,2),6)</f>
        <v>0</v>
      </c>
      <c r="DD231" t="s">
        <v>3</v>
      </c>
      <c r="DE231" t="s">
        <v>3</v>
      </c>
      <c r="DF231">
        <f t="shared" si="63"/>
        <v>15.28</v>
      </c>
      <c r="DG231">
        <f t="shared" si="64"/>
        <v>0</v>
      </c>
      <c r="DH231">
        <f t="shared" si="65"/>
        <v>0</v>
      </c>
      <c r="DI231">
        <f t="shared" si="66"/>
        <v>0</v>
      </c>
      <c r="DJ231">
        <f>DF231</f>
        <v>15.28</v>
      </c>
      <c r="DK231">
        <v>0</v>
      </c>
      <c r="DL231" t="s">
        <v>3</v>
      </c>
      <c r="DM231">
        <v>0</v>
      </c>
      <c r="DN231" t="s">
        <v>3</v>
      </c>
      <c r="DO231">
        <v>0</v>
      </c>
    </row>
    <row r="232" spans="1:119" x14ac:dyDescent="0.2">
      <c r="A232">
        <f>ROW(Source!A520)</f>
        <v>520</v>
      </c>
      <c r="B232">
        <v>1472751627</v>
      </c>
      <c r="C232">
        <v>1472753976</v>
      </c>
      <c r="D232">
        <v>1441834659</v>
      </c>
      <c r="E232">
        <v>1</v>
      </c>
      <c r="F232">
        <v>1</v>
      </c>
      <c r="G232">
        <v>15514512</v>
      </c>
      <c r="H232">
        <v>3</v>
      </c>
      <c r="I232" t="s">
        <v>652</v>
      </c>
      <c r="J232" t="s">
        <v>653</v>
      </c>
      <c r="K232" t="s">
        <v>654</v>
      </c>
      <c r="L232">
        <v>1348</v>
      </c>
      <c r="N232">
        <v>1009</v>
      </c>
      <c r="O232" t="s">
        <v>599</v>
      </c>
      <c r="P232" t="s">
        <v>599</v>
      </c>
      <c r="Q232">
        <v>1000</v>
      </c>
      <c r="W232">
        <v>0</v>
      </c>
      <c r="X232">
        <v>-493638551</v>
      </c>
      <c r="Y232">
        <f>AT232</f>
        <v>3.0000000000000001E-5</v>
      </c>
      <c r="AA232">
        <v>113415.03999999999</v>
      </c>
      <c r="AB232">
        <v>0</v>
      </c>
      <c r="AC232">
        <v>0</v>
      </c>
      <c r="AD232">
        <v>0</v>
      </c>
      <c r="AE232">
        <v>113415.03999999999</v>
      </c>
      <c r="AF232">
        <v>0</v>
      </c>
      <c r="AG232">
        <v>0</v>
      </c>
      <c r="AH232">
        <v>0</v>
      </c>
      <c r="AI232">
        <v>1</v>
      </c>
      <c r="AJ232">
        <v>1</v>
      </c>
      <c r="AK232">
        <v>1</v>
      </c>
      <c r="AL232">
        <v>1</v>
      </c>
      <c r="AM232">
        <v>-2</v>
      </c>
      <c r="AN232">
        <v>0</v>
      </c>
      <c r="AO232">
        <v>1</v>
      </c>
      <c r="AP232">
        <v>1</v>
      </c>
      <c r="AQ232">
        <v>0</v>
      </c>
      <c r="AR232">
        <v>0</v>
      </c>
      <c r="AS232" t="s">
        <v>3</v>
      </c>
      <c r="AT232">
        <v>3.0000000000000001E-5</v>
      </c>
      <c r="AU232" t="s">
        <v>3</v>
      </c>
      <c r="AV232">
        <v>0</v>
      </c>
      <c r="AW232">
        <v>2</v>
      </c>
      <c r="AX232">
        <v>1472753984</v>
      </c>
      <c r="AY232">
        <v>1</v>
      </c>
      <c r="AZ232">
        <v>0</v>
      </c>
      <c r="BA232">
        <v>531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CV232">
        <v>0</v>
      </c>
      <c r="CW232">
        <v>0</v>
      </c>
      <c r="CX232">
        <f>ROUND(Y232*Source!I520,9)</f>
        <v>3.0000000000000001E-5</v>
      </c>
      <c r="CY232">
        <f>AA232</f>
        <v>113415.03999999999</v>
      </c>
      <c r="CZ232">
        <f>AE232</f>
        <v>113415.03999999999</v>
      </c>
      <c r="DA232">
        <f>AI232</f>
        <v>1</v>
      </c>
      <c r="DB232">
        <f>ROUND(ROUND(AT232*CZ232,2),6)</f>
        <v>3.4</v>
      </c>
      <c r="DC232">
        <f>ROUND(ROUND(AT232*AG232,2),6)</f>
        <v>0</v>
      </c>
      <c r="DD232" t="s">
        <v>3</v>
      </c>
      <c r="DE232" t="s">
        <v>3</v>
      </c>
      <c r="DF232">
        <f t="shared" si="63"/>
        <v>3.4</v>
      </c>
      <c r="DG232">
        <f t="shared" si="64"/>
        <v>0</v>
      </c>
      <c r="DH232">
        <f t="shared" si="65"/>
        <v>0</v>
      </c>
      <c r="DI232">
        <f t="shared" si="66"/>
        <v>0</v>
      </c>
      <c r="DJ232">
        <f>DF232</f>
        <v>3.4</v>
      </c>
      <c r="DK232">
        <v>0</v>
      </c>
      <c r="DL232" t="s">
        <v>3</v>
      </c>
      <c r="DM232">
        <v>0</v>
      </c>
      <c r="DN232" t="s">
        <v>3</v>
      </c>
      <c r="DO232">
        <v>0</v>
      </c>
    </row>
    <row r="233" spans="1:119" x14ac:dyDescent="0.2">
      <c r="A233">
        <f>ROW(Source!A521)</f>
        <v>521</v>
      </c>
      <c r="B233">
        <v>1472751627</v>
      </c>
      <c r="C233">
        <v>1472753985</v>
      </c>
      <c r="D233">
        <v>1441819193</v>
      </c>
      <c r="E233">
        <v>15514512</v>
      </c>
      <c r="F233">
        <v>1</v>
      </c>
      <c r="G233">
        <v>15514512</v>
      </c>
      <c r="H233">
        <v>1</v>
      </c>
      <c r="I233" t="s">
        <v>571</v>
      </c>
      <c r="J233" t="s">
        <v>3</v>
      </c>
      <c r="K233" t="s">
        <v>572</v>
      </c>
      <c r="L233">
        <v>1191</v>
      </c>
      <c r="N233">
        <v>1013</v>
      </c>
      <c r="O233" t="s">
        <v>573</v>
      </c>
      <c r="P233" t="s">
        <v>573</v>
      </c>
      <c r="Q233">
        <v>1</v>
      </c>
      <c r="W233">
        <v>0</v>
      </c>
      <c r="X233">
        <v>476480486</v>
      </c>
      <c r="Y233">
        <f>(AT233*2)</f>
        <v>2.4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1</v>
      </c>
      <c r="AJ233">
        <v>1</v>
      </c>
      <c r="AK233">
        <v>1</v>
      </c>
      <c r="AL233">
        <v>1</v>
      </c>
      <c r="AM233">
        <v>-2</v>
      </c>
      <c r="AN233">
        <v>0</v>
      </c>
      <c r="AO233">
        <v>1</v>
      </c>
      <c r="AP233">
        <v>1</v>
      </c>
      <c r="AQ233">
        <v>0</v>
      </c>
      <c r="AR233">
        <v>0</v>
      </c>
      <c r="AS233" t="s">
        <v>3</v>
      </c>
      <c r="AT233">
        <v>1.2</v>
      </c>
      <c r="AU233" t="s">
        <v>193</v>
      </c>
      <c r="AV233">
        <v>1</v>
      </c>
      <c r="AW233">
        <v>2</v>
      </c>
      <c r="AX233">
        <v>1472753989</v>
      </c>
      <c r="AY233">
        <v>1</v>
      </c>
      <c r="AZ233">
        <v>0</v>
      </c>
      <c r="BA233">
        <v>532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CU233">
        <f>ROUND(AT233*Source!I521*AH233*AL233,2)</f>
        <v>0</v>
      </c>
      <c r="CV233">
        <f>ROUND(Y233*Source!I521,9)</f>
        <v>2.4</v>
      </c>
      <c r="CW233">
        <v>0</v>
      </c>
      <c r="CX233">
        <f>ROUND(Y233*Source!I521,9)</f>
        <v>2.4</v>
      </c>
      <c r="CY233">
        <f>AD233</f>
        <v>0</v>
      </c>
      <c r="CZ233">
        <f>AH233</f>
        <v>0</v>
      </c>
      <c r="DA233">
        <f>AL233</f>
        <v>1</v>
      </c>
      <c r="DB233">
        <f>ROUND((ROUND(AT233*CZ233,2)*2),6)</f>
        <v>0</v>
      </c>
      <c r="DC233">
        <f>ROUND((ROUND(AT233*AG233,2)*2),6)</f>
        <v>0</v>
      </c>
      <c r="DD233" t="s">
        <v>3</v>
      </c>
      <c r="DE233" t="s">
        <v>3</v>
      </c>
      <c r="DF233">
        <f t="shared" si="63"/>
        <v>0</v>
      </c>
      <c r="DG233">
        <f t="shared" si="64"/>
        <v>0</v>
      </c>
      <c r="DH233">
        <f t="shared" si="65"/>
        <v>0</v>
      </c>
      <c r="DI233">
        <f t="shared" si="66"/>
        <v>0</v>
      </c>
      <c r="DJ233">
        <f>DI233</f>
        <v>0</v>
      </c>
      <c r="DK233">
        <v>0</v>
      </c>
      <c r="DL233" t="s">
        <v>3</v>
      </c>
      <c r="DM233">
        <v>0</v>
      </c>
      <c r="DN233" t="s">
        <v>3</v>
      </c>
      <c r="DO233">
        <v>0</v>
      </c>
    </row>
    <row r="234" spans="1:119" x14ac:dyDescent="0.2">
      <c r="A234">
        <f>ROW(Source!A521)</f>
        <v>521</v>
      </c>
      <c r="B234">
        <v>1472751627</v>
      </c>
      <c r="C234">
        <v>1472753985</v>
      </c>
      <c r="D234">
        <v>1441836235</v>
      </c>
      <c r="E234">
        <v>1</v>
      </c>
      <c r="F234">
        <v>1</v>
      </c>
      <c r="G234">
        <v>15514512</v>
      </c>
      <c r="H234">
        <v>3</v>
      </c>
      <c r="I234" t="s">
        <v>578</v>
      </c>
      <c r="J234" t="s">
        <v>579</v>
      </c>
      <c r="K234" t="s">
        <v>580</v>
      </c>
      <c r="L234">
        <v>1346</v>
      </c>
      <c r="N234">
        <v>1009</v>
      </c>
      <c r="O234" t="s">
        <v>581</v>
      </c>
      <c r="P234" t="s">
        <v>581</v>
      </c>
      <c r="Q234">
        <v>1</v>
      </c>
      <c r="W234">
        <v>0</v>
      </c>
      <c r="X234">
        <v>-1595335418</v>
      </c>
      <c r="Y234">
        <f>(AT234*2)</f>
        <v>0.02</v>
      </c>
      <c r="AA234">
        <v>31.49</v>
      </c>
      <c r="AB234">
        <v>0</v>
      </c>
      <c r="AC234">
        <v>0</v>
      </c>
      <c r="AD234">
        <v>0</v>
      </c>
      <c r="AE234">
        <v>31.49</v>
      </c>
      <c r="AF234">
        <v>0</v>
      </c>
      <c r="AG234">
        <v>0</v>
      </c>
      <c r="AH234">
        <v>0</v>
      </c>
      <c r="AI234">
        <v>1</v>
      </c>
      <c r="AJ234">
        <v>1</v>
      </c>
      <c r="AK234">
        <v>1</v>
      </c>
      <c r="AL234">
        <v>1</v>
      </c>
      <c r="AM234">
        <v>-2</v>
      </c>
      <c r="AN234">
        <v>0</v>
      </c>
      <c r="AO234">
        <v>1</v>
      </c>
      <c r="AP234">
        <v>1</v>
      </c>
      <c r="AQ234">
        <v>0</v>
      </c>
      <c r="AR234">
        <v>0</v>
      </c>
      <c r="AS234" t="s">
        <v>3</v>
      </c>
      <c r="AT234">
        <v>0.01</v>
      </c>
      <c r="AU234" t="s">
        <v>193</v>
      </c>
      <c r="AV234">
        <v>0</v>
      </c>
      <c r="AW234">
        <v>2</v>
      </c>
      <c r="AX234">
        <v>1472753990</v>
      </c>
      <c r="AY234">
        <v>1</v>
      </c>
      <c r="AZ234">
        <v>0</v>
      </c>
      <c r="BA234">
        <v>533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CV234">
        <v>0</v>
      </c>
      <c r="CW234">
        <v>0</v>
      </c>
      <c r="CX234">
        <f>ROUND(Y234*Source!I521,9)</f>
        <v>0.02</v>
      </c>
      <c r="CY234">
        <f>AA234</f>
        <v>31.49</v>
      </c>
      <c r="CZ234">
        <f>AE234</f>
        <v>31.49</v>
      </c>
      <c r="DA234">
        <f>AI234</f>
        <v>1</v>
      </c>
      <c r="DB234">
        <f>ROUND((ROUND(AT234*CZ234,2)*2),6)</f>
        <v>0.62</v>
      </c>
      <c r="DC234">
        <f>ROUND((ROUND(AT234*AG234,2)*2),6)</f>
        <v>0</v>
      </c>
      <c r="DD234" t="s">
        <v>3</v>
      </c>
      <c r="DE234" t="s">
        <v>3</v>
      </c>
      <c r="DF234">
        <f t="shared" si="63"/>
        <v>0.63</v>
      </c>
      <c r="DG234">
        <f t="shared" si="64"/>
        <v>0</v>
      </c>
      <c r="DH234">
        <f t="shared" si="65"/>
        <v>0</v>
      </c>
      <c r="DI234">
        <f t="shared" si="66"/>
        <v>0</v>
      </c>
      <c r="DJ234">
        <f>DF234</f>
        <v>0.63</v>
      </c>
      <c r="DK234">
        <v>0</v>
      </c>
      <c r="DL234" t="s">
        <v>3</v>
      </c>
      <c r="DM234">
        <v>0</v>
      </c>
      <c r="DN234" t="s">
        <v>3</v>
      </c>
      <c r="DO234">
        <v>0</v>
      </c>
    </row>
    <row r="235" spans="1:119" x14ac:dyDescent="0.2">
      <c r="A235">
        <f>ROW(Source!A521)</f>
        <v>521</v>
      </c>
      <c r="B235">
        <v>1472751627</v>
      </c>
      <c r="C235">
        <v>1472753985</v>
      </c>
      <c r="D235">
        <v>1441834628</v>
      </c>
      <c r="E235">
        <v>1</v>
      </c>
      <c r="F235">
        <v>1</v>
      </c>
      <c r="G235">
        <v>15514512</v>
      </c>
      <c r="H235">
        <v>3</v>
      </c>
      <c r="I235" t="s">
        <v>640</v>
      </c>
      <c r="J235" t="s">
        <v>641</v>
      </c>
      <c r="K235" t="s">
        <v>642</v>
      </c>
      <c r="L235">
        <v>1348</v>
      </c>
      <c r="N235">
        <v>1009</v>
      </c>
      <c r="O235" t="s">
        <v>599</v>
      </c>
      <c r="P235" t="s">
        <v>599</v>
      </c>
      <c r="Q235">
        <v>1000</v>
      </c>
      <c r="W235">
        <v>0</v>
      </c>
      <c r="X235">
        <v>779500846</v>
      </c>
      <c r="Y235">
        <f>(AT235*2)</f>
        <v>4.0000000000000003E-5</v>
      </c>
      <c r="AA235">
        <v>73951.73</v>
      </c>
      <c r="AB235">
        <v>0</v>
      </c>
      <c r="AC235">
        <v>0</v>
      </c>
      <c r="AD235">
        <v>0</v>
      </c>
      <c r="AE235">
        <v>73951.73</v>
      </c>
      <c r="AF235">
        <v>0</v>
      </c>
      <c r="AG235">
        <v>0</v>
      </c>
      <c r="AH235">
        <v>0</v>
      </c>
      <c r="AI235">
        <v>1</v>
      </c>
      <c r="AJ235">
        <v>1</v>
      </c>
      <c r="AK235">
        <v>1</v>
      </c>
      <c r="AL235">
        <v>1</v>
      </c>
      <c r="AM235">
        <v>-2</v>
      </c>
      <c r="AN235">
        <v>0</v>
      </c>
      <c r="AO235">
        <v>1</v>
      </c>
      <c r="AP235">
        <v>1</v>
      </c>
      <c r="AQ235">
        <v>0</v>
      </c>
      <c r="AR235">
        <v>0</v>
      </c>
      <c r="AS235" t="s">
        <v>3</v>
      </c>
      <c r="AT235">
        <v>2.0000000000000002E-5</v>
      </c>
      <c r="AU235" t="s">
        <v>193</v>
      </c>
      <c r="AV235">
        <v>0</v>
      </c>
      <c r="AW235">
        <v>2</v>
      </c>
      <c r="AX235">
        <v>1472753991</v>
      </c>
      <c r="AY235">
        <v>1</v>
      </c>
      <c r="AZ235">
        <v>0</v>
      </c>
      <c r="BA235">
        <v>534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CV235">
        <v>0</v>
      </c>
      <c r="CW235">
        <v>0</v>
      </c>
      <c r="CX235">
        <f>ROUND(Y235*Source!I521,9)</f>
        <v>4.0000000000000003E-5</v>
      </c>
      <c r="CY235">
        <f>AA235</f>
        <v>73951.73</v>
      </c>
      <c r="CZ235">
        <f>AE235</f>
        <v>73951.73</v>
      </c>
      <c r="DA235">
        <f>AI235</f>
        <v>1</v>
      </c>
      <c r="DB235">
        <f>ROUND((ROUND(AT235*CZ235,2)*2),6)</f>
        <v>2.96</v>
      </c>
      <c r="DC235">
        <f>ROUND((ROUND(AT235*AG235,2)*2),6)</f>
        <v>0</v>
      </c>
      <c r="DD235" t="s">
        <v>3</v>
      </c>
      <c r="DE235" t="s">
        <v>3</v>
      </c>
      <c r="DF235">
        <f t="shared" si="63"/>
        <v>2.96</v>
      </c>
      <c r="DG235">
        <f t="shared" si="64"/>
        <v>0</v>
      </c>
      <c r="DH235">
        <f t="shared" si="65"/>
        <v>0</v>
      </c>
      <c r="DI235">
        <f t="shared" si="66"/>
        <v>0</v>
      </c>
      <c r="DJ235">
        <f>DF235</f>
        <v>2.96</v>
      </c>
      <c r="DK235">
        <v>0</v>
      </c>
      <c r="DL235" t="s">
        <v>3</v>
      </c>
      <c r="DM235">
        <v>0</v>
      </c>
      <c r="DN235" t="s">
        <v>3</v>
      </c>
      <c r="DO235">
        <v>0</v>
      </c>
    </row>
    <row r="236" spans="1:119" x14ac:dyDescent="0.2">
      <c r="A236">
        <f>ROW(Source!A522)</f>
        <v>522</v>
      </c>
      <c r="B236">
        <v>1472751627</v>
      </c>
      <c r="C236">
        <v>1472753992</v>
      </c>
      <c r="D236">
        <v>1441819193</v>
      </c>
      <c r="E236">
        <v>15514512</v>
      </c>
      <c r="F236">
        <v>1</v>
      </c>
      <c r="G236">
        <v>15514512</v>
      </c>
      <c r="H236">
        <v>1</v>
      </c>
      <c r="I236" t="s">
        <v>571</v>
      </c>
      <c r="J236" t="s">
        <v>3</v>
      </c>
      <c r="K236" t="s">
        <v>572</v>
      </c>
      <c r="L236">
        <v>1191</v>
      </c>
      <c r="N236">
        <v>1013</v>
      </c>
      <c r="O236" t="s">
        <v>573</v>
      </c>
      <c r="P236" t="s">
        <v>573</v>
      </c>
      <c r="Q236">
        <v>1</v>
      </c>
      <c r="W236">
        <v>0</v>
      </c>
      <c r="X236">
        <v>476480486</v>
      </c>
      <c r="Y236">
        <f>(AT236*2)</f>
        <v>0.08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1</v>
      </c>
      <c r="AJ236">
        <v>1</v>
      </c>
      <c r="AK236">
        <v>1</v>
      </c>
      <c r="AL236">
        <v>1</v>
      </c>
      <c r="AM236">
        <v>-2</v>
      </c>
      <c r="AN236">
        <v>0</v>
      </c>
      <c r="AO236">
        <v>1</v>
      </c>
      <c r="AP236">
        <v>1</v>
      </c>
      <c r="AQ236">
        <v>0</v>
      </c>
      <c r="AR236">
        <v>0</v>
      </c>
      <c r="AS236" t="s">
        <v>3</v>
      </c>
      <c r="AT236">
        <v>0.04</v>
      </c>
      <c r="AU236" t="s">
        <v>193</v>
      </c>
      <c r="AV236">
        <v>1</v>
      </c>
      <c r="AW236">
        <v>2</v>
      </c>
      <c r="AX236">
        <v>1472753995</v>
      </c>
      <c r="AY236">
        <v>1</v>
      </c>
      <c r="AZ236">
        <v>0</v>
      </c>
      <c r="BA236">
        <v>535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CU236">
        <f>ROUND(AT236*Source!I522*AH236*AL236,2)</f>
        <v>0</v>
      </c>
      <c r="CV236">
        <f>ROUND(Y236*Source!I522,9)</f>
        <v>0.08</v>
      </c>
      <c r="CW236">
        <v>0</v>
      </c>
      <c r="CX236">
        <f>ROUND(Y236*Source!I522,9)</f>
        <v>0.08</v>
      </c>
      <c r="CY236">
        <f>AD236</f>
        <v>0</v>
      </c>
      <c r="CZ236">
        <f>AH236</f>
        <v>0</v>
      </c>
      <c r="DA236">
        <f>AL236</f>
        <v>1</v>
      </c>
      <c r="DB236">
        <f>ROUND((ROUND(AT236*CZ236,2)*2),6)</f>
        <v>0</v>
      </c>
      <c r="DC236">
        <f>ROUND((ROUND(AT236*AG236,2)*2),6)</f>
        <v>0</v>
      </c>
      <c r="DD236" t="s">
        <v>3</v>
      </c>
      <c r="DE236" t="s">
        <v>3</v>
      </c>
      <c r="DF236">
        <f t="shared" si="63"/>
        <v>0</v>
      </c>
      <c r="DG236">
        <f t="shared" si="64"/>
        <v>0</v>
      </c>
      <c r="DH236">
        <f t="shared" si="65"/>
        <v>0</v>
      </c>
      <c r="DI236">
        <f t="shared" si="66"/>
        <v>0</v>
      </c>
      <c r="DJ236">
        <f>DI236</f>
        <v>0</v>
      </c>
      <c r="DK236">
        <v>0</v>
      </c>
      <c r="DL236" t="s">
        <v>3</v>
      </c>
      <c r="DM236">
        <v>0</v>
      </c>
      <c r="DN236" t="s">
        <v>3</v>
      </c>
      <c r="DO236">
        <v>0</v>
      </c>
    </row>
    <row r="237" spans="1:119" x14ac:dyDescent="0.2">
      <c r="A237">
        <f>ROW(Source!A522)</f>
        <v>522</v>
      </c>
      <c r="B237">
        <v>1472751627</v>
      </c>
      <c r="C237">
        <v>1472753992</v>
      </c>
      <c r="D237">
        <v>1441836235</v>
      </c>
      <c r="E237">
        <v>1</v>
      </c>
      <c r="F237">
        <v>1</v>
      </c>
      <c r="G237">
        <v>15514512</v>
      </c>
      <c r="H237">
        <v>3</v>
      </c>
      <c r="I237" t="s">
        <v>578</v>
      </c>
      <c r="J237" t="s">
        <v>579</v>
      </c>
      <c r="K237" t="s">
        <v>580</v>
      </c>
      <c r="L237">
        <v>1346</v>
      </c>
      <c r="N237">
        <v>1009</v>
      </c>
      <c r="O237" t="s">
        <v>581</v>
      </c>
      <c r="P237" t="s">
        <v>581</v>
      </c>
      <c r="Q237">
        <v>1</v>
      </c>
      <c r="W237">
        <v>0</v>
      </c>
      <c r="X237">
        <v>-1595335418</v>
      </c>
      <c r="Y237">
        <f>(AT237*2)</f>
        <v>4.0000000000000002E-4</v>
      </c>
      <c r="AA237">
        <v>31.49</v>
      </c>
      <c r="AB237">
        <v>0</v>
      </c>
      <c r="AC237">
        <v>0</v>
      </c>
      <c r="AD237">
        <v>0</v>
      </c>
      <c r="AE237">
        <v>31.49</v>
      </c>
      <c r="AF237">
        <v>0</v>
      </c>
      <c r="AG237">
        <v>0</v>
      </c>
      <c r="AH237">
        <v>0</v>
      </c>
      <c r="AI237">
        <v>1</v>
      </c>
      <c r="AJ237">
        <v>1</v>
      </c>
      <c r="AK237">
        <v>1</v>
      </c>
      <c r="AL237">
        <v>1</v>
      </c>
      <c r="AM237">
        <v>-2</v>
      </c>
      <c r="AN237">
        <v>0</v>
      </c>
      <c r="AO237">
        <v>1</v>
      </c>
      <c r="AP237">
        <v>1</v>
      </c>
      <c r="AQ237">
        <v>0</v>
      </c>
      <c r="AR237">
        <v>0</v>
      </c>
      <c r="AS237" t="s">
        <v>3</v>
      </c>
      <c r="AT237">
        <v>2.0000000000000001E-4</v>
      </c>
      <c r="AU237" t="s">
        <v>193</v>
      </c>
      <c r="AV237">
        <v>0</v>
      </c>
      <c r="AW237">
        <v>2</v>
      </c>
      <c r="AX237">
        <v>1472753996</v>
      </c>
      <c r="AY237">
        <v>1</v>
      </c>
      <c r="AZ237">
        <v>0</v>
      </c>
      <c r="BA237">
        <v>536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CV237">
        <v>0</v>
      </c>
      <c r="CW237">
        <v>0</v>
      </c>
      <c r="CX237">
        <f>ROUND(Y237*Source!I522,9)</f>
        <v>4.0000000000000002E-4</v>
      </c>
      <c r="CY237">
        <f>AA237</f>
        <v>31.49</v>
      </c>
      <c r="CZ237">
        <f>AE237</f>
        <v>31.49</v>
      </c>
      <c r="DA237">
        <f>AI237</f>
        <v>1</v>
      </c>
      <c r="DB237">
        <f>ROUND((ROUND(AT237*CZ237,2)*2),6)</f>
        <v>0.02</v>
      </c>
      <c r="DC237">
        <f>ROUND((ROUND(AT237*AG237,2)*2),6)</f>
        <v>0</v>
      </c>
      <c r="DD237" t="s">
        <v>3</v>
      </c>
      <c r="DE237" t="s">
        <v>3</v>
      </c>
      <c r="DF237">
        <f t="shared" si="63"/>
        <v>0.01</v>
      </c>
      <c r="DG237">
        <f t="shared" si="64"/>
        <v>0</v>
      </c>
      <c r="DH237">
        <f t="shared" si="65"/>
        <v>0</v>
      </c>
      <c r="DI237">
        <f t="shared" si="66"/>
        <v>0</v>
      </c>
      <c r="DJ237">
        <f>DF237</f>
        <v>0.01</v>
      </c>
      <c r="DK237">
        <v>0</v>
      </c>
      <c r="DL237" t="s">
        <v>3</v>
      </c>
      <c r="DM237">
        <v>0</v>
      </c>
      <c r="DN237" t="s">
        <v>3</v>
      </c>
      <c r="DO237">
        <v>0</v>
      </c>
    </row>
    <row r="238" spans="1:119" x14ac:dyDescent="0.2">
      <c r="A238">
        <f>ROW(Source!A523)</f>
        <v>523</v>
      </c>
      <c r="B238">
        <v>1472751627</v>
      </c>
      <c r="C238">
        <v>1472753997</v>
      </c>
      <c r="D238">
        <v>1441819193</v>
      </c>
      <c r="E238">
        <v>15514512</v>
      </c>
      <c r="F238">
        <v>1</v>
      </c>
      <c r="G238">
        <v>15514512</v>
      </c>
      <c r="H238">
        <v>1</v>
      </c>
      <c r="I238" t="s">
        <v>571</v>
      </c>
      <c r="J238" t="s">
        <v>3</v>
      </c>
      <c r="K238" t="s">
        <v>572</v>
      </c>
      <c r="L238">
        <v>1191</v>
      </c>
      <c r="N238">
        <v>1013</v>
      </c>
      <c r="O238" t="s">
        <v>573</v>
      </c>
      <c r="P238" t="s">
        <v>573</v>
      </c>
      <c r="Q238">
        <v>1</v>
      </c>
      <c r="W238">
        <v>0</v>
      </c>
      <c r="X238">
        <v>476480486</v>
      </c>
      <c r="Y238">
        <f>(AT238*4)</f>
        <v>0.68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1</v>
      </c>
      <c r="AJ238">
        <v>1</v>
      </c>
      <c r="AK238">
        <v>1</v>
      </c>
      <c r="AL238">
        <v>1</v>
      </c>
      <c r="AM238">
        <v>-2</v>
      </c>
      <c r="AN238">
        <v>0</v>
      </c>
      <c r="AO238">
        <v>1</v>
      </c>
      <c r="AP238">
        <v>1</v>
      </c>
      <c r="AQ238">
        <v>0</v>
      </c>
      <c r="AR238">
        <v>0</v>
      </c>
      <c r="AS238" t="s">
        <v>3</v>
      </c>
      <c r="AT238">
        <v>0.17</v>
      </c>
      <c r="AU238" t="s">
        <v>32</v>
      </c>
      <c r="AV238">
        <v>1</v>
      </c>
      <c r="AW238">
        <v>2</v>
      </c>
      <c r="AX238">
        <v>1472754002</v>
      </c>
      <c r="AY238">
        <v>1</v>
      </c>
      <c r="AZ238">
        <v>0</v>
      </c>
      <c r="BA238">
        <v>537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CU238">
        <f>ROUND(AT238*Source!I523*AH238*AL238,2)</f>
        <v>0</v>
      </c>
      <c r="CV238">
        <f>ROUND(Y238*Source!I523,9)</f>
        <v>0.68</v>
      </c>
      <c r="CW238">
        <v>0</v>
      </c>
      <c r="CX238">
        <f>ROUND(Y238*Source!I523,9)</f>
        <v>0.68</v>
      </c>
      <c r="CY238">
        <f>AD238</f>
        <v>0</v>
      </c>
      <c r="CZ238">
        <f>AH238</f>
        <v>0</v>
      </c>
      <c r="DA238">
        <f>AL238</f>
        <v>1</v>
      </c>
      <c r="DB238">
        <f>ROUND((ROUND(AT238*CZ238,2)*4),6)</f>
        <v>0</v>
      </c>
      <c r="DC238">
        <f>ROUND((ROUND(AT238*AG238,2)*4),6)</f>
        <v>0</v>
      </c>
      <c r="DD238" t="s">
        <v>3</v>
      </c>
      <c r="DE238" t="s">
        <v>3</v>
      </c>
      <c r="DF238">
        <f t="shared" si="63"/>
        <v>0</v>
      </c>
      <c r="DG238">
        <f t="shared" si="64"/>
        <v>0</v>
      </c>
      <c r="DH238">
        <f t="shared" si="65"/>
        <v>0</v>
      </c>
      <c r="DI238">
        <f t="shared" si="66"/>
        <v>0</v>
      </c>
      <c r="DJ238">
        <f>DI238</f>
        <v>0</v>
      </c>
      <c r="DK238">
        <v>0</v>
      </c>
      <c r="DL238" t="s">
        <v>3</v>
      </c>
      <c r="DM238">
        <v>0</v>
      </c>
      <c r="DN238" t="s">
        <v>3</v>
      </c>
      <c r="DO238">
        <v>0</v>
      </c>
    </row>
    <row r="239" spans="1:119" x14ac:dyDescent="0.2">
      <c r="A239">
        <f>ROW(Source!A523)</f>
        <v>523</v>
      </c>
      <c r="B239">
        <v>1472751627</v>
      </c>
      <c r="C239">
        <v>1472753997</v>
      </c>
      <c r="D239">
        <v>1441834258</v>
      </c>
      <c r="E239">
        <v>1</v>
      </c>
      <c r="F239">
        <v>1</v>
      </c>
      <c r="G239">
        <v>15514512</v>
      </c>
      <c r="H239">
        <v>2</v>
      </c>
      <c r="I239" t="s">
        <v>574</v>
      </c>
      <c r="J239" t="s">
        <v>575</v>
      </c>
      <c r="K239" t="s">
        <v>576</v>
      </c>
      <c r="L239">
        <v>1368</v>
      </c>
      <c r="N239">
        <v>1011</v>
      </c>
      <c r="O239" t="s">
        <v>577</v>
      </c>
      <c r="P239" t="s">
        <v>577</v>
      </c>
      <c r="Q239">
        <v>1</v>
      </c>
      <c r="W239">
        <v>0</v>
      </c>
      <c r="X239">
        <v>1077756263</v>
      </c>
      <c r="Y239">
        <f>(AT239*4)</f>
        <v>0.04</v>
      </c>
      <c r="AA239">
        <v>0</v>
      </c>
      <c r="AB239">
        <v>1303.01</v>
      </c>
      <c r="AC239">
        <v>826.2</v>
      </c>
      <c r="AD239">
        <v>0</v>
      </c>
      <c r="AE239">
        <v>0</v>
      </c>
      <c r="AF239">
        <v>1303.01</v>
      </c>
      <c r="AG239">
        <v>826.2</v>
      </c>
      <c r="AH239">
        <v>0</v>
      </c>
      <c r="AI239">
        <v>1</v>
      </c>
      <c r="AJ239">
        <v>1</v>
      </c>
      <c r="AK239">
        <v>1</v>
      </c>
      <c r="AL239">
        <v>1</v>
      </c>
      <c r="AM239">
        <v>-2</v>
      </c>
      <c r="AN239">
        <v>0</v>
      </c>
      <c r="AO239">
        <v>1</v>
      </c>
      <c r="AP239">
        <v>1</v>
      </c>
      <c r="AQ239">
        <v>0</v>
      </c>
      <c r="AR239">
        <v>0</v>
      </c>
      <c r="AS239" t="s">
        <v>3</v>
      </c>
      <c r="AT239">
        <v>0.01</v>
      </c>
      <c r="AU239" t="s">
        <v>32</v>
      </c>
      <c r="AV239">
        <v>0</v>
      </c>
      <c r="AW239">
        <v>2</v>
      </c>
      <c r="AX239">
        <v>1472754003</v>
      </c>
      <c r="AY239">
        <v>1</v>
      </c>
      <c r="AZ239">
        <v>0</v>
      </c>
      <c r="BA239">
        <v>538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CV239">
        <v>0</v>
      </c>
      <c r="CW239">
        <f>ROUND(Y239*Source!I523*DO239,9)</f>
        <v>0</v>
      </c>
      <c r="CX239">
        <f>ROUND(Y239*Source!I523,9)</f>
        <v>0.04</v>
      </c>
      <c r="CY239">
        <f>AB239</f>
        <v>1303.01</v>
      </c>
      <c r="CZ239">
        <f>AF239</f>
        <v>1303.01</v>
      </c>
      <c r="DA239">
        <f>AJ239</f>
        <v>1</v>
      </c>
      <c r="DB239">
        <f>ROUND((ROUND(AT239*CZ239,2)*4),6)</f>
        <v>52.12</v>
      </c>
      <c r="DC239">
        <f>ROUND((ROUND(AT239*AG239,2)*4),6)</f>
        <v>33.04</v>
      </c>
      <c r="DD239" t="s">
        <v>3</v>
      </c>
      <c r="DE239" t="s">
        <v>3</v>
      </c>
      <c r="DF239">
        <f t="shared" si="63"/>
        <v>0</v>
      </c>
      <c r="DG239">
        <f t="shared" si="64"/>
        <v>52.12</v>
      </c>
      <c r="DH239">
        <f t="shared" si="65"/>
        <v>33.049999999999997</v>
      </c>
      <c r="DI239">
        <f t="shared" si="66"/>
        <v>0</v>
      </c>
      <c r="DJ239">
        <f>DG239</f>
        <v>52.12</v>
      </c>
      <c r="DK239">
        <v>0</v>
      </c>
      <c r="DL239" t="s">
        <v>3</v>
      </c>
      <c r="DM239">
        <v>0</v>
      </c>
      <c r="DN239" t="s">
        <v>3</v>
      </c>
      <c r="DO239">
        <v>0</v>
      </c>
    </row>
    <row r="240" spans="1:119" x14ac:dyDescent="0.2">
      <c r="A240">
        <f>ROW(Source!A523)</f>
        <v>523</v>
      </c>
      <c r="B240">
        <v>1472751627</v>
      </c>
      <c r="C240">
        <v>1472753997</v>
      </c>
      <c r="D240">
        <v>1441836186</v>
      </c>
      <c r="E240">
        <v>1</v>
      </c>
      <c r="F240">
        <v>1</v>
      </c>
      <c r="G240">
        <v>15514512</v>
      </c>
      <c r="H240">
        <v>3</v>
      </c>
      <c r="I240" t="s">
        <v>655</v>
      </c>
      <c r="J240" t="s">
        <v>656</v>
      </c>
      <c r="K240" t="s">
        <v>657</v>
      </c>
      <c r="L240">
        <v>1346</v>
      </c>
      <c r="N240">
        <v>1009</v>
      </c>
      <c r="O240" t="s">
        <v>581</v>
      </c>
      <c r="P240" t="s">
        <v>581</v>
      </c>
      <c r="Q240">
        <v>1</v>
      </c>
      <c r="W240">
        <v>0</v>
      </c>
      <c r="X240">
        <v>1299790764</v>
      </c>
      <c r="Y240">
        <f>(AT240*4)</f>
        <v>0.04</v>
      </c>
      <c r="AA240">
        <v>494.57</v>
      </c>
      <c r="AB240">
        <v>0</v>
      </c>
      <c r="AC240">
        <v>0</v>
      </c>
      <c r="AD240">
        <v>0</v>
      </c>
      <c r="AE240">
        <v>494.57</v>
      </c>
      <c r="AF240">
        <v>0</v>
      </c>
      <c r="AG240">
        <v>0</v>
      </c>
      <c r="AH240">
        <v>0</v>
      </c>
      <c r="AI240">
        <v>1</v>
      </c>
      <c r="AJ240">
        <v>1</v>
      </c>
      <c r="AK240">
        <v>1</v>
      </c>
      <c r="AL240">
        <v>1</v>
      </c>
      <c r="AM240">
        <v>-2</v>
      </c>
      <c r="AN240">
        <v>0</v>
      </c>
      <c r="AO240">
        <v>1</v>
      </c>
      <c r="AP240">
        <v>1</v>
      </c>
      <c r="AQ240">
        <v>0</v>
      </c>
      <c r="AR240">
        <v>0</v>
      </c>
      <c r="AS240" t="s">
        <v>3</v>
      </c>
      <c r="AT240">
        <v>0.01</v>
      </c>
      <c r="AU240" t="s">
        <v>32</v>
      </c>
      <c r="AV240">
        <v>0</v>
      </c>
      <c r="AW240">
        <v>2</v>
      </c>
      <c r="AX240">
        <v>1472754004</v>
      </c>
      <c r="AY240">
        <v>1</v>
      </c>
      <c r="AZ240">
        <v>0</v>
      </c>
      <c r="BA240">
        <v>539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CV240">
        <v>0</v>
      </c>
      <c r="CW240">
        <v>0</v>
      </c>
      <c r="CX240">
        <f>ROUND(Y240*Source!I523,9)</f>
        <v>0.04</v>
      </c>
      <c r="CY240">
        <f>AA240</f>
        <v>494.57</v>
      </c>
      <c r="CZ240">
        <f>AE240</f>
        <v>494.57</v>
      </c>
      <c r="DA240">
        <f>AI240</f>
        <v>1</v>
      </c>
      <c r="DB240">
        <f>ROUND((ROUND(AT240*CZ240,2)*4),6)</f>
        <v>19.8</v>
      </c>
      <c r="DC240">
        <f>ROUND((ROUND(AT240*AG240,2)*4),6)</f>
        <v>0</v>
      </c>
      <c r="DD240" t="s">
        <v>3</v>
      </c>
      <c r="DE240" t="s">
        <v>3</v>
      </c>
      <c r="DF240">
        <f t="shared" si="63"/>
        <v>19.78</v>
      </c>
      <c r="DG240">
        <f t="shared" si="64"/>
        <v>0</v>
      </c>
      <c r="DH240">
        <f t="shared" si="65"/>
        <v>0</v>
      </c>
      <c r="DI240">
        <f t="shared" si="66"/>
        <v>0</v>
      </c>
      <c r="DJ240">
        <f>DF240</f>
        <v>19.78</v>
      </c>
      <c r="DK240">
        <v>0</v>
      </c>
      <c r="DL240" t="s">
        <v>3</v>
      </c>
      <c r="DM240">
        <v>0</v>
      </c>
      <c r="DN240" t="s">
        <v>3</v>
      </c>
      <c r="DO240">
        <v>0</v>
      </c>
    </row>
    <row r="241" spans="1:119" x14ac:dyDescent="0.2">
      <c r="A241">
        <f>ROW(Source!A523)</f>
        <v>523</v>
      </c>
      <c r="B241">
        <v>1472751627</v>
      </c>
      <c r="C241">
        <v>1472753997</v>
      </c>
      <c r="D241">
        <v>1441836230</v>
      </c>
      <c r="E241">
        <v>1</v>
      </c>
      <c r="F241">
        <v>1</v>
      </c>
      <c r="G241">
        <v>15514512</v>
      </c>
      <c r="H241">
        <v>3</v>
      </c>
      <c r="I241" t="s">
        <v>658</v>
      </c>
      <c r="J241" t="s">
        <v>659</v>
      </c>
      <c r="K241" t="s">
        <v>660</v>
      </c>
      <c r="L241">
        <v>1327</v>
      </c>
      <c r="N241">
        <v>1005</v>
      </c>
      <c r="O241" t="s">
        <v>636</v>
      </c>
      <c r="P241" t="s">
        <v>636</v>
      </c>
      <c r="Q241">
        <v>1</v>
      </c>
      <c r="W241">
        <v>0</v>
      </c>
      <c r="X241">
        <v>-843547561</v>
      </c>
      <c r="Y241">
        <f>(AT241*4)</f>
        <v>0.08</v>
      </c>
      <c r="AA241">
        <v>46</v>
      </c>
      <c r="AB241">
        <v>0</v>
      </c>
      <c r="AC241">
        <v>0</v>
      </c>
      <c r="AD241">
        <v>0</v>
      </c>
      <c r="AE241">
        <v>46</v>
      </c>
      <c r="AF241">
        <v>0</v>
      </c>
      <c r="AG241">
        <v>0</v>
      </c>
      <c r="AH241">
        <v>0</v>
      </c>
      <c r="AI241">
        <v>1</v>
      </c>
      <c r="AJ241">
        <v>1</v>
      </c>
      <c r="AK241">
        <v>1</v>
      </c>
      <c r="AL241">
        <v>1</v>
      </c>
      <c r="AM241">
        <v>-2</v>
      </c>
      <c r="AN241">
        <v>0</v>
      </c>
      <c r="AO241">
        <v>1</v>
      </c>
      <c r="AP241">
        <v>1</v>
      </c>
      <c r="AQ241">
        <v>0</v>
      </c>
      <c r="AR241">
        <v>0</v>
      </c>
      <c r="AS241" t="s">
        <v>3</v>
      </c>
      <c r="AT241">
        <v>0.02</v>
      </c>
      <c r="AU241" t="s">
        <v>32</v>
      </c>
      <c r="AV241">
        <v>0</v>
      </c>
      <c r="AW241">
        <v>2</v>
      </c>
      <c r="AX241">
        <v>1472754005</v>
      </c>
      <c r="AY241">
        <v>1</v>
      </c>
      <c r="AZ241">
        <v>0</v>
      </c>
      <c r="BA241">
        <v>540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CV241">
        <v>0</v>
      </c>
      <c r="CW241">
        <v>0</v>
      </c>
      <c r="CX241">
        <f>ROUND(Y241*Source!I523,9)</f>
        <v>0.08</v>
      </c>
      <c r="CY241">
        <f>AA241</f>
        <v>46</v>
      </c>
      <c r="CZ241">
        <f>AE241</f>
        <v>46</v>
      </c>
      <c r="DA241">
        <f>AI241</f>
        <v>1</v>
      </c>
      <c r="DB241">
        <f>ROUND((ROUND(AT241*CZ241,2)*4),6)</f>
        <v>3.68</v>
      </c>
      <c r="DC241">
        <f>ROUND((ROUND(AT241*AG241,2)*4),6)</f>
        <v>0</v>
      </c>
      <c r="DD241" t="s">
        <v>3</v>
      </c>
      <c r="DE241" t="s">
        <v>3</v>
      </c>
      <c r="DF241">
        <f t="shared" si="63"/>
        <v>3.68</v>
      </c>
      <c r="DG241">
        <f t="shared" si="64"/>
        <v>0</v>
      </c>
      <c r="DH241">
        <f t="shared" si="65"/>
        <v>0</v>
      </c>
      <c r="DI241">
        <f t="shared" si="66"/>
        <v>0</v>
      </c>
      <c r="DJ241">
        <f>DF241</f>
        <v>3.68</v>
      </c>
      <c r="DK241">
        <v>0</v>
      </c>
      <c r="DL241" t="s">
        <v>3</v>
      </c>
      <c r="DM241">
        <v>0</v>
      </c>
      <c r="DN241" t="s">
        <v>3</v>
      </c>
      <c r="DO241">
        <v>0</v>
      </c>
    </row>
    <row r="242" spans="1:119" x14ac:dyDescent="0.2">
      <c r="A242">
        <f>ROW(Source!A563)</f>
        <v>563</v>
      </c>
      <c r="B242">
        <v>1472751627</v>
      </c>
      <c r="C242">
        <v>1472754024</v>
      </c>
      <c r="D242">
        <v>1441819193</v>
      </c>
      <c r="E242">
        <v>15514512</v>
      </c>
      <c r="F242">
        <v>1</v>
      </c>
      <c r="G242">
        <v>15514512</v>
      </c>
      <c r="H242">
        <v>1</v>
      </c>
      <c r="I242" t="s">
        <v>571</v>
      </c>
      <c r="J242" t="s">
        <v>3</v>
      </c>
      <c r="K242" t="s">
        <v>572</v>
      </c>
      <c r="L242">
        <v>1191</v>
      </c>
      <c r="N242">
        <v>1013</v>
      </c>
      <c r="O242" t="s">
        <v>573</v>
      </c>
      <c r="P242" t="s">
        <v>573</v>
      </c>
      <c r="Q242">
        <v>1</v>
      </c>
      <c r="W242">
        <v>0</v>
      </c>
      <c r="X242">
        <v>476480486</v>
      </c>
      <c r="Y242">
        <f>(AT242*1.04)</f>
        <v>0.18720000000000001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1</v>
      </c>
      <c r="AJ242">
        <v>1</v>
      </c>
      <c r="AK242">
        <v>1</v>
      </c>
      <c r="AL242">
        <v>1</v>
      </c>
      <c r="AM242">
        <v>-2</v>
      </c>
      <c r="AN242">
        <v>0</v>
      </c>
      <c r="AO242">
        <v>1</v>
      </c>
      <c r="AP242">
        <v>1</v>
      </c>
      <c r="AQ242">
        <v>0</v>
      </c>
      <c r="AR242">
        <v>0</v>
      </c>
      <c r="AS242" t="s">
        <v>3</v>
      </c>
      <c r="AT242">
        <v>0.18</v>
      </c>
      <c r="AU242" t="s">
        <v>485</v>
      </c>
      <c r="AV242">
        <v>1</v>
      </c>
      <c r="AW242">
        <v>2</v>
      </c>
      <c r="AX242">
        <v>1472754027</v>
      </c>
      <c r="AY242">
        <v>1</v>
      </c>
      <c r="AZ242">
        <v>0</v>
      </c>
      <c r="BA242">
        <v>555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CU242">
        <f>ROUND(AT242*Source!I563*AH242*AL242,2)</f>
        <v>0</v>
      </c>
      <c r="CV242">
        <f>ROUND(Y242*Source!I563,9)</f>
        <v>44.366399999999999</v>
      </c>
      <c r="CW242">
        <v>0</v>
      </c>
      <c r="CX242">
        <f>ROUND(Y242*Source!I563,9)</f>
        <v>44.366399999999999</v>
      </c>
      <c r="CY242">
        <f>AD242</f>
        <v>0</v>
      </c>
      <c r="CZ242">
        <f>AH242</f>
        <v>0</v>
      </c>
      <c r="DA242">
        <f>AL242</f>
        <v>1</v>
      </c>
      <c r="DB242">
        <f>ROUND((ROUND(AT242*CZ242,2)*1.04),6)</f>
        <v>0</v>
      </c>
      <c r="DC242">
        <f>ROUND((ROUND(AT242*AG242,2)*1.04),6)</f>
        <v>0</v>
      </c>
      <c r="DD242" t="s">
        <v>3</v>
      </c>
      <c r="DE242" t="s">
        <v>3</v>
      </c>
      <c r="DF242">
        <f t="shared" si="63"/>
        <v>0</v>
      </c>
      <c r="DG242">
        <f t="shared" si="64"/>
        <v>0</v>
      </c>
      <c r="DH242">
        <f t="shared" si="65"/>
        <v>0</v>
      </c>
      <c r="DI242">
        <f t="shared" si="66"/>
        <v>0</v>
      </c>
      <c r="DJ242">
        <f>DI242</f>
        <v>0</v>
      </c>
      <c r="DK242">
        <v>0</v>
      </c>
      <c r="DL242" t="s">
        <v>3</v>
      </c>
      <c r="DM242">
        <v>0</v>
      </c>
      <c r="DN242" t="s">
        <v>3</v>
      </c>
      <c r="DO242">
        <v>0</v>
      </c>
    </row>
    <row r="243" spans="1:119" x14ac:dyDescent="0.2">
      <c r="A243">
        <f>ROW(Source!A563)</f>
        <v>563</v>
      </c>
      <c r="B243">
        <v>1472751627</v>
      </c>
      <c r="C243">
        <v>1472754024</v>
      </c>
      <c r="D243">
        <v>1441836235</v>
      </c>
      <c r="E243">
        <v>1</v>
      </c>
      <c r="F243">
        <v>1</v>
      </c>
      <c r="G243">
        <v>15514512</v>
      </c>
      <c r="H243">
        <v>3</v>
      </c>
      <c r="I243" t="s">
        <v>578</v>
      </c>
      <c r="J243" t="s">
        <v>579</v>
      </c>
      <c r="K243" t="s">
        <v>580</v>
      </c>
      <c r="L243">
        <v>1346</v>
      </c>
      <c r="N243">
        <v>1009</v>
      </c>
      <c r="O243" t="s">
        <v>581</v>
      </c>
      <c r="P243" t="s">
        <v>581</v>
      </c>
      <c r="Q243">
        <v>1</v>
      </c>
      <c r="W243">
        <v>0</v>
      </c>
      <c r="X243">
        <v>-1595335418</v>
      </c>
      <c r="Y243">
        <f t="shared" ref="Y243:Y252" si="70">AT243</f>
        <v>0.04</v>
      </c>
      <c r="AA243">
        <v>31.49</v>
      </c>
      <c r="AB243">
        <v>0</v>
      </c>
      <c r="AC243">
        <v>0</v>
      </c>
      <c r="AD243">
        <v>0</v>
      </c>
      <c r="AE243">
        <v>31.49</v>
      </c>
      <c r="AF243">
        <v>0</v>
      </c>
      <c r="AG243">
        <v>0</v>
      </c>
      <c r="AH243">
        <v>0</v>
      </c>
      <c r="AI243">
        <v>1</v>
      </c>
      <c r="AJ243">
        <v>1</v>
      </c>
      <c r="AK243">
        <v>1</v>
      </c>
      <c r="AL243">
        <v>1</v>
      </c>
      <c r="AM243">
        <v>-2</v>
      </c>
      <c r="AN243">
        <v>0</v>
      </c>
      <c r="AO243">
        <v>1</v>
      </c>
      <c r="AP243">
        <v>1</v>
      </c>
      <c r="AQ243">
        <v>0</v>
      </c>
      <c r="AR243">
        <v>0</v>
      </c>
      <c r="AS243" t="s">
        <v>3</v>
      </c>
      <c r="AT243">
        <v>0.04</v>
      </c>
      <c r="AU243" t="s">
        <v>3</v>
      </c>
      <c r="AV243">
        <v>0</v>
      </c>
      <c r="AW243">
        <v>2</v>
      </c>
      <c r="AX243">
        <v>1472754028</v>
      </c>
      <c r="AY243">
        <v>1</v>
      </c>
      <c r="AZ243">
        <v>0</v>
      </c>
      <c r="BA243">
        <v>556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CV243">
        <v>0</v>
      </c>
      <c r="CW243">
        <v>0</v>
      </c>
      <c r="CX243">
        <f>ROUND(Y243*Source!I563,9)</f>
        <v>9.48</v>
      </c>
      <c r="CY243">
        <f>AA243</f>
        <v>31.49</v>
      </c>
      <c r="CZ243">
        <f>AE243</f>
        <v>31.49</v>
      </c>
      <c r="DA243">
        <f>AI243</f>
        <v>1</v>
      </c>
      <c r="DB243">
        <f t="shared" ref="DB243:DB252" si="71">ROUND(ROUND(AT243*CZ243,2),6)</f>
        <v>1.26</v>
      </c>
      <c r="DC243">
        <f t="shared" ref="DC243:DC252" si="72">ROUND(ROUND(AT243*AG243,2),6)</f>
        <v>0</v>
      </c>
      <c r="DD243" t="s">
        <v>3</v>
      </c>
      <c r="DE243" t="s">
        <v>3</v>
      </c>
      <c r="DF243">
        <f t="shared" si="63"/>
        <v>298.52999999999997</v>
      </c>
      <c r="DG243">
        <f t="shared" si="64"/>
        <v>0</v>
      </c>
      <c r="DH243">
        <f t="shared" si="65"/>
        <v>0</v>
      </c>
      <c r="DI243">
        <f t="shared" si="66"/>
        <v>0</v>
      </c>
      <c r="DJ243">
        <f>DF243</f>
        <v>298.52999999999997</v>
      </c>
      <c r="DK243">
        <v>0</v>
      </c>
      <c r="DL243" t="s">
        <v>3</v>
      </c>
      <c r="DM243">
        <v>0</v>
      </c>
      <c r="DN243" t="s">
        <v>3</v>
      </c>
      <c r="DO243">
        <v>0</v>
      </c>
    </row>
    <row r="244" spans="1:119" x14ac:dyDescent="0.2">
      <c r="A244">
        <f>ROW(Source!A603)</f>
        <v>603</v>
      </c>
      <c r="B244">
        <v>1472751627</v>
      </c>
      <c r="C244">
        <v>1472754050</v>
      </c>
      <c r="D244">
        <v>1441819193</v>
      </c>
      <c r="E244">
        <v>15514512</v>
      </c>
      <c r="F244">
        <v>1</v>
      </c>
      <c r="G244">
        <v>15514512</v>
      </c>
      <c r="H244">
        <v>1</v>
      </c>
      <c r="I244" t="s">
        <v>571</v>
      </c>
      <c r="J244" t="s">
        <v>3</v>
      </c>
      <c r="K244" t="s">
        <v>572</v>
      </c>
      <c r="L244">
        <v>1191</v>
      </c>
      <c r="N244">
        <v>1013</v>
      </c>
      <c r="O244" t="s">
        <v>573</v>
      </c>
      <c r="P244" t="s">
        <v>573</v>
      </c>
      <c r="Q244">
        <v>1</v>
      </c>
      <c r="W244">
        <v>0</v>
      </c>
      <c r="X244">
        <v>476480486</v>
      </c>
      <c r="Y244">
        <f t="shared" si="70"/>
        <v>0.96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1</v>
      </c>
      <c r="AJ244">
        <v>1</v>
      </c>
      <c r="AK244">
        <v>1</v>
      </c>
      <c r="AL244">
        <v>1</v>
      </c>
      <c r="AM244">
        <v>-2</v>
      </c>
      <c r="AN244">
        <v>0</v>
      </c>
      <c r="AO244">
        <v>1</v>
      </c>
      <c r="AP244">
        <v>1</v>
      </c>
      <c r="AQ244">
        <v>0</v>
      </c>
      <c r="AR244">
        <v>0</v>
      </c>
      <c r="AS244" t="s">
        <v>3</v>
      </c>
      <c r="AT244">
        <v>0.96</v>
      </c>
      <c r="AU244" t="s">
        <v>3</v>
      </c>
      <c r="AV244">
        <v>1</v>
      </c>
      <c r="AW244">
        <v>2</v>
      </c>
      <c r="AX244">
        <v>1472754055</v>
      </c>
      <c r="AY244">
        <v>1</v>
      </c>
      <c r="AZ244">
        <v>0</v>
      </c>
      <c r="BA244">
        <v>565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CU244">
        <f>ROUND(AT244*Source!I603*AH244*AL244,2)</f>
        <v>0</v>
      </c>
      <c r="CV244">
        <f>ROUND(Y244*Source!I603,9)</f>
        <v>11.52</v>
      </c>
      <c r="CW244">
        <v>0</v>
      </c>
      <c r="CX244">
        <f>ROUND(Y244*Source!I603,9)</f>
        <v>11.52</v>
      </c>
      <c r="CY244">
        <f>AD244</f>
        <v>0</v>
      </c>
      <c r="CZ244">
        <f>AH244</f>
        <v>0</v>
      </c>
      <c r="DA244">
        <f>AL244</f>
        <v>1</v>
      </c>
      <c r="DB244">
        <f t="shared" si="71"/>
        <v>0</v>
      </c>
      <c r="DC244">
        <f t="shared" si="72"/>
        <v>0</v>
      </c>
      <c r="DD244" t="s">
        <v>3</v>
      </c>
      <c r="DE244" t="s">
        <v>3</v>
      </c>
      <c r="DF244">
        <f t="shared" si="63"/>
        <v>0</v>
      </c>
      <c r="DG244">
        <f t="shared" si="64"/>
        <v>0</v>
      </c>
      <c r="DH244">
        <f t="shared" si="65"/>
        <v>0</v>
      </c>
      <c r="DI244">
        <f t="shared" si="66"/>
        <v>0</v>
      </c>
      <c r="DJ244">
        <f>DI244</f>
        <v>0</v>
      </c>
      <c r="DK244">
        <v>0</v>
      </c>
      <c r="DL244" t="s">
        <v>3</v>
      </c>
      <c r="DM244">
        <v>0</v>
      </c>
      <c r="DN244" t="s">
        <v>3</v>
      </c>
      <c r="DO244">
        <v>0</v>
      </c>
    </row>
    <row r="245" spans="1:119" x14ac:dyDescent="0.2">
      <c r="A245">
        <f>ROW(Source!A603)</f>
        <v>603</v>
      </c>
      <c r="B245">
        <v>1472751627</v>
      </c>
      <c r="C245">
        <v>1472754050</v>
      </c>
      <c r="D245">
        <v>1441836235</v>
      </c>
      <c r="E245">
        <v>1</v>
      </c>
      <c r="F245">
        <v>1</v>
      </c>
      <c r="G245">
        <v>15514512</v>
      </c>
      <c r="H245">
        <v>3</v>
      </c>
      <c r="I245" t="s">
        <v>578</v>
      </c>
      <c r="J245" t="s">
        <v>579</v>
      </c>
      <c r="K245" t="s">
        <v>580</v>
      </c>
      <c r="L245">
        <v>1346</v>
      </c>
      <c r="N245">
        <v>1009</v>
      </c>
      <c r="O245" t="s">
        <v>581</v>
      </c>
      <c r="P245" t="s">
        <v>581</v>
      </c>
      <c r="Q245">
        <v>1</v>
      </c>
      <c r="W245">
        <v>0</v>
      </c>
      <c r="X245">
        <v>-1595335418</v>
      </c>
      <c r="Y245">
        <f t="shared" si="70"/>
        <v>0.05</v>
      </c>
      <c r="AA245">
        <v>31.49</v>
      </c>
      <c r="AB245">
        <v>0</v>
      </c>
      <c r="AC245">
        <v>0</v>
      </c>
      <c r="AD245">
        <v>0</v>
      </c>
      <c r="AE245">
        <v>31.49</v>
      </c>
      <c r="AF245">
        <v>0</v>
      </c>
      <c r="AG245">
        <v>0</v>
      </c>
      <c r="AH245">
        <v>0</v>
      </c>
      <c r="AI245">
        <v>1</v>
      </c>
      <c r="AJ245">
        <v>1</v>
      </c>
      <c r="AK245">
        <v>1</v>
      </c>
      <c r="AL245">
        <v>1</v>
      </c>
      <c r="AM245">
        <v>-2</v>
      </c>
      <c r="AN245">
        <v>0</v>
      </c>
      <c r="AO245">
        <v>1</v>
      </c>
      <c r="AP245">
        <v>1</v>
      </c>
      <c r="AQ245">
        <v>0</v>
      </c>
      <c r="AR245">
        <v>0</v>
      </c>
      <c r="AS245" t="s">
        <v>3</v>
      </c>
      <c r="AT245">
        <v>0.05</v>
      </c>
      <c r="AU245" t="s">
        <v>3</v>
      </c>
      <c r="AV245">
        <v>0</v>
      </c>
      <c r="AW245">
        <v>2</v>
      </c>
      <c r="AX245">
        <v>1472754056</v>
      </c>
      <c r="AY245">
        <v>1</v>
      </c>
      <c r="AZ245">
        <v>0</v>
      </c>
      <c r="BA245">
        <v>566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CV245">
        <v>0</v>
      </c>
      <c r="CW245">
        <v>0</v>
      </c>
      <c r="CX245">
        <f>ROUND(Y245*Source!I603,9)</f>
        <v>0.6</v>
      </c>
      <c r="CY245">
        <f>AA245</f>
        <v>31.49</v>
      </c>
      <c r="CZ245">
        <f>AE245</f>
        <v>31.49</v>
      </c>
      <c r="DA245">
        <f>AI245</f>
        <v>1</v>
      </c>
      <c r="DB245">
        <f t="shared" si="71"/>
        <v>1.57</v>
      </c>
      <c r="DC245">
        <f t="shared" si="72"/>
        <v>0</v>
      </c>
      <c r="DD245" t="s">
        <v>3</v>
      </c>
      <c r="DE245" t="s">
        <v>3</v>
      </c>
      <c r="DF245">
        <f t="shared" si="63"/>
        <v>18.89</v>
      </c>
      <c r="DG245">
        <f t="shared" si="64"/>
        <v>0</v>
      </c>
      <c r="DH245">
        <f t="shared" si="65"/>
        <v>0</v>
      </c>
      <c r="DI245">
        <f t="shared" si="66"/>
        <v>0</v>
      </c>
      <c r="DJ245">
        <f>DF245</f>
        <v>18.89</v>
      </c>
      <c r="DK245">
        <v>0</v>
      </c>
      <c r="DL245" t="s">
        <v>3</v>
      </c>
      <c r="DM245">
        <v>0</v>
      </c>
      <c r="DN245" t="s">
        <v>3</v>
      </c>
      <c r="DO245">
        <v>0</v>
      </c>
    </row>
    <row r="246" spans="1:119" x14ac:dyDescent="0.2">
      <c r="A246">
        <f>ROW(Source!A603)</f>
        <v>603</v>
      </c>
      <c r="B246">
        <v>1472751627</v>
      </c>
      <c r="C246">
        <v>1472754050</v>
      </c>
      <c r="D246">
        <v>1441834628</v>
      </c>
      <c r="E246">
        <v>1</v>
      </c>
      <c r="F246">
        <v>1</v>
      </c>
      <c r="G246">
        <v>15514512</v>
      </c>
      <c r="H246">
        <v>3</v>
      </c>
      <c r="I246" t="s">
        <v>640</v>
      </c>
      <c r="J246" t="s">
        <v>641</v>
      </c>
      <c r="K246" t="s">
        <v>642</v>
      </c>
      <c r="L246">
        <v>1348</v>
      </c>
      <c r="N246">
        <v>1009</v>
      </c>
      <c r="O246" t="s">
        <v>599</v>
      </c>
      <c r="P246" t="s">
        <v>599</v>
      </c>
      <c r="Q246">
        <v>1000</v>
      </c>
      <c r="W246">
        <v>0</v>
      </c>
      <c r="X246">
        <v>779500846</v>
      </c>
      <c r="Y246">
        <f t="shared" si="70"/>
        <v>3.0000000000000001E-5</v>
      </c>
      <c r="AA246">
        <v>73951.73</v>
      </c>
      <c r="AB246">
        <v>0</v>
      </c>
      <c r="AC246">
        <v>0</v>
      </c>
      <c r="AD246">
        <v>0</v>
      </c>
      <c r="AE246">
        <v>73951.73</v>
      </c>
      <c r="AF246">
        <v>0</v>
      </c>
      <c r="AG246">
        <v>0</v>
      </c>
      <c r="AH246">
        <v>0</v>
      </c>
      <c r="AI246">
        <v>1</v>
      </c>
      <c r="AJ246">
        <v>1</v>
      </c>
      <c r="AK246">
        <v>1</v>
      </c>
      <c r="AL246">
        <v>1</v>
      </c>
      <c r="AM246">
        <v>-2</v>
      </c>
      <c r="AN246">
        <v>0</v>
      </c>
      <c r="AO246">
        <v>1</v>
      </c>
      <c r="AP246">
        <v>1</v>
      </c>
      <c r="AQ246">
        <v>0</v>
      </c>
      <c r="AR246">
        <v>0</v>
      </c>
      <c r="AS246" t="s">
        <v>3</v>
      </c>
      <c r="AT246">
        <v>3.0000000000000001E-5</v>
      </c>
      <c r="AU246" t="s">
        <v>3</v>
      </c>
      <c r="AV246">
        <v>0</v>
      </c>
      <c r="AW246">
        <v>2</v>
      </c>
      <c r="AX246">
        <v>1472754057</v>
      </c>
      <c r="AY246">
        <v>1</v>
      </c>
      <c r="AZ246">
        <v>0</v>
      </c>
      <c r="BA246">
        <v>567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CV246">
        <v>0</v>
      </c>
      <c r="CW246">
        <v>0</v>
      </c>
      <c r="CX246">
        <f>ROUND(Y246*Source!I603,9)</f>
        <v>3.6000000000000002E-4</v>
      </c>
      <c r="CY246">
        <f>AA246</f>
        <v>73951.73</v>
      </c>
      <c r="CZ246">
        <f>AE246</f>
        <v>73951.73</v>
      </c>
      <c r="DA246">
        <f>AI246</f>
        <v>1</v>
      </c>
      <c r="DB246">
        <f t="shared" si="71"/>
        <v>2.2200000000000002</v>
      </c>
      <c r="DC246">
        <f t="shared" si="72"/>
        <v>0</v>
      </c>
      <c r="DD246" t="s">
        <v>3</v>
      </c>
      <c r="DE246" t="s">
        <v>3</v>
      </c>
      <c r="DF246">
        <f t="shared" si="63"/>
        <v>26.62</v>
      </c>
      <c r="DG246">
        <f t="shared" si="64"/>
        <v>0</v>
      </c>
      <c r="DH246">
        <f t="shared" si="65"/>
        <v>0</v>
      </c>
      <c r="DI246">
        <f t="shared" si="66"/>
        <v>0</v>
      </c>
      <c r="DJ246">
        <f>DF246</f>
        <v>26.62</v>
      </c>
      <c r="DK246">
        <v>0</v>
      </c>
      <c r="DL246" t="s">
        <v>3</v>
      </c>
      <c r="DM246">
        <v>0</v>
      </c>
      <c r="DN246" t="s">
        <v>3</v>
      </c>
      <c r="DO246">
        <v>0</v>
      </c>
    </row>
    <row r="247" spans="1:119" x14ac:dyDescent="0.2">
      <c r="A247">
        <f>ROW(Source!A603)</f>
        <v>603</v>
      </c>
      <c r="B247">
        <v>1472751627</v>
      </c>
      <c r="C247">
        <v>1472754050</v>
      </c>
      <c r="D247">
        <v>1441834669</v>
      </c>
      <c r="E247">
        <v>1</v>
      </c>
      <c r="F247">
        <v>1</v>
      </c>
      <c r="G247">
        <v>15514512</v>
      </c>
      <c r="H247">
        <v>3</v>
      </c>
      <c r="I247" t="s">
        <v>661</v>
      </c>
      <c r="J247" t="s">
        <v>662</v>
      </c>
      <c r="K247" t="s">
        <v>663</v>
      </c>
      <c r="L247">
        <v>1346</v>
      </c>
      <c r="N247">
        <v>1009</v>
      </c>
      <c r="O247" t="s">
        <v>581</v>
      </c>
      <c r="P247" t="s">
        <v>581</v>
      </c>
      <c r="Q247">
        <v>1</v>
      </c>
      <c r="W247">
        <v>0</v>
      </c>
      <c r="X247">
        <v>-1813065233</v>
      </c>
      <c r="Y247">
        <f t="shared" si="70"/>
        <v>0.01</v>
      </c>
      <c r="AA247">
        <v>222.28</v>
      </c>
      <c r="AB247">
        <v>0</v>
      </c>
      <c r="AC247">
        <v>0</v>
      </c>
      <c r="AD247">
        <v>0</v>
      </c>
      <c r="AE247">
        <v>222.28</v>
      </c>
      <c r="AF247">
        <v>0</v>
      </c>
      <c r="AG247">
        <v>0</v>
      </c>
      <c r="AH247">
        <v>0</v>
      </c>
      <c r="AI247">
        <v>1</v>
      </c>
      <c r="AJ247">
        <v>1</v>
      </c>
      <c r="AK247">
        <v>1</v>
      </c>
      <c r="AL247">
        <v>1</v>
      </c>
      <c r="AM247">
        <v>-2</v>
      </c>
      <c r="AN247">
        <v>0</v>
      </c>
      <c r="AO247">
        <v>1</v>
      </c>
      <c r="AP247">
        <v>1</v>
      </c>
      <c r="AQ247">
        <v>0</v>
      </c>
      <c r="AR247">
        <v>0</v>
      </c>
      <c r="AS247" t="s">
        <v>3</v>
      </c>
      <c r="AT247">
        <v>0.01</v>
      </c>
      <c r="AU247" t="s">
        <v>3</v>
      </c>
      <c r="AV247">
        <v>0</v>
      </c>
      <c r="AW247">
        <v>2</v>
      </c>
      <c r="AX247">
        <v>1472754058</v>
      </c>
      <c r="AY247">
        <v>1</v>
      </c>
      <c r="AZ247">
        <v>0</v>
      </c>
      <c r="BA247">
        <v>568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CV247">
        <v>0</v>
      </c>
      <c r="CW247">
        <v>0</v>
      </c>
      <c r="CX247">
        <f>ROUND(Y247*Source!I603,9)</f>
        <v>0.12</v>
      </c>
      <c r="CY247">
        <f>AA247</f>
        <v>222.28</v>
      </c>
      <c r="CZ247">
        <f>AE247</f>
        <v>222.28</v>
      </c>
      <c r="DA247">
        <f>AI247</f>
        <v>1</v>
      </c>
      <c r="DB247">
        <f t="shared" si="71"/>
        <v>2.2200000000000002</v>
      </c>
      <c r="DC247">
        <f t="shared" si="72"/>
        <v>0</v>
      </c>
      <c r="DD247" t="s">
        <v>3</v>
      </c>
      <c r="DE247" t="s">
        <v>3</v>
      </c>
      <c r="DF247">
        <f t="shared" si="63"/>
        <v>26.67</v>
      </c>
      <c r="DG247">
        <f t="shared" si="64"/>
        <v>0</v>
      </c>
      <c r="DH247">
        <f t="shared" si="65"/>
        <v>0</v>
      </c>
      <c r="DI247">
        <f t="shared" si="66"/>
        <v>0</v>
      </c>
      <c r="DJ247">
        <f>DF247</f>
        <v>26.67</v>
      </c>
      <c r="DK247">
        <v>0</v>
      </c>
      <c r="DL247" t="s">
        <v>3</v>
      </c>
      <c r="DM247">
        <v>0</v>
      </c>
      <c r="DN247" t="s">
        <v>3</v>
      </c>
      <c r="DO247">
        <v>0</v>
      </c>
    </row>
    <row r="248" spans="1:119" x14ac:dyDescent="0.2">
      <c r="A248">
        <f>ROW(Source!A604)</f>
        <v>604</v>
      </c>
      <c r="B248">
        <v>1472751627</v>
      </c>
      <c r="C248">
        <v>1472754059</v>
      </c>
      <c r="D248">
        <v>1441819193</v>
      </c>
      <c r="E248">
        <v>15514512</v>
      </c>
      <c r="F248">
        <v>1</v>
      </c>
      <c r="G248">
        <v>15514512</v>
      </c>
      <c r="H248">
        <v>1</v>
      </c>
      <c r="I248" t="s">
        <v>571</v>
      </c>
      <c r="J248" t="s">
        <v>3</v>
      </c>
      <c r="K248" t="s">
        <v>572</v>
      </c>
      <c r="L248">
        <v>1191</v>
      </c>
      <c r="N248">
        <v>1013</v>
      </c>
      <c r="O248" t="s">
        <v>573</v>
      </c>
      <c r="P248" t="s">
        <v>573</v>
      </c>
      <c r="Q248">
        <v>1</v>
      </c>
      <c r="W248">
        <v>0</v>
      </c>
      <c r="X248">
        <v>476480486</v>
      </c>
      <c r="Y248">
        <f t="shared" si="70"/>
        <v>0.96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1</v>
      </c>
      <c r="AJ248">
        <v>1</v>
      </c>
      <c r="AK248">
        <v>1</v>
      </c>
      <c r="AL248">
        <v>1</v>
      </c>
      <c r="AM248">
        <v>-2</v>
      </c>
      <c r="AN248">
        <v>0</v>
      </c>
      <c r="AO248">
        <v>1</v>
      </c>
      <c r="AP248">
        <v>1</v>
      </c>
      <c r="AQ248">
        <v>0</v>
      </c>
      <c r="AR248">
        <v>0</v>
      </c>
      <c r="AS248" t="s">
        <v>3</v>
      </c>
      <c r="AT248">
        <v>0.96</v>
      </c>
      <c r="AU248" t="s">
        <v>3</v>
      </c>
      <c r="AV248">
        <v>1</v>
      </c>
      <c r="AW248">
        <v>2</v>
      </c>
      <c r="AX248">
        <v>1472754064</v>
      </c>
      <c r="AY248">
        <v>1</v>
      </c>
      <c r="AZ248">
        <v>0</v>
      </c>
      <c r="BA248">
        <v>569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CU248">
        <f>ROUND(AT248*Source!I604*AH248*AL248,2)</f>
        <v>0</v>
      </c>
      <c r="CV248">
        <f>ROUND(Y248*Source!I604,9)</f>
        <v>96</v>
      </c>
      <c r="CW248">
        <v>0</v>
      </c>
      <c r="CX248">
        <f>ROUND(Y248*Source!I604,9)</f>
        <v>96</v>
      </c>
      <c r="CY248">
        <f>AD248</f>
        <v>0</v>
      </c>
      <c r="CZ248">
        <f>AH248</f>
        <v>0</v>
      </c>
      <c r="DA248">
        <f>AL248</f>
        <v>1</v>
      </c>
      <c r="DB248">
        <f t="shared" si="71"/>
        <v>0</v>
      </c>
      <c r="DC248">
        <f t="shared" si="72"/>
        <v>0</v>
      </c>
      <c r="DD248" t="s">
        <v>3</v>
      </c>
      <c r="DE248" t="s">
        <v>3</v>
      </c>
      <c r="DF248">
        <f t="shared" si="63"/>
        <v>0</v>
      </c>
      <c r="DG248">
        <f t="shared" si="64"/>
        <v>0</v>
      </c>
      <c r="DH248">
        <f t="shared" si="65"/>
        <v>0</v>
      </c>
      <c r="DI248">
        <f t="shared" si="66"/>
        <v>0</v>
      </c>
      <c r="DJ248">
        <f>DI248</f>
        <v>0</v>
      </c>
      <c r="DK248">
        <v>0</v>
      </c>
      <c r="DL248" t="s">
        <v>3</v>
      </c>
      <c r="DM248">
        <v>0</v>
      </c>
      <c r="DN248" t="s">
        <v>3</v>
      </c>
      <c r="DO248">
        <v>0</v>
      </c>
    </row>
    <row r="249" spans="1:119" x14ac:dyDescent="0.2">
      <c r="A249">
        <f>ROW(Source!A604)</f>
        <v>604</v>
      </c>
      <c r="B249">
        <v>1472751627</v>
      </c>
      <c r="C249">
        <v>1472754059</v>
      </c>
      <c r="D249">
        <v>1441836235</v>
      </c>
      <c r="E249">
        <v>1</v>
      </c>
      <c r="F249">
        <v>1</v>
      </c>
      <c r="G249">
        <v>15514512</v>
      </c>
      <c r="H249">
        <v>3</v>
      </c>
      <c r="I249" t="s">
        <v>578</v>
      </c>
      <c r="J249" t="s">
        <v>579</v>
      </c>
      <c r="K249" t="s">
        <v>580</v>
      </c>
      <c r="L249">
        <v>1346</v>
      </c>
      <c r="N249">
        <v>1009</v>
      </c>
      <c r="O249" t="s">
        <v>581</v>
      </c>
      <c r="P249" t="s">
        <v>581</v>
      </c>
      <c r="Q249">
        <v>1</v>
      </c>
      <c r="W249">
        <v>0</v>
      </c>
      <c r="X249">
        <v>-1595335418</v>
      </c>
      <c r="Y249">
        <f t="shared" si="70"/>
        <v>0.05</v>
      </c>
      <c r="AA249">
        <v>31.49</v>
      </c>
      <c r="AB249">
        <v>0</v>
      </c>
      <c r="AC249">
        <v>0</v>
      </c>
      <c r="AD249">
        <v>0</v>
      </c>
      <c r="AE249">
        <v>31.49</v>
      </c>
      <c r="AF249">
        <v>0</v>
      </c>
      <c r="AG249">
        <v>0</v>
      </c>
      <c r="AH249">
        <v>0</v>
      </c>
      <c r="AI249">
        <v>1</v>
      </c>
      <c r="AJ249">
        <v>1</v>
      </c>
      <c r="AK249">
        <v>1</v>
      </c>
      <c r="AL249">
        <v>1</v>
      </c>
      <c r="AM249">
        <v>-2</v>
      </c>
      <c r="AN249">
        <v>0</v>
      </c>
      <c r="AO249">
        <v>1</v>
      </c>
      <c r="AP249">
        <v>1</v>
      </c>
      <c r="AQ249">
        <v>0</v>
      </c>
      <c r="AR249">
        <v>0</v>
      </c>
      <c r="AS249" t="s">
        <v>3</v>
      </c>
      <c r="AT249">
        <v>0.05</v>
      </c>
      <c r="AU249" t="s">
        <v>3</v>
      </c>
      <c r="AV249">
        <v>0</v>
      </c>
      <c r="AW249">
        <v>2</v>
      </c>
      <c r="AX249">
        <v>1472754065</v>
      </c>
      <c r="AY249">
        <v>1</v>
      </c>
      <c r="AZ249">
        <v>0</v>
      </c>
      <c r="BA249">
        <v>570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CV249">
        <v>0</v>
      </c>
      <c r="CW249">
        <v>0</v>
      </c>
      <c r="CX249">
        <f>ROUND(Y249*Source!I604,9)</f>
        <v>5</v>
      </c>
      <c r="CY249">
        <f>AA249</f>
        <v>31.49</v>
      </c>
      <c r="CZ249">
        <f>AE249</f>
        <v>31.49</v>
      </c>
      <c r="DA249">
        <f>AI249</f>
        <v>1</v>
      </c>
      <c r="DB249">
        <f t="shared" si="71"/>
        <v>1.57</v>
      </c>
      <c r="DC249">
        <f t="shared" si="72"/>
        <v>0</v>
      </c>
      <c r="DD249" t="s">
        <v>3</v>
      </c>
      <c r="DE249" t="s">
        <v>3</v>
      </c>
      <c r="DF249">
        <f t="shared" si="63"/>
        <v>157.44999999999999</v>
      </c>
      <c r="DG249">
        <f t="shared" si="64"/>
        <v>0</v>
      </c>
      <c r="DH249">
        <f t="shared" si="65"/>
        <v>0</v>
      </c>
      <c r="DI249">
        <f t="shared" si="66"/>
        <v>0</v>
      </c>
      <c r="DJ249">
        <f>DF249</f>
        <v>157.44999999999999</v>
      </c>
      <c r="DK249">
        <v>0</v>
      </c>
      <c r="DL249" t="s">
        <v>3</v>
      </c>
      <c r="DM249">
        <v>0</v>
      </c>
      <c r="DN249" t="s">
        <v>3</v>
      </c>
      <c r="DO249">
        <v>0</v>
      </c>
    </row>
    <row r="250" spans="1:119" x14ac:dyDescent="0.2">
      <c r="A250">
        <f>ROW(Source!A604)</f>
        <v>604</v>
      </c>
      <c r="B250">
        <v>1472751627</v>
      </c>
      <c r="C250">
        <v>1472754059</v>
      </c>
      <c r="D250">
        <v>1441834628</v>
      </c>
      <c r="E250">
        <v>1</v>
      </c>
      <c r="F250">
        <v>1</v>
      </c>
      <c r="G250">
        <v>15514512</v>
      </c>
      <c r="H250">
        <v>3</v>
      </c>
      <c r="I250" t="s">
        <v>640</v>
      </c>
      <c r="J250" t="s">
        <v>641</v>
      </c>
      <c r="K250" t="s">
        <v>642</v>
      </c>
      <c r="L250">
        <v>1348</v>
      </c>
      <c r="N250">
        <v>1009</v>
      </c>
      <c r="O250" t="s">
        <v>599</v>
      </c>
      <c r="P250" t="s">
        <v>599</v>
      </c>
      <c r="Q250">
        <v>1000</v>
      </c>
      <c r="W250">
        <v>0</v>
      </c>
      <c r="X250">
        <v>779500846</v>
      </c>
      <c r="Y250">
        <f t="shared" si="70"/>
        <v>3.0000000000000001E-5</v>
      </c>
      <c r="AA250">
        <v>73951.73</v>
      </c>
      <c r="AB250">
        <v>0</v>
      </c>
      <c r="AC250">
        <v>0</v>
      </c>
      <c r="AD250">
        <v>0</v>
      </c>
      <c r="AE250">
        <v>73951.73</v>
      </c>
      <c r="AF250">
        <v>0</v>
      </c>
      <c r="AG250">
        <v>0</v>
      </c>
      <c r="AH250">
        <v>0</v>
      </c>
      <c r="AI250">
        <v>1</v>
      </c>
      <c r="AJ250">
        <v>1</v>
      </c>
      <c r="AK250">
        <v>1</v>
      </c>
      <c r="AL250">
        <v>1</v>
      </c>
      <c r="AM250">
        <v>-2</v>
      </c>
      <c r="AN250">
        <v>0</v>
      </c>
      <c r="AO250">
        <v>1</v>
      </c>
      <c r="AP250">
        <v>1</v>
      </c>
      <c r="AQ250">
        <v>0</v>
      </c>
      <c r="AR250">
        <v>0</v>
      </c>
      <c r="AS250" t="s">
        <v>3</v>
      </c>
      <c r="AT250">
        <v>3.0000000000000001E-5</v>
      </c>
      <c r="AU250" t="s">
        <v>3</v>
      </c>
      <c r="AV250">
        <v>0</v>
      </c>
      <c r="AW250">
        <v>2</v>
      </c>
      <c r="AX250">
        <v>1472754066</v>
      </c>
      <c r="AY250">
        <v>1</v>
      </c>
      <c r="AZ250">
        <v>0</v>
      </c>
      <c r="BA250">
        <v>571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CV250">
        <v>0</v>
      </c>
      <c r="CW250">
        <v>0</v>
      </c>
      <c r="CX250">
        <f>ROUND(Y250*Source!I604,9)</f>
        <v>3.0000000000000001E-3</v>
      </c>
      <c r="CY250">
        <f>AA250</f>
        <v>73951.73</v>
      </c>
      <c r="CZ250">
        <f>AE250</f>
        <v>73951.73</v>
      </c>
      <c r="DA250">
        <f>AI250</f>
        <v>1</v>
      </c>
      <c r="DB250">
        <f t="shared" si="71"/>
        <v>2.2200000000000002</v>
      </c>
      <c r="DC250">
        <f t="shared" si="72"/>
        <v>0</v>
      </c>
      <c r="DD250" t="s">
        <v>3</v>
      </c>
      <c r="DE250" t="s">
        <v>3</v>
      </c>
      <c r="DF250">
        <f t="shared" si="63"/>
        <v>221.86</v>
      </c>
      <c r="DG250">
        <f t="shared" si="64"/>
        <v>0</v>
      </c>
      <c r="DH250">
        <f t="shared" si="65"/>
        <v>0</v>
      </c>
      <c r="DI250">
        <f t="shared" si="66"/>
        <v>0</v>
      </c>
      <c r="DJ250">
        <f>DF250</f>
        <v>221.86</v>
      </c>
      <c r="DK250">
        <v>0</v>
      </c>
      <c r="DL250" t="s">
        <v>3</v>
      </c>
      <c r="DM250">
        <v>0</v>
      </c>
      <c r="DN250" t="s">
        <v>3</v>
      </c>
      <c r="DO250">
        <v>0</v>
      </c>
    </row>
    <row r="251" spans="1:119" x14ac:dyDescent="0.2">
      <c r="A251">
        <f>ROW(Source!A604)</f>
        <v>604</v>
      </c>
      <c r="B251">
        <v>1472751627</v>
      </c>
      <c r="C251">
        <v>1472754059</v>
      </c>
      <c r="D251">
        <v>1441834669</v>
      </c>
      <c r="E251">
        <v>1</v>
      </c>
      <c r="F251">
        <v>1</v>
      </c>
      <c r="G251">
        <v>15514512</v>
      </c>
      <c r="H251">
        <v>3</v>
      </c>
      <c r="I251" t="s">
        <v>661</v>
      </c>
      <c r="J251" t="s">
        <v>662</v>
      </c>
      <c r="K251" t="s">
        <v>663</v>
      </c>
      <c r="L251">
        <v>1346</v>
      </c>
      <c r="N251">
        <v>1009</v>
      </c>
      <c r="O251" t="s">
        <v>581</v>
      </c>
      <c r="P251" t="s">
        <v>581</v>
      </c>
      <c r="Q251">
        <v>1</v>
      </c>
      <c r="W251">
        <v>0</v>
      </c>
      <c r="X251">
        <v>-1813065233</v>
      </c>
      <c r="Y251">
        <f t="shared" si="70"/>
        <v>0.01</v>
      </c>
      <c r="AA251">
        <v>222.28</v>
      </c>
      <c r="AB251">
        <v>0</v>
      </c>
      <c r="AC251">
        <v>0</v>
      </c>
      <c r="AD251">
        <v>0</v>
      </c>
      <c r="AE251">
        <v>222.28</v>
      </c>
      <c r="AF251">
        <v>0</v>
      </c>
      <c r="AG251">
        <v>0</v>
      </c>
      <c r="AH251">
        <v>0</v>
      </c>
      <c r="AI251">
        <v>1</v>
      </c>
      <c r="AJ251">
        <v>1</v>
      </c>
      <c r="AK251">
        <v>1</v>
      </c>
      <c r="AL251">
        <v>1</v>
      </c>
      <c r="AM251">
        <v>-2</v>
      </c>
      <c r="AN251">
        <v>0</v>
      </c>
      <c r="AO251">
        <v>1</v>
      </c>
      <c r="AP251">
        <v>1</v>
      </c>
      <c r="AQ251">
        <v>0</v>
      </c>
      <c r="AR251">
        <v>0</v>
      </c>
      <c r="AS251" t="s">
        <v>3</v>
      </c>
      <c r="AT251">
        <v>0.01</v>
      </c>
      <c r="AU251" t="s">
        <v>3</v>
      </c>
      <c r="AV251">
        <v>0</v>
      </c>
      <c r="AW251">
        <v>2</v>
      </c>
      <c r="AX251">
        <v>1472754067</v>
      </c>
      <c r="AY251">
        <v>1</v>
      </c>
      <c r="AZ251">
        <v>0</v>
      </c>
      <c r="BA251">
        <v>572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CV251">
        <v>0</v>
      </c>
      <c r="CW251">
        <v>0</v>
      </c>
      <c r="CX251">
        <f>ROUND(Y251*Source!I604,9)</f>
        <v>1</v>
      </c>
      <c r="CY251">
        <f>AA251</f>
        <v>222.28</v>
      </c>
      <c r="CZ251">
        <f>AE251</f>
        <v>222.28</v>
      </c>
      <c r="DA251">
        <f>AI251</f>
        <v>1</v>
      </c>
      <c r="DB251">
        <f t="shared" si="71"/>
        <v>2.2200000000000002</v>
      </c>
      <c r="DC251">
        <f t="shared" si="72"/>
        <v>0</v>
      </c>
      <c r="DD251" t="s">
        <v>3</v>
      </c>
      <c r="DE251" t="s">
        <v>3</v>
      </c>
      <c r="DF251">
        <f t="shared" si="63"/>
        <v>222.28</v>
      </c>
      <c r="DG251">
        <f t="shared" si="64"/>
        <v>0</v>
      </c>
      <c r="DH251">
        <f t="shared" si="65"/>
        <v>0</v>
      </c>
      <c r="DI251">
        <f t="shared" si="66"/>
        <v>0</v>
      </c>
      <c r="DJ251">
        <f>DF251</f>
        <v>222.28</v>
      </c>
      <c r="DK251">
        <v>0</v>
      </c>
      <c r="DL251" t="s">
        <v>3</v>
      </c>
      <c r="DM251">
        <v>0</v>
      </c>
      <c r="DN251" t="s">
        <v>3</v>
      </c>
      <c r="DO251">
        <v>0</v>
      </c>
    </row>
    <row r="252" spans="1:119" x14ac:dyDescent="0.2">
      <c r="A252">
        <f>ROW(Source!A654)</f>
        <v>654</v>
      </c>
      <c r="B252">
        <v>1472751627</v>
      </c>
      <c r="C252">
        <v>1472754141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571</v>
      </c>
      <c r="J252" t="s">
        <v>3</v>
      </c>
      <c r="K252" t="s">
        <v>572</v>
      </c>
      <c r="L252">
        <v>1191</v>
      </c>
      <c r="N252">
        <v>1013</v>
      </c>
      <c r="O252" t="s">
        <v>573</v>
      </c>
      <c r="P252" t="s">
        <v>573</v>
      </c>
      <c r="Q252">
        <v>1</v>
      </c>
      <c r="W252">
        <v>0</v>
      </c>
      <c r="X252">
        <v>476480486</v>
      </c>
      <c r="Y252">
        <f t="shared" si="70"/>
        <v>0.7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1</v>
      </c>
      <c r="AJ252">
        <v>1</v>
      </c>
      <c r="AK252">
        <v>1</v>
      </c>
      <c r="AL252">
        <v>1</v>
      </c>
      <c r="AM252">
        <v>-2</v>
      </c>
      <c r="AN252">
        <v>0</v>
      </c>
      <c r="AO252">
        <v>1</v>
      </c>
      <c r="AP252">
        <v>1</v>
      </c>
      <c r="AQ252">
        <v>0</v>
      </c>
      <c r="AR252">
        <v>0</v>
      </c>
      <c r="AS252" t="s">
        <v>3</v>
      </c>
      <c r="AT252">
        <v>0.7</v>
      </c>
      <c r="AU252" t="s">
        <v>3</v>
      </c>
      <c r="AV252">
        <v>1</v>
      </c>
      <c r="AW252">
        <v>2</v>
      </c>
      <c r="AX252">
        <v>1472754143</v>
      </c>
      <c r="AY252">
        <v>1</v>
      </c>
      <c r="AZ252">
        <v>0</v>
      </c>
      <c r="BA252">
        <v>599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CU252">
        <f>ROUND(AT252*Source!I654*AH252*AL252,2)</f>
        <v>0</v>
      </c>
      <c r="CV252">
        <f>ROUND(Y252*Source!I654,9)</f>
        <v>2.9049999999999998</v>
      </c>
      <c r="CW252">
        <v>0</v>
      </c>
      <c r="CX252">
        <f>ROUND(Y252*Source!I654,9)</f>
        <v>2.9049999999999998</v>
      </c>
      <c r="CY252">
        <f>AD252</f>
        <v>0</v>
      </c>
      <c r="CZ252">
        <f>AH252</f>
        <v>0</v>
      </c>
      <c r="DA252">
        <f>AL252</f>
        <v>1</v>
      </c>
      <c r="DB252">
        <f t="shared" si="71"/>
        <v>0</v>
      </c>
      <c r="DC252">
        <f t="shared" si="72"/>
        <v>0</v>
      </c>
      <c r="DD252" t="s">
        <v>3</v>
      </c>
      <c r="DE252" t="s">
        <v>3</v>
      </c>
      <c r="DF252">
        <f t="shared" si="63"/>
        <v>0</v>
      </c>
      <c r="DG252">
        <f t="shared" si="64"/>
        <v>0</v>
      </c>
      <c r="DH252">
        <f t="shared" si="65"/>
        <v>0</v>
      </c>
      <c r="DI252">
        <f t="shared" si="66"/>
        <v>0</v>
      </c>
      <c r="DJ252">
        <f>DI252</f>
        <v>0</v>
      </c>
      <c r="DK252">
        <v>0</v>
      </c>
      <c r="DL252" t="s">
        <v>3</v>
      </c>
      <c r="DM252">
        <v>0</v>
      </c>
      <c r="DN252" t="s">
        <v>3</v>
      </c>
      <c r="DO25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60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1472752848</v>
      </c>
      <c r="C1">
        <v>1472752844</v>
      </c>
      <c r="D1">
        <v>1441819193</v>
      </c>
      <c r="E1">
        <v>15514512</v>
      </c>
      <c r="F1">
        <v>1</v>
      </c>
      <c r="G1">
        <v>15514512</v>
      </c>
      <c r="H1">
        <v>1</v>
      </c>
      <c r="I1" t="s">
        <v>571</v>
      </c>
      <c r="J1" t="s">
        <v>3</v>
      </c>
      <c r="K1" t="s">
        <v>572</v>
      </c>
      <c r="L1">
        <v>1191</v>
      </c>
      <c r="N1">
        <v>1013</v>
      </c>
      <c r="O1" t="s">
        <v>573</v>
      </c>
      <c r="P1" t="s">
        <v>573</v>
      </c>
      <c r="Q1">
        <v>1</v>
      </c>
      <c r="X1">
        <v>0.82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21</v>
      </c>
      <c r="AG1">
        <v>9.84</v>
      </c>
      <c r="AH1">
        <v>3</v>
      </c>
      <c r="AI1">
        <v>-1</v>
      </c>
      <c r="AJ1" t="s">
        <v>3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ROW(Source!A33)</f>
        <v>33</v>
      </c>
      <c r="B2">
        <v>1472752862</v>
      </c>
      <c r="C2">
        <v>1472752849</v>
      </c>
      <c r="D2">
        <v>1441819193</v>
      </c>
      <c r="E2">
        <v>15514512</v>
      </c>
      <c r="F2">
        <v>1</v>
      </c>
      <c r="G2">
        <v>15514512</v>
      </c>
      <c r="H2">
        <v>1</v>
      </c>
      <c r="I2" t="s">
        <v>571</v>
      </c>
      <c r="J2" t="s">
        <v>3</v>
      </c>
      <c r="K2" t="s">
        <v>572</v>
      </c>
      <c r="L2">
        <v>1191</v>
      </c>
      <c r="N2">
        <v>1013</v>
      </c>
      <c r="O2" t="s">
        <v>573</v>
      </c>
      <c r="P2" t="s">
        <v>573</v>
      </c>
      <c r="Q2">
        <v>1</v>
      </c>
      <c r="X2">
        <v>29.54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3</v>
      </c>
      <c r="AG2">
        <v>29.54</v>
      </c>
      <c r="AH2">
        <v>3</v>
      </c>
      <c r="AI2">
        <v>-1</v>
      </c>
      <c r="AJ2" t="s">
        <v>3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ROW(Source!A33)</f>
        <v>33</v>
      </c>
      <c r="B3">
        <v>1472752863</v>
      </c>
      <c r="C3">
        <v>1472752849</v>
      </c>
      <c r="D3">
        <v>1441835469</v>
      </c>
      <c r="E3">
        <v>1</v>
      </c>
      <c r="F3">
        <v>1</v>
      </c>
      <c r="G3">
        <v>15514512</v>
      </c>
      <c r="H3">
        <v>3</v>
      </c>
      <c r="I3" t="s">
        <v>664</v>
      </c>
      <c r="J3" t="s">
        <v>665</v>
      </c>
      <c r="K3" t="s">
        <v>666</v>
      </c>
      <c r="L3">
        <v>1348</v>
      </c>
      <c r="N3">
        <v>1009</v>
      </c>
      <c r="O3" t="s">
        <v>599</v>
      </c>
      <c r="P3" t="s">
        <v>599</v>
      </c>
      <c r="Q3">
        <v>1000</v>
      </c>
      <c r="X3">
        <v>5.0000000000000001E-3</v>
      </c>
      <c r="Y3">
        <v>163237.26999999999</v>
      </c>
      <c r="Z3">
        <v>0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5.0000000000000001E-3</v>
      </c>
      <c r="AH3">
        <v>3</v>
      </c>
      <c r="AI3">
        <v>-1</v>
      </c>
      <c r="AJ3" t="s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ROW(Source!A33)</f>
        <v>33</v>
      </c>
      <c r="B4">
        <v>1472752864</v>
      </c>
      <c r="C4">
        <v>1472752849</v>
      </c>
      <c r="D4">
        <v>1441836514</v>
      </c>
      <c r="E4">
        <v>1</v>
      </c>
      <c r="F4">
        <v>1</v>
      </c>
      <c r="G4">
        <v>15514512</v>
      </c>
      <c r="H4">
        <v>3</v>
      </c>
      <c r="I4" t="s">
        <v>208</v>
      </c>
      <c r="J4" t="s">
        <v>211</v>
      </c>
      <c r="K4" t="s">
        <v>209</v>
      </c>
      <c r="L4">
        <v>1339</v>
      </c>
      <c r="N4">
        <v>1007</v>
      </c>
      <c r="O4" t="s">
        <v>210</v>
      </c>
      <c r="P4" t="s">
        <v>210</v>
      </c>
      <c r="Q4">
        <v>1</v>
      </c>
      <c r="X4">
        <v>7.8</v>
      </c>
      <c r="Y4">
        <v>54.81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7.8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ROW(Source!A33)</f>
        <v>33</v>
      </c>
      <c r="B5">
        <v>1472752865</v>
      </c>
      <c r="C5">
        <v>1472752849</v>
      </c>
      <c r="D5">
        <v>1441847238</v>
      </c>
      <c r="E5">
        <v>1</v>
      </c>
      <c r="F5">
        <v>1</v>
      </c>
      <c r="G5">
        <v>15514512</v>
      </c>
      <c r="H5">
        <v>3</v>
      </c>
      <c r="I5" t="s">
        <v>667</v>
      </c>
      <c r="J5" t="s">
        <v>668</v>
      </c>
      <c r="K5" t="s">
        <v>669</v>
      </c>
      <c r="L5">
        <v>1346</v>
      </c>
      <c r="N5">
        <v>1009</v>
      </c>
      <c r="O5" t="s">
        <v>581</v>
      </c>
      <c r="P5" t="s">
        <v>581</v>
      </c>
      <c r="Q5">
        <v>1</v>
      </c>
      <c r="X5">
        <v>2</v>
      </c>
      <c r="Y5">
        <v>742.26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2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ROW(Source!A34)</f>
        <v>34</v>
      </c>
      <c r="B6">
        <v>1472752870</v>
      </c>
      <c r="C6">
        <v>1472752866</v>
      </c>
      <c r="D6">
        <v>1441819193</v>
      </c>
      <c r="E6">
        <v>15514512</v>
      </c>
      <c r="F6">
        <v>1</v>
      </c>
      <c r="G6">
        <v>15514512</v>
      </c>
      <c r="H6">
        <v>1</v>
      </c>
      <c r="I6" t="s">
        <v>571</v>
      </c>
      <c r="J6" t="s">
        <v>3</v>
      </c>
      <c r="K6" t="s">
        <v>572</v>
      </c>
      <c r="L6">
        <v>1191</v>
      </c>
      <c r="N6">
        <v>1013</v>
      </c>
      <c r="O6" t="s">
        <v>573</v>
      </c>
      <c r="P6" t="s">
        <v>573</v>
      </c>
      <c r="Q6">
        <v>1</v>
      </c>
      <c r="X6">
        <v>0.9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32</v>
      </c>
      <c r="AG6">
        <v>3.6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ROW(Source!A35)</f>
        <v>35</v>
      </c>
      <c r="B7">
        <v>1472752879</v>
      </c>
      <c r="C7">
        <v>1472752875</v>
      </c>
      <c r="D7">
        <v>1441819193</v>
      </c>
      <c r="E7">
        <v>15514512</v>
      </c>
      <c r="F7">
        <v>1</v>
      </c>
      <c r="G7">
        <v>15514512</v>
      </c>
      <c r="H7">
        <v>1</v>
      </c>
      <c r="I7" t="s">
        <v>571</v>
      </c>
      <c r="J7" t="s">
        <v>3</v>
      </c>
      <c r="K7" t="s">
        <v>572</v>
      </c>
      <c r="L7">
        <v>1191</v>
      </c>
      <c r="N7">
        <v>1013</v>
      </c>
      <c r="O7" t="s">
        <v>573</v>
      </c>
      <c r="P7" t="s">
        <v>573</v>
      </c>
      <c r="Q7">
        <v>1</v>
      </c>
      <c r="X7">
        <v>0.61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3</v>
      </c>
      <c r="AG7">
        <v>0.61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ROW(Source!A36)</f>
        <v>36</v>
      </c>
      <c r="B8">
        <v>1472752887</v>
      </c>
      <c r="C8">
        <v>1472752880</v>
      </c>
      <c r="D8">
        <v>1441819193</v>
      </c>
      <c r="E8">
        <v>15514512</v>
      </c>
      <c r="F8">
        <v>1</v>
      </c>
      <c r="G8">
        <v>15514512</v>
      </c>
      <c r="H8">
        <v>1</v>
      </c>
      <c r="I8" t="s">
        <v>571</v>
      </c>
      <c r="J8" t="s">
        <v>3</v>
      </c>
      <c r="K8" t="s">
        <v>572</v>
      </c>
      <c r="L8">
        <v>1191</v>
      </c>
      <c r="N8">
        <v>1013</v>
      </c>
      <c r="O8" t="s">
        <v>573</v>
      </c>
      <c r="P8" t="s">
        <v>573</v>
      </c>
      <c r="Q8">
        <v>1</v>
      </c>
      <c r="X8">
        <v>0.14000000000000001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</v>
      </c>
      <c r="AG8">
        <v>0.14000000000000001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ROW(Source!A36)</f>
        <v>36</v>
      </c>
      <c r="B9">
        <v>1472752888</v>
      </c>
      <c r="C9">
        <v>1472752880</v>
      </c>
      <c r="D9">
        <v>1441836235</v>
      </c>
      <c r="E9">
        <v>1</v>
      </c>
      <c r="F9">
        <v>1</v>
      </c>
      <c r="G9">
        <v>15514512</v>
      </c>
      <c r="H9">
        <v>3</v>
      </c>
      <c r="I9" t="s">
        <v>578</v>
      </c>
      <c r="J9" t="s">
        <v>579</v>
      </c>
      <c r="K9" t="s">
        <v>580</v>
      </c>
      <c r="L9">
        <v>1346</v>
      </c>
      <c r="N9">
        <v>1009</v>
      </c>
      <c r="O9" t="s">
        <v>581</v>
      </c>
      <c r="P9" t="s">
        <v>581</v>
      </c>
      <c r="Q9">
        <v>1</v>
      </c>
      <c r="X9">
        <v>0.01</v>
      </c>
      <c r="Y9">
        <v>31.49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0.01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ROW(Source!A37)</f>
        <v>37</v>
      </c>
      <c r="B10">
        <v>1472752893</v>
      </c>
      <c r="C10">
        <v>1472752889</v>
      </c>
      <c r="D10">
        <v>1441819193</v>
      </c>
      <c r="E10">
        <v>15514512</v>
      </c>
      <c r="F10">
        <v>1</v>
      </c>
      <c r="G10">
        <v>15514512</v>
      </c>
      <c r="H10">
        <v>1</v>
      </c>
      <c r="I10" t="s">
        <v>571</v>
      </c>
      <c r="J10" t="s">
        <v>3</v>
      </c>
      <c r="K10" t="s">
        <v>572</v>
      </c>
      <c r="L10">
        <v>1191</v>
      </c>
      <c r="N10">
        <v>1013</v>
      </c>
      <c r="O10" t="s">
        <v>573</v>
      </c>
      <c r="P10" t="s">
        <v>573</v>
      </c>
      <c r="Q10">
        <v>1</v>
      </c>
      <c r="X10">
        <v>1.75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3</v>
      </c>
      <c r="AG10">
        <v>1.75</v>
      </c>
      <c r="AH10">
        <v>2</v>
      </c>
      <c r="AI10">
        <v>1472752890</v>
      </c>
      <c r="AJ10">
        <v>1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ROW(Source!A37)</f>
        <v>37</v>
      </c>
      <c r="B11">
        <v>1472752894</v>
      </c>
      <c r="C11">
        <v>1472752889</v>
      </c>
      <c r="D11">
        <v>1441834258</v>
      </c>
      <c r="E11">
        <v>1</v>
      </c>
      <c r="F11">
        <v>1</v>
      </c>
      <c r="G11">
        <v>15514512</v>
      </c>
      <c r="H11">
        <v>2</v>
      </c>
      <c r="I11" t="s">
        <v>574</v>
      </c>
      <c r="J11" t="s">
        <v>575</v>
      </c>
      <c r="K11" t="s">
        <v>576</v>
      </c>
      <c r="L11">
        <v>1368</v>
      </c>
      <c r="N11">
        <v>1011</v>
      </c>
      <c r="O11" t="s">
        <v>577</v>
      </c>
      <c r="P11" t="s">
        <v>577</v>
      </c>
      <c r="Q11">
        <v>1</v>
      </c>
      <c r="X11">
        <v>1.083</v>
      </c>
      <c r="Y11">
        <v>0</v>
      </c>
      <c r="Z11">
        <v>1303.01</v>
      </c>
      <c r="AA11">
        <v>826.2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1.083</v>
      </c>
      <c r="AH11">
        <v>2</v>
      </c>
      <c r="AI11">
        <v>1472752891</v>
      </c>
      <c r="AJ11">
        <v>2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ROW(Source!A37)</f>
        <v>37</v>
      </c>
      <c r="B12">
        <v>1472752895</v>
      </c>
      <c r="C12">
        <v>1472752889</v>
      </c>
      <c r="D12">
        <v>1441836235</v>
      </c>
      <c r="E12">
        <v>1</v>
      </c>
      <c r="F12">
        <v>1</v>
      </c>
      <c r="G12">
        <v>15514512</v>
      </c>
      <c r="H12">
        <v>3</v>
      </c>
      <c r="I12" t="s">
        <v>578</v>
      </c>
      <c r="J12" t="s">
        <v>579</v>
      </c>
      <c r="K12" t="s">
        <v>580</v>
      </c>
      <c r="L12">
        <v>1346</v>
      </c>
      <c r="N12">
        <v>1009</v>
      </c>
      <c r="O12" t="s">
        <v>581</v>
      </c>
      <c r="P12" t="s">
        <v>581</v>
      </c>
      <c r="Q12">
        <v>1</v>
      </c>
      <c r="X12">
        <v>0.02</v>
      </c>
      <c r="Y12">
        <v>31.49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0.02</v>
      </c>
      <c r="AH12">
        <v>2</v>
      </c>
      <c r="AI12">
        <v>1472752892</v>
      </c>
      <c r="AJ12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ROW(Source!A38)</f>
        <v>38</v>
      </c>
      <c r="B13">
        <v>1472752900</v>
      </c>
      <c r="C13">
        <v>1472752897</v>
      </c>
      <c r="D13">
        <v>1441819193</v>
      </c>
      <c r="E13">
        <v>15514512</v>
      </c>
      <c r="F13">
        <v>1</v>
      </c>
      <c r="G13">
        <v>15514512</v>
      </c>
      <c r="H13">
        <v>1</v>
      </c>
      <c r="I13" t="s">
        <v>571</v>
      </c>
      <c r="J13" t="s">
        <v>3</v>
      </c>
      <c r="K13" t="s">
        <v>572</v>
      </c>
      <c r="L13">
        <v>1191</v>
      </c>
      <c r="N13">
        <v>1013</v>
      </c>
      <c r="O13" t="s">
        <v>573</v>
      </c>
      <c r="P13" t="s">
        <v>573</v>
      </c>
      <c r="Q13">
        <v>1</v>
      </c>
      <c r="X13">
        <v>1.52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3</v>
      </c>
      <c r="AG13">
        <v>1.52</v>
      </c>
      <c r="AH13">
        <v>2</v>
      </c>
      <c r="AI13">
        <v>1472752898</v>
      </c>
      <c r="AJ13">
        <v>4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ROW(Source!A38)</f>
        <v>38</v>
      </c>
      <c r="B14">
        <v>1472752901</v>
      </c>
      <c r="C14">
        <v>1472752897</v>
      </c>
      <c r="D14">
        <v>1441836235</v>
      </c>
      <c r="E14">
        <v>1</v>
      </c>
      <c r="F14">
        <v>1</v>
      </c>
      <c r="G14">
        <v>15514512</v>
      </c>
      <c r="H14">
        <v>3</v>
      </c>
      <c r="I14" t="s">
        <v>578</v>
      </c>
      <c r="J14" t="s">
        <v>579</v>
      </c>
      <c r="K14" t="s">
        <v>580</v>
      </c>
      <c r="L14">
        <v>1346</v>
      </c>
      <c r="N14">
        <v>1009</v>
      </c>
      <c r="O14" t="s">
        <v>581</v>
      </c>
      <c r="P14" t="s">
        <v>581</v>
      </c>
      <c r="Q14">
        <v>1</v>
      </c>
      <c r="X14">
        <v>0.02</v>
      </c>
      <c r="Y14">
        <v>31.49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0.02</v>
      </c>
      <c r="AH14">
        <v>2</v>
      </c>
      <c r="AI14">
        <v>1472752899</v>
      </c>
      <c r="AJ14">
        <v>5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ROW(Source!A39)</f>
        <v>39</v>
      </c>
      <c r="B15">
        <v>1472752905</v>
      </c>
      <c r="C15">
        <v>1472752902</v>
      </c>
      <c r="D15">
        <v>1441819193</v>
      </c>
      <c r="E15">
        <v>15514512</v>
      </c>
      <c r="F15">
        <v>1</v>
      </c>
      <c r="G15">
        <v>15514512</v>
      </c>
      <c r="H15">
        <v>1</v>
      </c>
      <c r="I15" t="s">
        <v>571</v>
      </c>
      <c r="J15" t="s">
        <v>3</v>
      </c>
      <c r="K15" t="s">
        <v>572</v>
      </c>
      <c r="L15">
        <v>1191</v>
      </c>
      <c r="N15">
        <v>1013</v>
      </c>
      <c r="O15" t="s">
        <v>573</v>
      </c>
      <c r="P15" t="s">
        <v>573</v>
      </c>
      <c r="Q15">
        <v>1</v>
      </c>
      <c r="X15">
        <v>0.37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3</v>
      </c>
      <c r="AG15">
        <v>0.37</v>
      </c>
      <c r="AH15">
        <v>2</v>
      </c>
      <c r="AI15">
        <v>1472752903</v>
      </c>
      <c r="AJ15">
        <v>6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ROW(Source!A39)</f>
        <v>39</v>
      </c>
      <c r="B16">
        <v>1472752906</v>
      </c>
      <c r="C16">
        <v>1472752902</v>
      </c>
      <c r="D16">
        <v>1441834258</v>
      </c>
      <c r="E16">
        <v>1</v>
      </c>
      <c r="F16">
        <v>1</v>
      </c>
      <c r="G16">
        <v>15514512</v>
      </c>
      <c r="H16">
        <v>2</v>
      </c>
      <c r="I16" t="s">
        <v>574</v>
      </c>
      <c r="J16" t="s">
        <v>575</v>
      </c>
      <c r="K16" t="s">
        <v>576</v>
      </c>
      <c r="L16">
        <v>1368</v>
      </c>
      <c r="N16">
        <v>1011</v>
      </c>
      <c r="O16" t="s">
        <v>577</v>
      </c>
      <c r="P16" t="s">
        <v>577</v>
      </c>
      <c r="Q16">
        <v>1</v>
      </c>
      <c r="X16">
        <v>0.06</v>
      </c>
      <c r="Y16">
        <v>0</v>
      </c>
      <c r="Z16">
        <v>1303.01</v>
      </c>
      <c r="AA16">
        <v>826.2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0.06</v>
      </c>
      <c r="AH16">
        <v>2</v>
      </c>
      <c r="AI16">
        <v>1472752904</v>
      </c>
      <c r="AJ16">
        <v>7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ROW(Source!A40)</f>
        <v>40</v>
      </c>
      <c r="B17">
        <v>1472752909</v>
      </c>
      <c r="C17">
        <v>1472752907</v>
      </c>
      <c r="D17">
        <v>1441819193</v>
      </c>
      <c r="E17">
        <v>15514512</v>
      </c>
      <c r="F17">
        <v>1</v>
      </c>
      <c r="G17">
        <v>15514512</v>
      </c>
      <c r="H17">
        <v>1</v>
      </c>
      <c r="I17" t="s">
        <v>571</v>
      </c>
      <c r="J17" t="s">
        <v>3</v>
      </c>
      <c r="K17" t="s">
        <v>572</v>
      </c>
      <c r="L17">
        <v>1191</v>
      </c>
      <c r="N17">
        <v>1013</v>
      </c>
      <c r="O17" t="s">
        <v>573</v>
      </c>
      <c r="P17" t="s">
        <v>573</v>
      </c>
      <c r="Q17">
        <v>1</v>
      </c>
      <c r="X17">
        <v>2.04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3</v>
      </c>
      <c r="AG17">
        <v>2.04</v>
      </c>
      <c r="AH17">
        <v>2</v>
      </c>
      <c r="AI17">
        <v>1472752908</v>
      </c>
      <c r="AJ17">
        <v>8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ROW(Source!A41)</f>
        <v>41</v>
      </c>
      <c r="B18">
        <v>1472752914</v>
      </c>
      <c r="C18">
        <v>1472752910</v>
      </c>
      <c r="D18">
        <v>1441819193</v>
      </c>
      <c r="E18">
        <v>15514512</v>
      </c>
      <c r="F18">
        <v>1</v>
      </c>
      <c r="G18">
        <v>15514512</v>
      </c>
      <c r="H18">
        <v>1</v>
      </c>
      <c r="I18" t="s">
        <v>571</v>
      </c>
      <c r="J18" t="s">
        <v>3</v>
      </c>
      <c r="K18" t="s">
        <v>572</v>
      </c>
      <c r="L18">
        <v>1191</v>
      </c>
      <c r="N18">
        <v>1013</v>
      </c>
      <c r="O18" t="s">
        <v>573</v>
      </c>
      <c r="P18" t="s">
        <v>573</v>
      </c>
      <c r="Q18">
        <v>1</v>
      </c>
      <c r="X18">
        <v>0.13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61</v>
      </c>
      <c r="AG18">
        <v>1.04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ROW(Source!A77)</f>
        <v>77</v>
      </c>
      <c r="B19">
        <v>1472752919</v>
      </c>
      <c r="C19">
        <v>1472752915</v>
      </c>
      <c r="D19">
        <v>1441819193</v>
      </c>
      <c r="E19">
        <v>15514512</v>
      </c>
      <c r="F19">
        <v>1</v>
      </c>
      <c r="G19">
        <v>15514512</v>
      </c>
      <c r="H19">
        <v>1</v>
      </c>
      <c r="I19" t="s">
        <v>571</v>
      </c>
      <c r="J19" t="s">
        <v>3</v>
      </c>
      <c r="K19" t="s">
        <v>572</v>
      </c>
      <c r="L19">
        <v>1191</v>
      </c>
      <c r="N19">
        <v>1013</v>
      </c>
      <c r="O19" t="s">
        <v>573</v>
      </c>
      <c r="P19" t="s">
        <v>573</v>
      </c>
      <c r="Q19">
        <v>1</v>
      </c>
      <c r="X19">
        <v>1.26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120</v>
      </c>
      <c r="AG19">
        <v>21.42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ROW(Source!A78)</f>
        <v>78</v>
      </c>
      <c r="B20">
        <v>1472752924</v>
      </c>
      <c r="C20">
        <v>1472752920</v>
      </c>
      <c r="D20">
        <v>1441819193</v>
      </c>
      <c r="E20">
        <v>15514512</v>
      </c>
      <c r="F20">
        <v>1</v>
      </c>
      <c r="G20">
        <v>15514512</v>
      </c>
      <c r="H20">
        <v>1</v>
      </c>
      <c r="I20" t="s">
        <v>571</v>
      </c>
      <c r="J20" t="s">
        <v>3</v>
      </c>
      <c r="K20" t="s">
        <v>572</v>
      </c>
      <c r="L20">
        <v>1191</v>
      </c>
      <c r="N20">
        <v>1013</v>
      </c>
      <c r="O20" t="s">
        <v>573</v>
      </c>
      <c r="P20" t="s">
        <v>573</v>
      </c>
      <c r="Q20">
        <v>1</v>
      </c>
      <c r="X20">
        <v>0.27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120</v>
      </c>
      <c r="AG20">
        <v>4.59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ROW(Source!A79)</f>
        <v>79</v>
      </c>
      <c r="B21">
        <v>1472752929</v>
      </c>
      <c r="C21">
        <v>1472752925</v>
      </c>
      <c r="D21">
        <v>1441819193</v>
      </c>
      <c r="E21">
        <v>15514512</v>
      </c>
      <c r="F21">
        <v>1</v>
      </c>
      <c r="G21">
        <v>15514512</v>
      </c>
      <c r="H21">
        <v>1</v>
      </c>
      <c r="I21" t="s">
        <v>571</v>
      </c>
      <c r="J21" t="s">
        <v>3</v>
      </c>
      <c r="K21" t="s">
        <v>572</v>
      </c>
      <c r="L21">
        <v>1191</v>
      </c>
      <c r="N21">
        <v>1013</v>
      </c>
      <c r="O21" t="s">
        <v>573</v>
      </c>
      <c r="P21" t="s">
        <v>573</v>
      </c>
      <c r="Q21">
        <v>1</v>
      </c>
      <c r="X21">
        <v>0.23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120</v>
      </c>
      <c r="AG21">
        <v>3.91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ROW(Source!A80)</f>
        <v>80</v>
      </c>
      <c r="B22">
        <v>1472752934</v>
      </c>
      <c r="C22">
        <v>1472752930</v>
      </c>
      <c r="D22">
        <v>1441819193</v>
      </c>
      <c r="E22">
        <v>15514512</v>
      </c>
      <c r="F22">
        <v>1</v>
      </c>
      <c r="G22">
        <v>15514512</v>
      </c>
      <c r="H22">
        <v>1</v>
      </c>
      <c r="I22" t="s">
        <v>571</v>
      </c>
      <c r="J22" t="s">
        <v>3</v>
      </c>
      <c r="K22" t="s">
        <v>572</v>
      </c>
      <c r="L22">
        <v>1191</v>
      </c>
      <c r="N22">
        <v>1013</v>
      </c>
      <c r="O22" t="s">
        <v>573</v>
      </c>
      <c r="P22" t="s">
        <v>573</v>
      </c>
      <c r="Q22">
        <v>1</v>
      </c>
      <c r="X22">
        <v>0.23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1</v>
      </c>
      <c r="AF22" t="s">
        <v>120</v>
      </c>
      <c r="AG22">
        <v>3.91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ROW(Source!A81)</f>
        <v>81</v>
      </c>
      <c r="B23">
        <v>1472752951</v>
      </c>
      <c r="C23">
        <v>1472752935</v>
      </c>
      <c r="D23">
        <v>1441819193</v>
      </c>
      <c r="E23">
        <v>15514512</v>
      </c>
      <c r="F23">
        <v>1</v>
      </c>
      <c r="G23">
        <v>15514512</v>
      </c>
      <c r="H23">
        <v>1</v>
      </c>
      <c r="I23" t="s">
        <v>571</v>
      </c>
      <c r="J23" t="s">
        <v>3</v>
      </c>
      <c r="K23" t="s">
        <v>572</v>
      </c>
      <c r="L23">
        <v>1191</v>
      </c>
      <c r="N23">
        <v>1013</v>
      </c>
      <c r="O23" t="s">
        <v>573</v>
      </c>
      <c r="P23" t="s">
        <v>573</v>
      </c>
      <c r="Q23">
        <v>1</v>
      </c>
      <c r="X23">
        <v>104.44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3</v>
      </c>
      <c r="AG23">
        <v>104.44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ROW(Source!A81)</f>
        <v>81</v>
      </c>
      <c r="B24">
        <v>1472752952</v>
      </c>
      <c r="C24">
        <v>1472752935</v>
      </c>
      <c r="D24">
        <v>1441834334</v>
      </c>
      <c r="E24">
        <v>1</v>
      </c>
      <c r="F24">
        <v>1</v>
      </c>
      <c r="G24">
        <v>15514512</v>
      </c>
      <c r="H24">
        <v>2</v>
      </c>
      <c r="I24" t="s">
        <v>670</v>
      </c>
      <c r="J24" t="s">
        <v>671</v>
      </c>
      <c r="K24" t="s">
        <v>672</v>
      </c>
      <c r="L24">
        <v>1368</v>
      </c>
      <c r="N24">
        <v>1011</v>
      </c>
      <c r="O24" t="s">
        <v>577</v>
      </c>
      <c r="P24" t="s">
        <v>577</v>
      </c>
      <c r="Q24">
        <v>1</v>
      </c>
      <c r="X24">
        <v>5.8</v>
      </c>
      <c r="Y24">
        <v>0</v>
      </c>
      <c r="Z24">
        <v>10.66</v>
      </c>
      <c r="AA24">
        <v>0.12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5.8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ROW(Source!A81)</f>
        <v>81</v>
      </c>
      <c r="B25">
        <v>1472752954</v>
      </c>
      <c r="C25">
        <v>1472752935</v>
      </c>
      <c r="D25">
        <v>1441834443</v>
      </c>
      <c r="E25">
        <v>1</v>
      </c>
      <c r="F25">
        <v>1</v>
      </c>
      <c r="G25">
        <v>15514512</v>
      </c>
      <c r="H25">
        <v>3</v>
      </c>
      <c r="I25" t="s">
        <v>673</v>
      </c>
      <c r="J25" t="s">
        <v>674</v>
      </c>
      <c r="K25" t="s">
        <v>675</v>
      </c>
      <c r="L25">
        <v>1296</v>
      </c>
      <c r="N25">
        <v>1002</v>
      </c>
      <c r="O25" t="s">
        <v>676</v>
      </c>
      <c r="P25" t="s">
        <v>676</v>
      </c>
      <c r="Q25">
        <v>1</v>
      </c>
      <c r="X25">
        <v>0.31</v>
      </c>
      <c r="Y25">
        <v>785.72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0.31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ROW(Source!A81)</f>
        <v>81</v>
      </c>
      <c r="B26">
        <v>1472752955</v>
      </c>
      <c r="C26">
        <v>1472752935</v>
      </c>
      <c r="D26">
        <v>1441821225</v>
      </c>
      <c r="E26">
        <v>15514512</v>
      </c>
      <c r="F26">
        <v>1</v>
      </c>
      <c r="G26">
        <v>15514512</v>
      </c>
      <c r="H26">
        <v>3</v>
      </c>
      <c r="I26" t="s">
        <v>677</v>
      </c>
      <c r="J26" t="s">
        <v>3</v>
      </c>
      <c r="K26" t="s">
        <v>678</v>
      </c>
      <c r="L26">
        <v>1346</v>
      </c>
      <c r="N26">
        <v>1009</v>
      </c>
      <c r="O26" t="s">
        <v>581</v>
      </c>
      <c r="P26" t="s">
        <v>581</v>
      </c>
      <c r="Q26">
        <v>1</v>
      </c>
      <c r="X26">
        <v>1.08</v>
      </c>
      <c r="Y26">
        <v>292.57515999999998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1.08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ROW(Source!A81)</f>
        <v>81</v>
      </c>
      <c r="B27">
        <v>1472752953</v>
      </c>
      <c r="C27">
        <v>1472752935</v>
      </c>
      <c r="D27">
        <v>1441821223</v>
      </c>
      <c r="E27">
        <v>15514512</v>
      </c>
      <c r="F27">
        <v>1</v>
      </c>
      <c r="G27">
        <v>15514512</v>
      </c>
      <c r="H27">
        <v>3</v>
      </c>
      <c r="I27" t="s">
        <v>679</v>
      </c>
      <c r="J27" t="s">
        <v>3</v>
      </c>
      <c r="K27" t="s">
        <v>680</v>
      </c>
      <c r="L27">
        <v>1346</v>
      </c>
      <c r="N27">
        <v>1009</v>
      </c>
      <c r="O27" t="s">
        <v>581</v>
      </c>
      <c r="P27" t="s">
        <v>581</v>
      </c>
      <c r="Q27">
        <v>1</v>
      </c>
      <c r="X27">
        <v>0.98</v>
      </c>
      <c r="Y27">
        <v>221.4237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0.98</v>
      </c>
      <c r="AH27">
        <v>3</v>
      </c>
      <c r="AI27">
        <v>-1</v>
      </c>
      <c r="AJ27" t="s">
        <v>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ROW(Source!A82)</f>
        <v>82</v>
      </c>
      <c r="B28">
        <v>1472752972</v>
      </c>
      <c r="C28">
        <v>1472752956</v>
      </c>
      <c r="D28">
        <v>1441819193</v>
      </c>
      <c r="E28">
        <v>15514512</v>
      </c>
      <c r="F28">
        <v>1</v>
      </c>
      <c r="G28">
        <v>15514512</v>
      </c>
      <c r="H28">
        <v>1</v>
      </c>
      <c r="I28" t="s">
        <v>571</v>
      </c>
      <c r="J28" t="s">
        <v>3</v>
      </c>
      <c r="K28" t="s">
        <v>572</v>
      </c>
      <c r="L28">
        <v>1191</v>
      </c>
      <c r="N28">
        <v>1013</v>
      </c>
      <c r="O28" t="s">
        <v>573</v>
      </c>
      <c r="P28" t="s">
        <v>573</v>
      </c>
      <c r="Q28">
        <v>1</v>
      </c>
      <c r="X28">
        <v>151.93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</v>
      </c>
      <c r="AG28">
        <v>151.93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ROW(Source!A82)</f>
        <v>82</v>
      </c>
      <c r="B29">
        <v>1472752973</v>
      </c>
      <c r="C29">
        <v>1472752956</v>
      </c>
      <c r="D29">
        <v>1441834334</v>
      </c>
      <c r="E29">
        <v>1</v>
      </c>
      <c r="F29">
        <v>1</v>
      </c>
      <c r="G29">
        <v>15514512</v>
      </c>
      <c r="H29">
        <v>2</v>
      </c>
      <c r="I29" t="s">
        <v>670</v>
      </c>
      <c r="J29" t="s">
        <v>671</v>
      </c>
      <c r="K29" t="s">
        <v>672</v>
      </c>
      <c r="L29">
        <v>1368</v>
      </c>
      <c r="N29">
        <v>1011</v>
      </c>
      <c r="O29" t="s">
        <v>577</v>
      </c>
      <c r="P29" t="s">
        <v>577</v>
      </c>
      <c r="Q29">
        <v>1</v>
      </c>
      <c r="X29">
        <v>5.8</v>
      </c>
      <c r="Y29">
        <v>0</v>
      </c>
      <c r="Z29">
        <v>10.66</v>
      </c>
      <c r="AA29">
        <v>0.12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5.8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ROW(Source!A82)</f>
        <v>82</v>
      </c>
      <c r="B30">
        <v>1472752975</v>
      </c>
      <c r="C30">
        <v>1472752956</v>
      </c>
      <c r="D30">
        <v>1441834443</v>
      </c>
      <c r="E30">
        <v>1</v>
      </c>
      <c r="F30">
        <v>1</v>
      </c>
      <c r="G30">
        <v>15514512</v>
      </c>
      <c r="H30">
        <v>3</v>
      </c>
      <c r="I30" t="s">
        <v>673</v>
      </c>
      <c r="J30" t="s">
        <v>674</v>
      </c>
      <c r="K30" t="s">
        <v>675</v>
      </c>
      <c r="L30">
        <v>1296</v>
      </c>
      <c r="N30">
        <v>1002</v>
      </c>
      <c r="O30" t="s">
        <v>676</v>
      </c>
      <c r="P30" t="s">
        <v>676</v>
      </c>
      <c r="Q30">
        <v>1</v>
      </c>
      <c r="X30">
        <v>0.31</v>
      </c>
      <c r="Y30">
        <v>785.72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0.31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ROW(Source!A82)</f>
        <v>82</v>
      </c>
      <c r="B31">
        <v>1472752976</v>
      </c>
      <c r="C31">
        <v>1472752956</v>
      </c>
      <c r="D31">
        <v>1441821225</v>
      </c>
      <c r="E31">
        <v>15514512</v>
      </c>
      <c r="F31">
        <v>1</v>
      </c>
      <c r="G31">
        <v>15514512</v>
      </c>
      <c r="H31">
        <v>3</v>
      </c>
      <c r="I31" t="s">
        <v>677</v>
      </c>
      <c r="J31" t="s">
        <v>3</v>
      </c>
      <c r="K31" t="s">
        <v>678</v>
      </c>
      <c r="L31">
        <v>1346</v>
      </c>
      <c r="N31">
        <v>1009</v>
      </c>
      <c r="O31" t="s">
        <v>581</v>
      </c>
      <c r="P31" t="s">
        <v>581</v>
      </c>
      <c r="Q31">
        <v>1</v>
      </c>
      <c r="X31">
        <v>1.08</v>
      </c>
      <c r="Y31">
        <v>292.57515999999998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1.08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ROW(Source!A82)</f>
        <v>82</v>
      </c>
      <c r="B32">
        <v>1472752974</v>
      </c>
      <c r="C32">
        <v>1472752956</v>
      </c>
      <c r="D32">
        <v>1441821223</v>
      </c>
      <c r="E32">
        <v>15514512</v>
      </c>
      <c r="F32">
        <v>1</v>
      </c>
      <c r="G32">
        <v>15514512</v>
      </c>
      <c r="H32">
        <v>3</v>
      </c>
      <c r="I32" t="s">
        <v>679</v>
      </c>
      <c r="J32" t="s">
        <v>3</v>
      </c>
      <c r="K32" t="s">
        <v>680</v>
      </c>
      <c r="L32">
        <v>1346</v>
      </c>
      <c r="N32">
        <v>1009</v>
      </c>
      <c r="O32" t="s">
        <v>581</v>
      </c>
      <c r="P32" t="s">
        <v>581</v>
      </c>
      <c r="Q32">
        <v>1</v>
      </c>
      <c r="X32">
        <v>0.98</v>
      </c>
      <c r="Y32">
        <v>221.4237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0.98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ROW(Source!A83)</f>
        <v>83</v>
      </c>
      <c r="B33">
        <v>1472752993</v>
      </c>
      <c r="C33">
        <v>1472752977</v>
      </c>
      <c r="D33">
        <v>1441819193</v>
      </c>
      <c r="E33">
        <v>15514512</v>
      </c>
      <c r="F33">
        <v>1</v>
      </c>
      <c r="G33">
        <v>15514512</v>
      </c>
      <c r="H33">
        <v>1</v>
      </c>
      <c r="I33" t="s">
        <v>571</v>
      </c>
      <c r="J33" t="s">
        <v>3</v>
      </c>
      <c r="K33" t="s">
        <v>572</v>
      </c>
      <c r="L33">
        <v>1191</v>
      </c>
      <c r="N33">
        <v>1013</v>
      </c>
      <c r="O33" t="s">
        <v>573</v>
      </c>
      <c r="P33" t="s">
        <v>573</v>
      </c>
      <c r="Q33">
        <v>1</v>
      </c>
      <c r="X33">
        <v>112.48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3</v>
      </c>
      <c r="AG33">
        <v>112.48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ROW(Source!A83)</f>
        <v>83</v>
      </c>
      <c r="B34">
        <v>1472752994</v>
      </c>
      <c r="C34">
        <v>1472752977</v>
      </c>
      <c r="D34">
        <v>1441834334</v>
      </c>
      <c r="E34">
        <v>1</v>
      </c>
      <c r="F34">
        <v>1</v>
      </c>
      <c r="G34">
        <v>15514512</v>
      </c>
      <c r="H34">
        <v>2</v>
      </c>
      <c r="I34" t="s">
        <v>670</v>
      </c>
      <c r="J34" t="s">
        <v>671</v>
      </c>
      <c r="K34" t="s">
        <v>672</v>
      </c>
      <c r="L34">
        <v>1368</v>
      </c>
      <c r="N34">
        <v>1011</v>
      </c>
      <c r="O34" t="s">
        <v>577</v>
      </c>
      <c r="P34" t="s">
        <v>577</v>
      </c>
      <c r="Q34">
        <v>1</v>
      </c>
      <c r="X34">
        <v>5.8</v>
      </c>
      <c r="Y34">
        <v>0</v>
      </c>
      <c r="Z34">
        <v>10.66</v>
      </c>
      <c r="AA34">
        <v>0.12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5.8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ROW(Source!A83)</f>
        <v>83</v>
      </c>
      <c r="B35">
        <v>1472752996</v>
      </c>
      <c r="C35">
        <v>1472752977</v>
      </c>
      <c r="D35">
        <v>1441834443</v>
      </c>
      <c r="E35">
        <v>1</v>
      </c>
      <c r="F35">
        <v>1</v>
      </c>
      <c r="G35">
        <v>15514512</v>
      </c>
      <c r="H35">
        <v>3</v>
      </c>
      <c r="I35" t="s">
        <v>673</v>
      </c>
      <c r="J35" t="s">
        <v>674</v>
      </c>
      <c r="K35" t="s">
        <v>675</v>
      </c>
      <c r="L35">
        <v>1296</v>
      </c>
      <c r="N35">
        <v>1002</v>
      </c>
      <c r="O35" t="s">
        <v>676</v>
      </c>
      <c r="P35" t="s">
        <v>676</v>
      </c>
      <c r="Q35">
        <v>1</v>
      </c>
      <c r="X35">
        <v>0.31</v>
      </c>
      <c r="Y35">
        <v>785.72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0.31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ROW(Source!A83)</f>
        <v>83</v>
      </c>
      <c r="B36">
        <v>1472752997</v>
      </c>
      <c r="C36">
        <v>1472752977</v>
      </c>
      <c r="D36">
        <v>1441821225</v>
      </c>
      <c r="E36">
        <v>15514512</v>
      </c>
      <c r="F36">
        <v>1</v>
      </c>
      <c r="G36">
        <v>15514512</v>
      </c>
      <c r="H36">
        <v>3</v>
      </c>
      <c r="I36" t="s">
        <v>677</v>
      </c>
      <c r="J36" t="s">
        <v>3</v>
      </c>
      <c r="K36" t="s">
        <v>678</v>
      </c>
      <c r="L36">
        <v>1346</v>
      </c>
      <c r="N36">
        <v>1009</v>
      </c>
      <c r="O36" t="s">
        <v>581</v>
      </c>
      <c r="P36" t="s">
        <v>581</v>
      </c>
      <c r="Q36">
        <v>1</v>
      </c>
      <c r="X36">
        <v>1.08</v>
      </c>
      <c r="Y36">
        <v>292.57515999999998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1.08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ROW(Source!A83)</f>
        <v>83</v>
      </c>
      <c r="B37">
        <v>1472752995</v>
      </c>
      <c r="C37">
        <v>1472752977</v>
      </c>
      <c r="D37">
        <v>1441821223</v>
      </c>
      <c r="E37">
        <v>15514512</v>
      </c>
      <c r="F37">
        <v>1</v>
      </c>
      <c r="G37">
        <v>15514512</v>
      </c>
      <c r="H37">
        <v>3</v>
      </c>
      <c r="I37" t="s">
        <v>679</v>
      </c>
      <c r="J37" t="s">
        <v>3</v>
      </c>
      <c r="K37" t="s">
        <v>680</v>
      </c>
      <c r="L37">
        <v>1346</v>
      </c>
      <c r="N37">
        <v>1009</v>
      </c>
      <c r="O37" t="s">
        <v>581</v>
      </c>
      <c r="P37" t="s">
        <v>581</v>
      </c>
      <c r="Q37">
        <v>1</v>
      </c>
      <c r="X37">
        <v>0.98</v>
      </c>
      <c r="Y37">
        <v>221.4237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0.98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ROW(Source!A84)</f>
        <v>84</v>
      </c>
      <c r="B38">
        <v>1472753005</v>
      </c>
      <c r="C38">
        <v>1472752998</v>
      </c>
      <c r="D38">
        <v>1441819193</v>
      </c>
      <c r="E38">
        <v>15514512</v>
      </c>
      <c r="F38">
        <v>1</v>
      </c>
      <c r="G38">
        <v>15514512</v>
      </c>
      <c r="H38">
        <v>1</v>
      </c>
      <c r="I38" t="s">
        <v>571</v>
      </c>
      <c r="J38" t="s">
        <v>3</v>
      </c>
      <c r="K38" t="s">
        <v>572</v>
      </c>
      <c r="L38">
        <v>1191</v>
      </c>
      <c r="N38">
        <v>1013</v>
      </c>
      <c r="O38" t="s">
        <v>573</v>
      </c>
      <c r="P38" t="s">
        <v>573</v>
      </c>
      <c r="Q38">
        <v>1</v>
      </c>
      <c r="X38">
        <v>0.37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</v>
      </c>
      <c r="AG38">
        <v>0.37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ROW(Source!A84)</f>
        <v>84</v>
      </c>
      <c r="B39">
        <v>1472753006</v>
      </c>
      <c r="C39">
        <v>1472752998</v>
      </c>
      <c r="D39">
        <v>1441834258</v>
      </c>
      <c r="E39">
        <v>1</v>
      </c>
      <c r="F39">
        <v>1</v>
      </c>
      <c r="G39">
        <v>15514512</v>
      </c>
      <c r="H39">
        <v>2</v>
      </c>
      <c r="I39" t="s">
        <v>574</v>
      </c>
      <c r="J39" t="s">
        <v>575</v>
      </c>
      <c r="K39" t="s">
        <v>576</v>
      </c>
      <c r="L39">
        <v>1368</v>
      </c>
      <c r="N39">
        <v>1011</v>
      </c>
      <c r="O39" t="s">
        <v>577</v>
      </c>
      <c r="P39" t="s">
        <v>577</v>
      </c>
      <c r="Q39">
        <v>1</v>
      </c>
      <c r="X39">
        <v>0.06</v>
      </c>
      <c r="Y39">
        <v>0</v>
      </c>
      <c r="Z39">
        <v>1303.01</v>
      </c>
      <c r="AA39">
        <v>826.2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0.06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ROW(Source!A85)</f>
        <v>85</v>
      </c>
      <c r="B40">
        <v>1472753011</v>
      </c>
      <c r="C40">
        <v>1472753007</v>
      </c>
      <c r="D40">
        <v>1441819193</v>
      </c>
      <c r="E40">
        <v>15514512</v>
      </c>
      <c r="F40">
        <v>1</v>
      </c>
      <c r="G40">
        <v>15514512</v>
      </c>
      <c r="H40">
        <v>1</v>
      </c>
      <c r="I40" t="s">
        <v>571</v>
      </c>
      <c r="J40" t="s">
        <v>3</v>
      </c>
      <c r="K40" t="s">
        <v>572</v>
      </c>
      <c r="L40">
        <v>1191</v>
      </c>
      <c r="N40">
        <v>1013</v>
      </c>
      <c r="O40" t="s">
        <v>573</v>
      </c>
      <c r="P40" t="s">
        <v>573</v>
      </c>
      <c r="Q40">
        <v>1</v>
      </c>
      <c r="X40">
        <v>26.7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3</v>
      </c>
      <c r="AG40">
        <v>26.7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ROW(Source!A86)</f>
        <v>86</v>
      </c>
      <c r="B41">
        <v>1472753020</v>
      </c>
      <c r="C41">
        <v>1472753012</v>
      </c>
      <c r="D41">
        <v>1441819193</v>
      </c>
      <c r="E41">
        <v>15514512</v>
      </c>
      <c r="F41">
        <v>1</v>
      </c>
      <c r="G41">
        <v>15514512</v>
      </c>
      <c r="H41">
        <v>1</v>
      </c>
      <c r="I41" t="s">
        <v>571</v>
      </c>
      <c r="J41" t="s">
        <v>3</v>
      </c>
      <c r="K41" t="s">
        <v>572</v>
      </c>
      <c r="L41">
        <v>1191</v>
      </c>
      <c r="N41">
        <v>1013</v>
      </c>
      <c r="O41" t="s">
        <v>573</v>
      </c>
      <c r="P41" t="s">
        <v>573</v>
      </c>
      <c r="Q41">
        <v>1</v>
      </c>
      <c r="X41">
        <v>28.02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32</v>
      </c>
      <c r="AG41">
        <v>112.08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ROW(Source!A86)</f>
        <v>86</v>
      </c>
      <c r="B42">
        <v>1472753021</v>
      </c>
      <c r="C42">
        <v>1472753012</v>
      </c>
      <c r="D42">
        <v>1441834443</v>
      </c>
      <c r="E42">
        <v>1</v>
      </c>
      <c r="F42">
        <v>1</v>
      </c>
      <c r="G42">
        <v>15514512</v>
      </c>
      <c r="H42">
        <v>3</v>
      </c>
      <c r="I42" t="s">
        <v>673</v>
      </c>
      <c r="J42" t="s">
        <v>674</v>
      </c>
      <c r="K42" t="s">
        <v>675</v>
      </c>
      <c r="L42">
        <v>1296</v>
      </c>
      <c r="N42">
        <v>1002</v>
      </c>
      <c r="O42" t="s">
        <v>676</v>
      </c>
      <c r="P42" t="s">
        <v>676</v>
      </c>
      <c r="Q42">
        <v>1</v>
      </c>
      <c r="X42">
        <v>0.31</v>
      </c>
      <c r="Y42">
        <v>785.72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32</v>
      </c>
      <c r="AG42">
        <v>1.24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ROW(Source!A87)</f>
        <v>87</v>
      </c>
      <c r="B43">
        <v>1472753026</v>
      </c>
      <c r="C43">
        <v>1472753022</v>
      </c>
      <c r="D43">
        <v>1441819193</v>
      </c>
      <c r="E43">
        <v>15514512</v>
      </c>
      <c r="F43">
        <v>1</v>
      </c>
      <c r="G43">
        <v>15514512</v>
      </c>
      <c r="H43">
        <v>1</v>
      </c>
      <c r="I43" t="s">
        <v>571</v>
      </c>
      <c r="J43" t="s">
        <v>3</v>
      </c>
      <c r="K43" t="s">
        <v>572</v>
      </c>
      <c r="L43">
        <v>1191</v>
      </c>
      <c r="N43">
        <v>1013</v>
      </c>
      <c r="O43" t="s">
        <v>573</v>
      </c>
      <c r="P43" t="s">
        <v>573</v>
      </c>
      <c r="Q43">
        <v>1</v>
      </c>
      <c r="X43">
        <v>0.73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32</v>
      </c>
      <c r="AG43">
        <v>2.92</v>
      </c>
      <c r="AH43">
        <v>3</v>
      </c>
      <c r="AI43">
        <v>-1</v>
      </c>
      <c r="AJ43" t="s">
        <v>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ROW(Source!A157)</f>
        <v>157</v>
      </c>
      <c r="B44">
        <v>1472753031</v>
      </c>
      <c r="C44">
        <v>1472753027</v>
      </c>
      <c r="D44">
        <v>1441819193</v>
      </c>
      <c r="E44">
        <v>15514512</v>
      </c>
      <c r="F44">
        <v>1</v>
      </c>
      <c r="G44">
        <v>15514512</v>
      </c>
      <c r="H44">
        <v>1</v>
      </c>
      <c r="I44" t="s">
        <v>571</v>
      </c>
      <c r="J44" t="s">
        <v>3</v>
      </c>
      <c r="K44" t="s">
        <v>572</v>
      </c>
      <c r="L44">
        <v>1191</v>
      </c>
      <c r="N44">
        <v>1013</v>
      </c>
      <c r="O44" t="s">
        <v>573</v>
      </c>
      <c r="P44" t="s">
        <v>573</v>
      </c>
      <c r="Q44">
        <v>1</v>
      </c>
      <c r="X44">
        <v>0.14000000000000001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</v>
      </c>
      <c r="AG44">
        <v>0.14000000000000001</v>
      </c>
      <c r="AH44">
        <v>2</v>
      </c>
      <c r="AI44">
        <v>1472753028</v>
      </c>
      <c r="AJ44">
        <v>9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ROW(Source!A157)</f>
        <v>157</v>
      </c>
      <c r="B45">
        <v>1472753032</v>
      </c>
      <c r="C45">
        <v>1472753027</v>
      </c>
      <c r="D45">
        <v>1441834213</v>
      </c>
      <c r="E45">
        <v>1</v>
      </c>
      <c r="F45">
        <v>1</v>
      </c>
      <c r="G45">
        <v>15514512</v>
      </c>
      <c r="H45">
        <v>2</v>
      </c>
      <c r="I45" t="s">
        <v>582</v>
      </c>
      <c r="J45" t="s">
        <v>583</v>
      </c>
      <c r="K45" t="s">
        <v>584</v>
      </c>
      <c r="L45">
        <v>1368</v>
      </c>
      <c r="N45">
        <v>1011</v>
      </c>
      <c r="O45" t="s">
        <v>577</v>
      </c>
      <c r="P45" t="s">
        <v>577</v>
      </c>
      <c r="Q45">
        <v>1</v>
      </c>
      <c r="X45">
        <v>0.03</v>
      </c>
      <c r="Y45">
        <v>0</v>
      </c>
      <c r="Z45">
        <v>7.68</v>
      </c>
      <c r="AA45">
        <v>0.05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0.03</v>
      </c>
      <c r="AH45">
        <v>2</v>
      </c>
      <c r="AI45">
        <v>1472753029</v>
      </c>
      <c r="AJ45">
        <v>10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ROW(Source!A157)</f>
        <v>157</v>
      </c>
      <c r="B46">
        <v>1472753033</v>
      </c>
      <c r="C46">
        <v>1472753027</v>
      </c>
      <c r="D46">
        <v>1441836235</v>
      </c>
      <c r="E46">
        <v>1</v>
      </c>
      <c r="F46">
        <v>1</v>
      </c>
      <c r="G46">
        <v>15514512</v>
      </c>
      <c r="H46">
        <v>3</v>
      </c>
      <c r="I46" t="s">
        <v>578</v>
      </c>
      <c r="J46" t="s">
        <v>579</v>
      </c>
      <c r="K46" t="s">
        <v>580</v>
      </c>
      <c r="L46">
        <v>1346</v>
      </c>
      <c r="N46">
        <v>1009</v>
      </c>
      <c r="O46" t="s">
        <v>581</v>
      </c>
      <c r="P46" t="s">
        <v>581</v>
      </c>
      <c r="Q46">
        <v>1</v>
      </c>
      <c r="X46">
        <v>7.0000000000000007E-2</v>
      </c>
      <c r="Y46">
        <v>31.49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7.0000000000000007E-2</v>
      </c>
      <c r="AH46">
        <v>2</v>
      </c>
      <c r="AI46">
        <v>1472753030</v>
      </c>
      <c r="AJ46">
        <v>11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ROW(Source!A158)</f>
        <v>158</v>
      </c>
      <c r="B47">
        <v>1472753036</v>
      </c>
      <c r="C47">
        <v>1472753034</v>
      </c>
      <c r="D47">
        <v>1441819193</v>
      </c>
      <c r="E47">
        <v>15514512</v>
      </c>
      <c r="F47">
        <v>1</v>
      </c>
      <c r="G47">
        <v>15514512</v>
      </c>
      <c r="H47">
        <v>1</v>
      </c>
      <c r="I47" t="s">
        <v>571</v>
      </c>
      <c r="J47" t="s">
        <v>3</v>
      </c>
      <c r="K47" t="s">
        <v>572</v>
      </c>
      <c r="L47">
        <v>1191</v>
      </c>
      <c r="N47">
        <v>1013</v>
      </c>
      <c r="O47" t="s">
        <v>573</v>
      </c>
      <c r="P47" t="s">
        <v>573</v>
      </c>
      <c r="Q47">
        <v>1</v>
      </c>
      <c r="X47">
        <v>0.41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164</v>
      </c>
      <c r="AG47">
        <v>1.23</v>
      </c>
      <c r="AH47">
        <v>2</v>
      </c>
      <c r="AI47">
        <v>1472753035</v>
      </c>
      <c r="AJ47">
        <v>12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ROW(Source!A159)</f>
        <v>159</v>
      </c>
      <c r="B48">
        <v>1472753040</v>
      </c>
      <c r="C48">
        <v>1472753037</v>
      </c>
      <c r="D48">
        <v>1441819193</v>
      </c>
      <c r="E48">
        <v>15514512</v>
      </c>
      <c r="F48">
        <v>1</v>
      </c>
      <c r="G48">
        <v>15514512</v>
      </c>
      <c r="H48">
        <v>1</v>
      </c>
      <c r="I48" t="s">
        <v>571</v>
      </c>
      <c r="J48" t="s">
        <v>3</v>
      </c>
      <c r="K48" t="s">
        <v>572</v>
      </c>
      <c r="L48">
        <v>1191</v>
      </c>
      <c r="N48">
        <v>1013</v>
      </c>
      <c r="O48" t="s">
        <v>573</v>
      </c>
      <c r="P48" t="s">
        <v>573</v>
      </c>
      <c r="Q48">
        <v>1</v>
      </c>
      <c r="X48">
        <v>0.38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</v>
      </c>
      <c r="AF48" t="s">
        <v>3</v>
      </c>
      <c r="AG48">
        <v>0.38</v>
      </c>
      <c r="AH48">
        <v>2</v>
      </c>
      <c r="AI48">
        <v>1472753038</v>
      </c>
      <c r="AJ48">
        <v>13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ROW(Source!A159)</f>
        <v>159</v>
      </c>
      <c r="B49">
        <v>1472753041</v>
      </c>
      <c r="C49">
        <v>1472753037</v>
      </c>
      <c r="D49">
        <v>1441836235</v>
      </c>
      <c r="E49">
        <v>1</v>
      </c>
      <c r="F49">
        <v>1</v>
      </c>
      <c r="G49">
        <v>15514512</v>
      </c>
      <c r="H49">
        <v>3</v>
      </c>
      <c r="I49" t="s">
        <v>578</v>
      </c>
      <c r="J49" t="s">
        <v>579</v>
      </c>
      <c r="K49" t="s">
        <v>580</v>
      </c>
      <c r="L49">
        <v>1346</v>
      </c>
      <c r="N49">
        <v>1009</v>
      </c>
      <c r="O49" t="s">
        <v>581</v>
      </c>
      <c r="P49" t="s">
        <v>581</v>
      </c>
      <c r="Q49">
        <v>1</v>
      </c>
      <c r="X49">
        <v>8.9999999999999993E-3</v>
      </c>
      <c r="Y49">
        <v>31.49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8.9999999999999993E-3</v>
      </c>
      <c r="AH49">
        <v>2</v>
      </c>
      <c r="AI49">
        <v>1472753039</v>
      </c>
      <c r="AJ49">
        <v>14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ROW(Source!A160)</f>
        <v>160</v>
      </c>
      <c r="B50">
        <v>1472753045</v>
      </c>
      <c r="C50">
        <v>1472753042</v>
      </c>
      <c r="D50">
        <v>1441819193</v>
      </c>
      <c r="E50">
        <v>15514512</v>
      </c>
      <c r="F50">
        <v>1</v>
      </c>
      <c r="G50">
        <v>15514512</v>
      </c>
      <c r="H50">
        <v>1</v>
      </c>
      <c r="I50" t="s">
        <v>571</v>
      </c>
      <c r="J50" t="s">
        <v>3</v>
      </c>
      <c r="K50" t="s">
        <v>572</v>
      </c>
      <c r="L50">
        <v>1191</v>
      </c>
      <c r="N50">
        <v>1013</v>
      </c>
      <c r="O50" t="s">
        <v>573</v>
      </c>
      <c r="P50" t="s">
        <v>573</v>
      </c>
      <c r="Q50">
        <v>1</v>
      </c>
      <c r="X50">
        <v>0.46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0.46</v>
      </c>
      <c r="AH50">
        <v>2</v>
      </c>
      <c r="AI50">
        <v>1472753043</v>
      </c>
      <c r="AJ50">
        <v>15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ROW(Source!A160)</f>
        <v>160</v>
      </c>
      <c r="B51">
        <v>1472753046</v>
      </c>
      <c r="C51">
        <v>1472753042</v>
      </c>
      <c r="D51">
        <v>1441836235</v>
      </c>
      <c r="E51">
        <v>1</v>
      </c>
      <c r="F51">
        <v>1</v>
      </c>
      <c r="G51">
        <v>15514512</v>
      </c>
      <c r="H51">
        <v>3</v>
      </c>
      <c r="I51" t="s">
        <v>578</v>
      </c>
      <c r="J51" t="s">
        <v>579</v>
      </c>
      <c r="K51" t="s">
        <v>580</v>
      </c>
      <c r="L51">
        <v>1346</v>
      </c>
      <c r="N51">
        <v>1009</v>
      </c>
      <c r="O51" t="s">
        <v>581</v>
      </c>
      <c r="P51" t="s">
        <v>581</v>
      </c>
      <c r="Q51">
        <v>1</v>
      </c>
      <c r="X51">
        <v>1.4999999999999999E-2</v>
      </c>
      <c r="Y51">
        <v>31.49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1.4999999999999999E-2</v>
      </c>
      <c r="AH51">
        <v>2</v>
      </c>
      <c r="AI51">
        <v>1472753044</v>
      </c>
      <c r="AJ51">
        <v>16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ROW(Source!A161)</f>
        <v>161</v>
      </c>
      <c r="B52">
        <v>1472753050</v>
      </c>
      <c r="C52">
        <v>1472753047</v>
      </c>
      <c r="D52">
        <v>1441819193</v>
      </c>
      <c r="E52">
        <v>15514512</v>
      </c>
      <c r="F52">
        <v>1</v>
      </c>
      <c r="G52">
        <v>15514512</v>
      </c>
      <c r="H52">
        <v>1</v>
      </c>
      <c r="I52" t="s">
        <v>571</v>
      </c>
      <c r="J52" t="s">
        <v>3</v>
      </c>
      <c r="K52" t="s">
        <v>572</v>
      </c>
      <c r="L52">
        <v>1191</v>
      </c>
      <c r="N52">
        <v>1013</v>
      </c>
      <c r="O52" t="s">
        <v>573</v>
      </c>
      <c r="P52" t="s">
        <v>573</v>
      </c>
      <c r="Q52">
        <v>1</v>
      </c>
      <c r="X52">
        <v>0.66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1</v>
      </c>
      <c r="AF52" t="s">
        <v>3</v>
      </c>
      <c r="AG52">
        <v>0.66</v>
      </c>
      <c r="AH52">
        <v>2</v>
      </c>
      <c r="AI52">
        <v>1472753048</v>
      </c>
      <c r="AJ52">
        <v>17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ROW(Source!A161)</f>
        <v>161</v>
      </c>
      <c r="B53">
        <v>1472753051</v>
      </c>
      <c r="C53">
        <v>1472753047</v>
      </c>
      <c r="D53">
        <v>1441836235</v>
      </c>
      <c r="E53">
        <v>1</v>
      </c>
      <c r="F53">
        <v>1</v>
      </c>
      <c r="G53">
        <v>15514512</v>
      </c>
      <c r="H53">
        <v>3</v>
      </c>
      <c r="I53" t="s">
        <v>578</v>
      </c>
      <c r="J53" t="s">
        <v>579</v>
      </c>
      <c r="K53" t="s">
        <v>580</v>
      </c>
      <c r="L53">
        <v>1346</v>
      </c>
      <c r="N53">
        <v>1009</v>
      </c>
      <c r="O53" t="s">
        <v>581</v>
      </c>
      <c r="P53" t="s">
        <v>581</v>
      </c>
      <c r="Q53">
        <v>1</v>
      </c>
      <c r="X53">
        <v>0.03</v>
      </c>
      <c r="Y53">
        <v>31.49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0.03</v>
      </c>
      <c r="AH53">
        <v>2</v>
      </c>
      <c r="AI53">
        <v>1472753049</v>
      </c>
      <c r="AJ53">
        <v>18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ROW(Source!A162)</f>
        <v>162</v>
      </c>
      <c r="B54">
        <v>1472753055</v>
      </c>
      <c r="C54">
        <v>1472753052</v>
      </c>
      <c r="D54">
        <v>1441819193</v>
      </c>
      <c r="E54">
        <v>15514512</v>
      </c>
      <c r="F54">
        <v>1</v>
      </c>
      <c r="G54">
        <v>15514512</v>
      </c>
      <c r="H54">
        <v>1</v>
      </c>
      <c r="I54" t="s">
        <v>571</v>
      </c>
      <c r="J54" t="s">
        <v>3</v>
      </c>
      <c r="K54" t="s">
        <v>572</v>
      </c>
      <c r="L54">
        <v>1191</v>
      </c>
      <c r="N54">
        <v>1013</v>
      </c>
      <c r="O54" t="s">
        <v>573</v>
      </c>
      <c r="P54" t="s">
        <v>573</v>
      </c>
      <c r="Q54">
        <v>1</v>
      </c>
      <c r="X54">
        <v>0.48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3</v>
      </c>
      <c r="AG54">
        <v>0.48</v>
      </c>
      <c r="AH54">
        <v>2</v>
      </c>
      <c r="AI54">
        <v>1472753053</v>
      </c>
      <c r="AJ54">
        <v>19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ROW(Source!A162)</f>
        <v>162</v>
      </c>
      <c r="B55">
        <v>1472753056</v>
      </c>
      <c r="C55">
        <v>1472753052</v>
      </c>
      <c r="D55">
        <v>1441836235</v>
      </c>
      <c r="E55">
        <v>1</v>
      </c>
      <c r="F55">
        <v>1</v>
      </c>
      <c r="G55">
        <v>15514512</v>
      </c>
      <c r="H55">
        <v>3</v>
      </c>
      <c r="I55" t="s">
        <v>578</v>
      </c>
      <c r="J55" t="s">
        <v>579</v>
      </c>
      <c r="K55" t="s">
        <v>580</v>
      </c>
      <c r="L55">
        <v>1346</v>
      </c>
      <c r="N55">
        <v>1009</v>
      </c>
      <c r="O55" t="s">
        <v>581</v>
      </c>
      <c r="P55" t="s">
        <v>581</v>
      </c>
      <c r="Q55">
        <v>1</v>
      </c>
      <c r="X55">
        <v>1.4999999999999999E-2</v>
      </c>
      <c r="Y55">
        <v>31.49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1.4999999999999999E-2</v>
      </c>
      <c r="AH55">
        <v>2</v>
      </c>
      <c r="AI55">
        <v>1472753054</v>
      </c>
      <c r="AJ55">
        <v>20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ROW(Source!A163)</f>
        <v>163</v>
      </c>
      <c r="B56">
        <v>1472753060</v>
      </c>
      <c r="C56">
        <v>1472753057</v>
      </c>
      <c r="D56">
        <v>1441819193</v>
      </c>
      <c r="E56">
        <v>15514512</v>
      </c>
      <c r="F56">
        <v>1</v>
      </c>
      <c r="G56">
        <v>15514512</v>
      </c>
      <c r="H56">
        <v>1</v>
      </c>
      <c r="I56" t="s">
        <v>571</v>
      </c>
      <c r="J56" t="s">
        <v>3</v>
      </c>
      <c r="K56" t="s">
        <v>572</v>
      </c>
      <c r="L56">
        <v>1191</v>
      </c>
      <c r="N56">
        <v>1013</v>
      </c>
      <c r="O56" t="s">
        <v>573</v>
      </c>
      <c r="P56" t="s">
        <v>573</v>
      </c>
      <c r="Q56">
        <v>1</v>
      </c>
      <c r="X56">
        <v>0.48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3</v>
      </c>
      <c r="AG56">
        <v>0.48</v>
      </c>
      <c r="AH56">
        <v>2</v>
      </c>
      <c r="AI56">
        <v>1472753058</v>
      </c>
      <c r="AJ56">
        <v>21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ROW(Source!A163)</f>
        <v>163</v>
      </c>
      <c r="B57">
        <v>1472753061</v>
      </c>
      <c r="C57">
        <v>1472753057</v>
      </c>
      <c r="D57">
        <v>1441836235</v>
      </c>
      <c r="E57">
        <v>1</v>
      </c>
      <c r="F57">
        <v>1</v>
      </c>
      <c r="G57">
        <v>15514512</v>
      </c>
      <c r="H57">
        <v>3</v>
      </c>
      <c r="I57" t="s">
        <v>578</v>
      </c>
      <c r="J57" t="s">
        <v>579</v>
      </c>
      <c r="K57" t="s">
        <v>580</v>
      </c>
      <c r="L57">
        <v>1346</v>
      </c>
      <c r="N57">
        <v>1009</v>
      </c>
      <c r="O57" t="s">
        <v>581</v>
      </c>
      <c r="P57" t="s">
        <v>581</v>
      </c>
      <c r="Q57">
        <v>1</v>
      </c>
      <c r="X57">
        <v>1.4999999999999999E-2</v>
      </c>
      <c r="Y57">
        <v>31.49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1.4999999999999999E-2</v>
      </c>
      <c r="AH57">
        <v>2</v>
      </c>
      <c r="AI57">
        <v>1472753059</v>
      </c>
      <c r="AJ57">
        <v>22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ROW(Source!A164)</f>
        <v>164</v>
      </c>
      <c r="B58">
        <v>1472753065</v>
      </c>
      <c r="C58">
        <v>1472753062</v>
      </c>
      <c r="D58">
        <v>1441819193</v>
      </c>
      <c r="E58">
        <v>15514512</v>
      </c>
      <c r="F58">
        <v>1</v>
      </c>
      <c r="G58">
        <v>15514512</v>
      </c>
      <c r="H58">
        <v>1</v>
      </c>
      <c r="I58" t="s">
        <v>571</v>
      </c>
      <c r="J58" t="s">
        <v>3</v>
      </c>
      <c r="K58" t="s">
        <v>572</v>
      </c>
      <c r="L58">
        <v>1191</v>
      </c>
      <c r="N58">
        <v>1013</v>
      </c>
      <c r="O58" t="s">
        <v>573</v>
      </c>
      <c r="P58" t="s">
        <v>573</v>
      </c>
      <c r="Q58">
        <v>1</v>
      </c>
      <c r="X58">
        <v>0.7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0.7</v>
      </c>
      <c r="AH58">
        <v>2</v>
      </c>
      <c r="AI58">
        <v>1472753063</v>
      </c>
      <c r="AJ58">
        <v>23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ROW(Source!A164)</f>
        <v>164</v>
      </c>
      <c r="B59">
        <v>1472753066</v>
      </c>
      <c r="C59">
        <v>1472753062</v>
      </c>
      <c r="D59">
        <v>1441836235</v>
      </c>
      <c r="E59">
        <v>1</v>
      </c>
      <c r="F59">
        <v>1</v>
      </c>
      <c r="G59">
        <v>15514512</v>
      </c>
      <c r="H59">
        <v>3</v>
      </c>
      <c r="I59" t="s">
        <v>578</v>
      </c>
      <c r="J59" t="s">
        <v>579</v>
      </c>
      <c r="K59" t="s">
        <v>580</v>
      </c>
      <c r="L59">
        <v>1346</v>
      </c>
      <c r="N59">
        <v>1009</v>
      </c>
      <c r="O59" t="s">
        <v>581</v>
      </c>
      <c r="P59" t="s">
        <v>581</v>
      </c>
      <c r="Q59">
        <v>1</v>
      </c>
      <c r="X59">
        <v>0.03</v>
      </c>
      <c r="Y59">
        <v>31.49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0.03</v>
      </c>
      <c r="AH59">
        <v>2</v>
      </c>
      <c r="AI59">
        <v>1472753064</v>
      </c>
      <c r="AJ59">
        <v>24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ROW(Source!A165)</f>
        <v>165</v>
      </c>
      <c r="B60">
        <v>1472753070</v>
      </c>
      <c r="C60">
        <v>1472753067</v>
      </c>
      <c r="D60">
        <v>1441819193</v>
      </c>
      <c r="E60">
        <v>15514512</v>
      </c>
      <c r="F60">
        <v>1</v>
      </c>
      <c r="G60">
        <v>15514512</v>
      </c>
      <c r="H60">
        <v>1</v>
      </c>
      <c r="I60" t="s">
        <v>571</v>
      </c>
      <c r="J60" t="s">
        <v>3</v>
      </c>
      <c r="K60" t="s">
        <v>572</v>
      </c>
      <c r="L60">
        <v>1191</v>
      </c>
      <c r="N60">
        <v>1013</v>
      </c>
      <c r="O60" t="s">
        <v>573</v>
      </c>
      <c r="P60" t="s">
        <v>573</v>
      </c>
      <c r="Q60">
        <v>1</v>
      </c>
      <c r="X60">
        <v>0.7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1</v>
      </c>
      <c r="AF60" t="s">
        <v>3</v>
      </c>
      <c r="AG60">
        <v>0.7</v>
      </c>
      <c r="AH60">
        <v>2</v>
      </c>
      <c r="AI60">
        <v>1472753068</v>
      </c>
      <c r="AJ60">
        <v>25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ROW(Source!A165)</f>
        <v>165</v>
      </c>
      <c r="B61">
        <v>1472753071</v>
      </c>
      <c r="C61">
        <v>1472753067</v>
      </c>
      <c r="D61">
        <v>1441836235</v>
      </c>
      <c r="E61">
        <v>1</v>
      </c>
      <c r="F61">
        <v>1</v>
      </c>
      <c r="G61">
        <v>15514512</v>
      </c>
      <c r="H61">
        <v>3</v>
      </c>
      <c r="I61" t="s">
        <v>578</v>
      </c>
      <c r="J61" t="s">
        <v>579</v>
      </c>
      <c r="K61" t="s">
        <v>580</v>
      </c>
      <c r="L61">
        <v>1346</v>
      </c>
      <c r="N61">
        <v>1009</v>
      </c>
      <c r="O61" t="s">
        <v>581</v>
      </c>
      <c r="P61" t="s">
        <v>581</v>
      </c>
      <c r="Q61">
        <v>1</v>
      </c>
      <c r="X61">
        <v>0.03</v>
      </c>
      <c r="Y61">
        <v>31.49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0.03</v>
      </c>
      <c r="AH61">
        <v>2</v>
      </c>
      <c r="AI61">
        <v>1472753069</v>
      </c>
      <c r="AJ61">
        <v>26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ROW(Source!A166)</f>
        <v>166</v>
      </c>
      <c r="B62">
        <v>1472753075</v>
      </c>
      <c r="C62">
        <v>1472753072</v>
      </c>
      <c r="D62">
        <v>1441819193</v>
      </c>
      <c r="E62">
        <v>15514512</v>
      </c>
      <c r="F62">
        <v>1</v>
      </c>
      <c r="G62">
        <v>15514512</v>
      </c>
      <c r="H62">
        <v>1</v>
      </c>
      <c r="I62" t="s">
        <v>571</v>
      </c>
      <c r="J62" t="s">
        <v>3</v>
      </c>
      <c r="K62" t="s">
        <v>572</v>
      </c>
      <c r="L62">
        <v>1191</v>
      </c>
      <c r="N62">
        <v>1013</v>
      </c>
      <c r="O62" t="s">
        <v>573</v>
      </c>
      <c r="P62" t="s">
        <v>573</v>
      </c>
      <c r="Q62">
        <v>1</v>
      </c>
      <c r="X62">
        <v>1.52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3</v>
      </c>
      <c r="AG62">
        <v>1.52</v>
      </c>
      <c r="AH62">
        <v>2</v>
      </c>
      <c r="AI62">
        <v>1472753073</v>
      </c>
      <c r="AJ62">
        <v>27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ROW(Source!A166)</f>
        <v>166</v>
      </c>
      <c r="B63">
        <v>1472753076</v>
      </c>
      <c r="C63">
        <v>1472753072</v>
      </c>
      <c r="D63">
        <v>1441836235</v>
      </c>
      <c r="E63">
        <v>1</v>
      </c>
      <c r="F63">
        <v>1</v>
      </c>
      <c r="G63">
        <v>15514512</v>
      </c>
      <c r="H63">
        <v>3</v>
      </c>
      <c r="I63" t="s">
        <v>578</v>
      </c>
      <c r="J63" t="s">
        <v>579</v>
      </c>
      <c r="K63" t="s">
        <v>580</v>
      </c>
      <c r="L63">
        <v>1346</v>
      </c>
      <c r="N63">
        <v>1009</v>
      </c>
      <c r="O63" t="s">
        <v>581</v>
      </c>
      <c r="P63" t="s">
        <v>581</v>
      </c>
      <c r="Q63">
        <v>1</v>
      </c>
      <c r="X63">
        <v>0.02</v>
      </c>
      <c r="Y63">
        <v>31.49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0.02</v>
      </c>
      <c r="AH63">
        <v>2</v>
      </c>
      <c r="AI63">
        <v>1472753074</v>
      </c>
      <c r="AJ63">
        <v>28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ROW(Source!A167)</f>
        <v>167</v>
      </c>
      <c r="B64">
        <v>1472753079</v>
      </c>
      <c r="C64">
        <v>1472753077</v>
      </c>
      <c r="D64">
        <v>1441819193</v>
      </c>
      <c r="E64">
        <v>15514512</v>
      </c>
      <c r="F64">
        <v>1</v>
      </c>
      <c r="G64">
        <v>15514512</v>
      </c>
      <c r="H64">
        <v>1</v>
      </c>
      <c r="I64" t="s">
        <v>571</v>
      </c>
      <c r="J64" t="s">
        <v>3</v>
      </c>
      <c r="K64" t="s">
        <v>572</v>
      </c>
      <c r="L64">
        <v>1191</v>
      </c>
      <c r="N64">
        <v>1013</v>
      </c>
      <c r="O64" t="s">
        <v>573</v>
      </c>
      <c r="P64" t="s">
        <v>573</v>
      </c>
      <c r="Q64">
        <v>1</v>
      </c>
      <c r="X64">
        <v>0.06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193</v>
      </c>
      <c r="AG64">
        <v>0.12</v>
      </c>
      <c r="AH64">
        <v>2</v>
      </c>
      <c r="AI64">
        <v>1472753078</v>
      </c>
      <c r="AJ64">
        <v>29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ROW(Source!A168)</f>
        <v>168</v>
      </c>
      <c r="B65">
        <v>1472753085</v>
      </c>
      <c r="C65">
        <v>1472753080</v>
      </c>
      <c r="D65">
        <v>1441819193</v>
      </c>
      <c r="E65">
        <v>15514512</v>
      </c>
      <c r="F65">
        <v>1</v>
      </c>
      <c r="G65">
        <v>15514512</v>
      </c>
      <c r="H65">
        <v>1</v>
      </c>
      <c r="I65" t="s">
        <v>571</v>
      </c>
      <c r="J65" t="s">
        <v>3</v>
      </c>
      <c r="K65" t="s">
        <v>572</v>
      </c>
      <c r="L65">
        <v>1191</v>
      </c>
      <c r="N65">
        <v>1013</v>
      </c>
      <c r="O65" t="s">
        <v>573</v>
      </c>
      <c r="P65" t="s">
        <v>573</v>
      </c>
      <c r="Q65">
        <v>1</v>
      </c>
      <c r="X65">
        <v>1.75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3</v>
      </c>
      <c r="AG65">
        <v>1.75</v>
      </c>
      <c r="AH65">
        <v>2</v>
      </c>
      <c r="AI65">
        <v>1472753082</v>
      </c>
      <c r="AJ65">
        <v>30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ROW(Source!A168)</f>
        <v>168</v>
      </c>
      <c r="B66">
        <v>1472753086</v>
      </c>
      <c r="C66">
        <v>1472753080</v>
      </c>
      <c r="D66">
        <v>1441834258</v>
      </c>
      <c r="E66">
        <v>1</v>
      </c>
      <c r="F66">
        <v>1</v>
      </c>
      <c r="G66">
        <v>15514512</v>
      </c>
      <c r="H66">
        <v>2</v>
      </c>
      <c r="I66" t="s">
        <v>574</v>
      </c>
      <c r="J66" t="s">
        <v>575</v>
      </c>
      <c r="K66" t="s">
        <v>576</v>
      </c>
      <c r="L66">
        <v>1368</v>
      </c>
      <c r="N66">
        <v>1011</v>
      </c>
      <c r="O66" t="s">
        <v>577</v>
      </c>
      <c r="P66" t="s">
        <v>577</v>
      </c>
      <c r="Q66">
        <v>1</v>
      </c>
      <c r="X66">
        <v>1.083</v>
      </c>
      <c r="Y66">
        <v>0</v>
      </c>
      <c r="Z66">
        <v>1303.01</v>
      </c>
      <c r="AA66">
        <v>826.2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1.083</v>
      </c>
      <c r="AH66">
        <v>2</v>
      </c>
      <c r="AI66">
        <v>1472753083</v>
      </c>
      <c r="AJ66">
        <v>31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ROW(Source!A168)</f>
        <v>168</v>
      </c>
      <c r="B67">
        <v>1472753087</v>
      </c>
      <c r="C67">
        <v>1472753080</v>
      </c>
      <c r="D67">
        <v>1441836235</v>
      </c>
      <c r="E67">
        <v>1</v>
      </c>
      <c r="F67">
        <v>1</v>
      </c>
      <c r="G67">
        <v>15514512</v>
      </c>
      <c r="H67">
        <v>3</v>
      </c>
      <c r="I67" t="s">
        <v>578</v>
      </c>
      <c r="J67" t="s">
        <v>579</v>
      </c>
      <c r="K67" t="s">
        <v>580</v>
      </c>
      <c r="L67">
        <v>1346</v>
      </c>
      <c r="N67">
        <v>1009</v>
      </c>
      <c r="O67" t="s">
        <v>581</v>
      </c>
      <c r="P67" t="s">
        <v>581</v>
      </c>
      <c r="Q67">
        <v>1</v>
      </c>
      <c r="X67">
        <v>0.02</v>
      </c>
      <c r="Y67">
        <v>31.49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0.02</v>
      </c>
      <c r="AH67">
        <v>2</v>
      </c>
      <c r="AI67">
        <v>1472753084</v>
      </c>
      <c r="AJ67">
        <v>32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ROW(Source!A169)</f>
        <v>169</v>
      </c>
      <c r="B68">
        <v>1472753092</v>
      </c>
      <c r="C68">
        <v>1472753088</v>
      </c>
      <c r="D68">
        <v>1441819193</v>
      </c>
      <c r="E68">
        <v>15514512</v>
      </c>
      <c r="F68">
        <v>1</v>
      </c>
      <c r="G68">
        <v>15514512</v>
      </c>
      <c r="H68">
        <v>1</v>
      </c>
      <c r="I68" t="s">
        <v>571</v>
      </c>
      <c r="J68" t="s">
        <v>3</v>
      </c>
      <c r="K68" t="s">
        <v>572</v>
      </c>
      <c r="L68">
        <v>1191</v>
      </c>
      <c r="N68">
        <v>1013</v>
      </c>
      <c r="O68" t="s">
        <v>573</v>
      </c>
      <c r="P68" t="s">
        <v>573</v>
      </c>
      <c r="Q68">
        <v>1</v>
      </c>
      <c r="X68">
        <v>4.9800000000000004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4.9800000000000004</v>
      </c>
      <c r="AH68">
        <v>2</v>
      </c>
      <c r="AI68">
        <v>1472753089</v>
      </c>
      <c r="AJ68">
        <v>33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ROW(Source!A169)</f>
        <v>169</v>
      </c>
      <c r="B69">
        <v>1472753093</v>
      </c>
      <c r="C69">
        <v>1472753088</v>
      </c>
      <c r="D69">
        <v>1441834258</v>
      </c>
      <c r="E69">
        <v>1</v>
      </c>
      <c r="F69">
        <v>1</v>
      </c>
      <c r="G69">
        <v>15514512</v>
      </c>
      <c r="H69">
        <v>2</v>
      </c>
      <c r="I69" t="s">
        <v>574</v>
      </c>
      <c r="J69" t="s">
        <v>575</v>
      </c>
      <c r="K69" t="s">
        <v>576</v>
      </c>
      <c r="L69">
        <v>1368</v>
      </c>
      <c r="N69">
        <v>1011</v>
      </c>
      <c r="O69" t="s">
        <v>577</v>
      </c>
      <c r="P69" t="s">
        <v>577</v>
      </c>
      <c r="Q69">
        <v>1</v>
      </c>
      <c r="X69">
        <v>1.84</v>
      </c>
      <c r="Y69">
        <v>0</v>
      </c>
      <c r="Z69">
        <v>1303.01</v>
      </c>
      <c r="AA69">
        <v>826.2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1.84</v>
      </c>
      <c r="AH69">
        <v>2</v>
      </c>
      <c r="AI69">
        <v>1472753090</v>
      </c>
      <c r="AJ69">
        <v>34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ROW(Source!A169)</f>
        <v>169</v>
      </c>
      <c r="B70">
        <v>1472753094</v>
      </c>
      <c r="C70">
        <v>1472753088</v>
      </c>
      <c r="D70">
        <v>1441836235</v>
      </c>
      <c r="E70">
        <v>1</v>
      </c>
      <c r="F70">
        <v>1</v>
      </c>
      <c r="G70">
        <v>15514512</v>
      </c>
      <c r="H70">
        <v>3</v>
      </c>
      <c r="I70" t="s">
        <v>578</v>
      </c>
      <c r="J70" t="s">
        <v>579</v>
      </c>
      <c r="K70" t="s">
        <v>580</v>
      </c>
      <c r="L70">
        <v>1346</v>
      </c>
      <c r="N70">
        <v>1009</v>
      </c>
      <c r="O70" t="s">
        <v>581</v>
      </c>
      <c r="P70" t="s">
        <v>581</v>
      </c>
      <c r="Q70">
        <v>1</v>
      </c>
      <c r="X70">
        <v>0.24</v>
      </c>
      <c r="Y70">
        <v>31.49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0.24</v>
      </c>
      <c r="AH70">
        <v>2</v>
      </c>
      <c r="AI70">
        <v>1472753091</v>
      </c>
      <c r="AJ70">
        <v>35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ROW(Source!A170)</f>
        <v>170</v>
      </c>
      <c r="B71">
        <v>1472753096</v>
      </c>
      <c r="C71">
        <v>1472753095</v>
      </c>
      <c r="D71">
        <v>1441819193</v>
      </c>
      <c r="E71">
        <v>15514512</v>
      </c>
      <c r="F71">
        <v>1</v>
      </c>
      <c r="G71">
        <v>15514512</v>
      </c>
      <c r="H71">
        <v>1</v>
      </c>
      <c r="I71" t="s">
        <v>571</v>
      </c>
      <c r="J71" t="s">
        <v>3</v>
      </c>
      <c r="K71" t="s">
        <v>572</v>
      </c>
      <c r="L71">
        <v>1191</v>
      </c>
      <c r="N71">
        <v>1013</v>
      </c>
      <c r="O71" t="s">
        <v>573</v>
      </c>
      <c r="P71" t="s">
        <v>573</v>
      </c>
      <c r="Q71">
        <v>1</v>
      </c>
      <c r="X71">
        <v>0.9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1</v>
      </c>
      <c r="AF71" t="s">
        <v>32</v>
      </c>
      <c r="AG71">
        <v>3.6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ROW(Source!A171)</f>
        <v>171</v>
      </c>
      <c r="B72">
        <v>1472753098</v>
      </c>
      <c r="C72">
        <v>1472753097</v>
      </c>
      <c r="D72">
        <v>1441819193</v>
      </c>
      <c r="E72">
        <v>15514512</v>
      </c>
      <c r="F72">
        <v>1</v>
      </c>
      <c r="G72">
        <v>15514512</v>
      </c>
      <c r="H72">
        <v>1</v>
      </c>
      <c r="I72" t="s">
        <v>571</v>
      </c>
      <c r="J72" t="s">
        <v>3</v>
      </c>
      <c r="K72" t="s">
        <v>572</v>
      </c>
      <c r="L72">
        <v>1191</v>
      </c>
      <c r="N72">
        <v>1013</v>
      </c>
      <c r="O72" t="s">
        <v>573</v>
      </c>
      <c r="P72" t="s">
        <v>573</v>
      </c>
      <c r="Q72">
        <v>1</v>
      </c>
      <c r="X72">
        <v>2.64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32</v>
      </c>
      <c r="AG72">
        <v>10.56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ROW(Source!A172)</f>
        <v>172</v>
      </c>
      <c r="B73">
        <v>1472753100</v>
      </c>
      <c r="C73">
        <v>1472753099</v>
      </c>
      <c r="D73">
        <v>1441819193</v>
      </c>
      <c r="E73">
        <v>15514512</v>
      </c>
      <c r="F73">
        <v>1</v>
      </c>
      <c r="G73">
        <v>15514512</v>
      </c>
      <c r="H73">
        <v>1</v>
      </c>
      <c r="I73" t="s">
        <v>571</v>
      </c>
      <c r="J73" t="s">
        <v>3</v>
      </c>
      <c r="K73" t="s">
        <v>572</v>
      </c>
      <c r="L73">
        <v>1191</v>
      </c>
      <c r="N73">
        <v>1013</v>
      </c>
      <c r="O73" t="s">
        <v>573</v>
      </c>
      <c r="P73" t="s">
        <v>573</v>
      </c>
      <c r="Q73">
        <v>1</v>
      </c>
      <c r="X73">
        <v>2.42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1</v>
      </c>
      <c r="AF73" t="s">
        <v>3</v>
      </c>
      <c r="AG73">
        <v>2.42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ROW(Source!A172)</f>
        <v>172</v>
      </c>
      <c r="B74">
        <v>1472753101</v>
      </c>
      <c r="C74">
        <v>1472753099</v>
      </c>
      <c r="D74">
        <v>1441833845</v>
      </c>
      <c r="E74">
        <v>1</v>
      </c>
      <c r="F74">
        <v>1</v>
      </c>
      <c r="G74">
        <v>15514512</v>
      </c>
      <c r="H74">
        <v>2</v>
      </c>
      <c r="I74" t="s">
        <v>681</v>
      </c>
      <c r="J74" t="s">
        <v>682</v>
      </c>
      <c r="K74" t="s">
        <v>683</v>
      </c>
      <c r="L74">
        <v>1368</v>
      </c>
      <c r="N74">
        <v>1011</v>
      </c>
      <c r="O74" t="s">
        <v>577</v>
      </c>
      <c r="P74" t="s">
        <v>577</v>
      </c>
      <c r="Q74">
        <v>1</v>
      </c>
      <c r="X74">
        <v>0.61</v>
      </c>
      <c r="Y74">
        <v>0</v>
      </c>
      <c r="Z74">
        <v>17.95</v>
      </c>
      <c r="AA74">
        <v>0.05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0.61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ROW(Source!A172)</f>
        <v>172</v>
      </c>
      <c r="B75">
        <v>1472753102</v>
      </c>
      <c r="C75">
        <v>1472753099</v>
      </c>
      <c r="D75">
        <v>1441836514</v>
      </c>
      <c r="E75">
        <v>1</v>
      </c>
      <c r="F75">
        <v>1</v>
      </c>
      <c r="G75">
        <v>15514512</v>
      </c>
      <c r="H75">
        <v>3</v>
      </c>
      <c r="I75" t="s">
        <v>208</v>
      </c>
      <c r="J75" t="s">
        <v>211</v>
      </c>
      <c r="K75" t="s">
        <v>209</v>
      </c>
      <c r="L75">
        <v>1339</v>
      </c>
      <c r="N75">
        <v>1007</v>
      </c>
      <c r="O75" t="s">
        <v>210</v>
      </c>
      <c r="P75" t="s">
        <v>210</v>
      </c>
      <c r="Q75">
        <v>1</v>
      </c>
      <c r="X75">
        <v>1.03</v>
      </c>
      <c r="Y75">
        <v>54.81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1.03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ROW(Source!A173)</f>
        <v>173</v>
      </c>
      <c r="B76">
        <v>1472753110</v>
      </c>
      <c r="C76">
        <v>1472753103</v>
      </c>
      <c r="D76">
        <v>1441819193</v>
      </c>
      <c r="E76">
        <v>15514512</v>
      </c>
      <c r="F76">
        <v>1</v>
      </c>
      <c r="G76">
        <v>15514512</v>
      </c>
      <c r="H76">
        <v>1</v>
      </c>
      <c r="I76" t="s">
        <v>571</v>
      </c>
      <c r="J76" t="s">
        <v>3</v>
      </c>
      <c r="K76" t="s">
        <v>572</v>
      </c>
      <c r="L76">
        <v>1191</v>
      </c>
      <c r="N76">
        <v>1013</v>
      </c>
      <c r="O76" t="s">
        <v>573</v>
      </c>
      <c r="P76" t="s">
        <v>573</v>
      </c>
      <c r="Q76">
        <v>1</v>
      </c>
      <c r="X76">
        <v>10.64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3</v>
      </c>
      <c r="AG76">
        <v>10.64</v>
      </c>
      <c r="AH76">
        <v>2</v>
      </c>
      <c r="AI76">
        <v>1472753104</v>
      </c>
      <c r="AJ76">
        <v>36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ROW(Source!A173)</f>
        <v>173</v>
      </c>
      <c r="B77">
        <v>1472753111</v>
      </c>
      <c r="C77">
        <v>1472753103</v>
      </c>
      <c r="D77">
        <v>1441833890</v>
      </c>
      <c r="E77">
        <v>1</v>
      </c>
      <c r="F77">
        <v>1</v>
      </c>
      <c r="G77">
        <v>15514512</v>
      </c>
      <c r="H77">
        <v>2</v>
      </c>
      <c r="I77" t="s">
        <v>585</v>
      </c>
      <c r="J77" t="s">
        <v>586</v>
      </c>
      <c r="K77" t="s">
        <v>587</v>
      </c>
      <c r="L77">
        <v>1368</v>
      </c>
      <c r="N77">
        <v>1011</v>
      </c>
      <c r="O77" t="s">
        <v>577</v>
      </c>
      <c r="P77" t="s">
        <v>577</v>
      </c>
      <c r="Q77">
        <v>1</v>
      </c>
      <c r="X77">
        <v>1.5</v>
      </c>
      <c r="Y77">
        <v>0</v>
      </c>
      <c r="Z77">
        <v>33.799999999999997</v>
      </c>
      <c r="AA77">
        <v>0.54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1.5</v>
      </c>
      <c r="AH77">
        <v>2</v>
      </c>
      <c r="AI77">
        <v>1472753105</v>
      </c>
      <c r="AJ77">
        <v>37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ROW(Source!A173)</f>
        <v>173</v>
      </c>
      <c r="B78">
        <v>1472753112</v>
      </c>
      <c r="C78">
        <v>1472753103</v>
      </c>
      <c r="D78">
        <v>1441836514</v>
      </c>
      <c r="E78">
        <v>1</v>
      </c>
      <c r="F78">
        <v>1</v>
      </c>
      <c r="G78">
        <v>15514512</v>
      </c>
      <c r="H78">
        <v>3</v>
      </c>
      <c r="I78" t="s">
        <v>208</v>
      </c>
      <c r="J78" t="s">
        <v>211</v>
      </c>
      <c r="K78" t="s">
        <v>209</v>
      </c>
      <c r="L78">
        <v>1339</v>
      </c>
      <c r="N78">
        <v>1007</v>
      </c>
      <c r="O78" t="s">
        <v>210</v>
      </c>
      <c r="P78" t="s">
        <v>210</v>
      </c>
      <c r="Q78">
        <v>1</v>
      </c>
      <c r="X78">
        <v>1</v>
      </c>
      <c r="Y78">
        <v>54.81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1</v>
      </c>
      <c r="AH78">
        <v>2</v>
      </c>
      <c r="AI78">
        <v>1472753106</v>
      </c>
      <c r="AJ78">
        <v>38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ROW(Source!A173)</f>
        <v>173</v>
      </c>
      <c r="B79">
        <v>1472753113</v>
      </c>
      <c r="C79">
        <v>1472753103</v>
      </c>
      <c r="D79">
        <v>1441836517</v>
      </c>
      <c r="E79">
        <v>1</v>
      </c>
      <c r="F79">
        <v>1</v>
      </c>
      <c r="G79">
        <v>15514512</v>
      </c>
      <c r="H79">
        <v>3</v>
      </c>
      <c r="I79" t="s">
        <v>588</v>
      </c>
      <c r="J79" t="s">
        <v>589</v>
      </c>
      <c r="K79" t="s">
        <v>590</v>
      </c>
      <c r="L79">
        <v>1346</v>
      </c>
      <c r="N79">
        <v>1009</v>
      </c>
      <c r="O79" t="s">
        <v>581</v>
      </c>
      <c r="P79" t="s">
        <v>581</v>
      </c>
      <c r="Q79">
        <v>1</v>
      </c>
      <c r="X79">
        <v>0.02</v>
      </c>
      <c r="Y79">
        <v>451.28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0.02</v>
      </c>
      <c r="AH79">
        <v>2</v>
      </c>
      <c r="AI79">
        <v>1472753107</v>
      </c>
      <c r="AJ79">
        <v>39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ROW(Source!A173)</f>
        <v>173</v>
      </c>
      <c r="B80">
        <v>1472753115</v>
      </c>
      <c r="C80">
        <v>1472753103</v>
      </c>
      <c r="D80">
        <v>1441821379</v>
      </c>
      <c r="E80">
        <v>15514512</v>
      </c>
      <c r="F80">
        <v>1</v>
      </c>
      <c r="G80">
        <v>15514512</v>
      </c>
      <c r="H80">
        <v>3</v>
      </c>
      <c r="I80" t="s">
        <v>591</v>
      </c>
      <c r="J80" t="s">
        <v>3</v>
      </c>
      <c r="K80" t="s">
        <v>592</v>
      </c>
      <c r="L80">
        <v>1346</v>
      </c>
      <c r="N80">
        <v>1009</v>
      </c>
      <c r="O80" t="s">
        <v>581</v>
      </c>
      <c r="P80" t="s">
        <v>581</v>
      </c>
      <c r="Q80">
        <v>1</v>
      </c>
      <c r="X80">
        <v>0.05</v>
      </c>
      <c r="Y80">
        <v>89.933959999999999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0.05</v>
      </c>
      <c r="AH80">
        <v>2</v>
      </c>
      <c r="AI80">
        <v>1472753109</v>
      </c>
      <c r="AJ80">
        <v>40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ROW(Source!A173)</f>
        <v>173</v>
      </c>
      <c r="B81">
        <v>1472753114</v>
      </c>
      <c r="C81">
        <v>1472753103</v>
      </c>
      <c r="D81">
        <v>1441834875</v>
      </c>
      <c r="E81">
        <v>1</v>
      </c>
      <c r="F81">
        <v>1</v>
      </c>
      <c r="G81">
        <v>15514512</v>
      </c>
      <c r="H81">
        <v>3</v>
      </c>
      <c r="I81" t="s">
        <v>593</v>
      </c>
      <c r="J81" t="s">
        <v>594</v>
      </c>
      <c r="K81" t="s">
        <v>595</v>
      </c>
      <c r="L81">
        <v>1346</v>
      </c>
      <c r="N81">
        <v>1009</v>
      </c>
      <c r="O81" t="s">
        <v>581</v>
      </c>
      <c r="P81" t="s">
        <v>581</v>
      </c>
      <c r="Q81">
        <v>1</v>
      </c>
      <c r="X81">
        <v>0.02</v>
      </c>
      <c r="Y81">
        <v>94.64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0.02</v>
      </c>
      <c r="AH81">
        <v>2</v>
      </c>
      <c r="AI81">
        <v>1472753108</v>
      </c>
      <c r="AJ81">
        <v>41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ROW(Source!A175)</f>
        <v>175</v>
      </c>
      <c r="B82">
        <v>1472753120</v>
      </c>
      <c r="C82">
        <v>1472753117</v>
      </c>
      <c r="D82">
        <v>1441819193</v>
      </c>
      <c r="E82">
        <v>15514512</v>
      </c>
      <c r="F82">
        <v>1</v>
      </c>
      <c r="G82">
        <v>15514512</v>
      </c>
      <c r="H82">
        <v>1</v>
      </c>
      <c r="I82" t="s">
        <v>571</v>
      </c>
      <c r="J82" t="s">
        <v>3</v>
      </c>
      <c r="K82" t="s">
        <v>572</v>
      </c>
      <c r="L82">
        <v>1191</v>
      </c>
      <c r="N82">
        <v>1013</v>
      </c>
      <c r="O82" t="s">
        <v>573</v>
      </c>
      <c r="P82" t="s">
        <v>573</v>
      </c>
      <c r="Q82">
        <v>1</v>
      </c>
      <c r="X82">
        <v>0.03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21</v>
      </c>
      <c r="AG82">
        <v>0.36</v>
      </c>
      <c r="AH82">
        <v>2</v>
      </c>
      <c r="AI82">
        <v>1472753118</v>
      </c>
      <c r="AJ82">
        <v>42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ROW(Source!A175)</f>
        <v>175</v>
      </c>
      <c r="B83">
        <v>1472753121</v>
      </c>
      <c r="C83">
        <v>1472753117</v>
      </c>
      <c r="D83">
        <v>1441834258</v>
      </c>
      <c r="E83">
        <v>1</v>
      </c>
      <c r="F83">
        <v>1</v>
      </c>
      <c r="G83">
        <v>15514512</v>
      </c>
      <c r="H83">
        <v>2</v>
      </c>
      <c r="I83" t="s">
        <v>574</v>
      </c>
      <c r="J83" t="s">
        <v>575</v>
      </c>
      <c r="K83" t="s">
        <v>576</v>
      </c>
      <c r="L83">
        <v>1368</v>
      </c>
      <c r="N83">
        <v>1011</v>
      </c>
      <c r="O83" t="s">
        <v>577</v>
      </c>
      <c r="P83" t="s">
        <v>577</v>
      </c>
      <c r="Q83">
        <v>1</v>
      </c>
      <c r="X83">
        <v>5.0000000000000001E-3</v>
      </c>
      <c r="Y83">
        <v>0</v>
      </c>
      <c r="Z83">
        <v>1303.01</v>
      </c>
      <c r="AA83">
        <v>826.2</v>
      </c>
      <c r="AB83">
        <v>0</v>
      </c>
      <c r="AC83">
        <v>0</v>
      </c>
      <c r="AD83">
        <v>1</v>
      </c>
      <c r="AE83">
        <v>0</v>
      </c>
      <c r="AF83" t="s">
        <v>21</v>
      </c>
      <c r="AG83">
        <v>0.06</v>
      </c>
      <c r="AH83">
        <v>2</v>
      </c>
      <c r="AI83">
        <v>1472753119</v>
      </c>
      <c r="AJ83">
        <v>43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ROW(Source!A176)</f>
        <v>176</v>
      </c>
      <c r="B84">
        <v>1472753129</v>
      </c>
      <c r="C84">
        <v>1472753122</v>
      </c>
      <c r="D84">
        <v>1441819193</v>
      </c>
      <c r="E84">
        <v>15514512</v>
      </c>
      <c r="F84">
        <v>1</v>
      </c>
      <c r="G84">
        <v>15514512</v>
      </c>
      <c r="H84">
        <v>1</v>
      </c>
      <c r="I84" t="s">
        <v>571</v>
      </c>
      <c r="J84" t="s">
        <v>3</v>
      </c>
      <c r="K84" t="s">
        <v>572</v>
      </c>
      <c r="L84">
        <v>1191</v>
      </c>
      <c r="N84">
        <v>1013</v>
      </c>
      <c r="O84" t="s">
        <v>573</v>
      </c>
      <c r="P84" t="s">
        <v>573</v>
      </c>
      <c r="Q84">
        <v>1</v>
      </c>
      <c r="X84">
        <v>0.04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1</v>
      </c>
      <c r="AF84" t="s">
        <v>21</v>
      </c>
      <c r="AG84">
        <v>0.48</v>
      </c>
      <c r="AH84">
        <v>3</v>
      </c>
      <c r="AI84">
        <v>-1</v>
      </c>
      <c r="AJ84" t="s">
        <v>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ROW(Source!A176)</f>
        <v>176</v>
      </c>
      <c r="B85">
        <v>1472753130</v>
      </c>
      <c r="C85">
        <v>1472753122</v>
      </c>
      <c r="D85">
        <v>1441834258</v>
      </c>
      <c r="E85">
        <v>1</v>
      </c>
      <c r="F85">
        <v>1</v>
      </c>
      <c r="G85">
        <v>15514512</v>
      </c>
      <c r="H85">
        <v>2</v>
      </c>
      <c r="I85" t="s">
        <v>574</v>
      </c>
      <c r="J85" t="s">
        <v>575</v>
      </c>
      <c r="K85" t="s">
        <v>576</v>
      </c>
      <c r="L85">
        <v>1368</v>
      </c>
      <c r="N85">
        <v>1011</v>
      </c>
      <c r="O85" t="s">
        <v>577</v>
      </c>
      <c r="P85" t="s">
        <v>577</v>
      </c>
      <c r="Q85">
        <v>1</v>
      </c>
      <c r="X85">
        <v>0.01</v>
      </c>
      <c r="Y85">
        <v>0</v>
      </c>
      <c r="Z85">
        <v>1303.01</v>
      </c>
      <c r="AA85">
        <v>826.2</v>
      </c>
      <c r="AB85">
        <v>0</v>
      </c>
      <c r="AC85">
        <v>0</v>
      </c>
      <c r="AD85">
        <v>1</v>
      </c>
      <c r="AE85">
        <v>0</v>
      </c>
      <c r="AF85" t="s">
        <v>21</v>
      </c>
      <c r="AG85">
        <v>0.12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ROW(Source!A247)</f>
        <v>247</v>
      </c>
      <c r="B86">
        <v>1472753147</v>
      </c>
      <c r="C86">
        <v>1472753132</v>
      </c>
      <c r="D86">
        <v>1441819193</v>
      </c>
      <c r="E86">
        <v>15514512</v>
      </c>
      <c r="F86">
        <v>1</v>
      </c>
      <c r="G86">
        <v>15514512</v>
      </c>
      <c r="H86">
        <v>1</v>
      </c>
      <c r="I86" t="s">
        <v>571</v>
      </c>
      <c r="J86" t="s">
        <v>3</v>
      </c>
      <c r="K86" t="s">
        <v>572</v>
      </c>
      <c r="L86">
        <v>1191</v>
      </c>
      <c r="N86">
        <v>1013</v>
      </c>
      <c r="O86" t="s">
        <v>573</v>
      </c>
      <c r="P86" t="s">
        <v>573</v>
      </c>
      <c r="Q86">
        <v>1</v>
      </c>
      <c r="X86">
        <v>84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3</v>
      </c>
      <c r="AG86">
        <v>84</v>
      </c>
      <c r="AH86">
        <v>2</v>
      </c>
      <c r="AI86">
        <v>1472753133</v>
      </c>
      <c r="AJ86">
        <v>44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ROW(Source!A247)</f>
        <v>247</v>
      </c>
      <c r="B87">
        <v>1472753148</v>
      </c>
      <c r="C87">
        <v>1472753132</v>
      </c>
      <c r="D87">
        <v>1441835475</v>
      </c>
      <c r="E87">
        <v>1</v>
      </c>
      <c r="F87">
        <v>1</v>
      </c>
      <c r="G87">
        <v>15514512</v>
      </c>
      <c r="H87">
        <v>3</v>
      </c>
      <c r="I87" t="s">
        <v>596</v>
      </c>
      <c r="J87" t="s">
        <v>597</v>
      </c>
      <c r="K87" t="s">
        <v>598</v>
      </c>
      <c r="L87">
        <v>1348</v>
      </c>
      <c r="N87">
        <v>1009</v>
      </c>
      <c r="O87" t="s">
        <v>599</v>
      </c>
      <c r="P87" t="s">
        <v>599</v>
      </c>
      <c r="Q87">
        <v>1000</v>
      </c>
      <c r="X87">
        <v>8.0000000000000004E-4</v>
      </c>
      <c r="Y87">
        <v>155908.07999999999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8.0000000000000004E-4</v>
      </c>
      <c r="AH87">
        <v>2</v>
      </c>
      <c r="AI87">
        <v>1472753134</v>
      </c>
      <c r="AJ87">
        <v>45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ROW(Source!A247)</f>
        <v>247</v>
      </c>
      <c r="B88">
        <v>1472753149</v>
      </c>
      <c r="C88">
        <v>1472753132</v>
      </c>
      <c r="D88">
        <v>1441835549</v>
      </c>
      <c r="E88">
        <v>1</v>
      </c>
      <c r="F88">
        <v>1</v>
      </c>
      <c r="G88">
        <v>15514512</v>
      </c>
      <c r="H88">
        <v>3</v>
      </c>
      <c r="I88" t="s">
        <v>600</v>
      </c>
      <c r="J88" t="s">
        <v>601</v>
      </c>
      <c r="K88" t="s">
        <v>602</v>
      </c>
      <c r="L88">
        <v>1348</v>
      </c>
      <c r="N88">
        <v>1009</v>
      </c>
      <c r="O88" t="s">
        <v>599</v>
      </c>
      <c r="P88" t="s">
        <v>599</v>
      </c>
      <c r="Q88">
        <v>1000</v>
      </c>
      <c r="X88">
        <v>1E-4</v>
      </c>
      <c r="Y88">
        <v>194655.19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1E-4</v>
      </c>
      <c r="AH88">
        <v>2</v>
      </c>
      <c r="AI88">
        <v>1472753135</v>
      </c>
      <c r="AJ88">
        <v>46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ROW(Source!A247)</f>
        <v>247</v>
      </c>
      <c r="B89">
        <v>1472753150</v>
      </c>
      <c r="C89">
        <v>1472753132</v>
      </c>
      <c r="D89">
        <v>1441836325</v>
      </c>
      <c r="E89">
        <v>1</v>
      </c>
      <c r="F89">
        <v>1</v>
      </c>
      <c r="G89">
        <v>15514512</v>
      </c>
      <c r="H89">
        <v>3</v>
      </c>
      <c r="I89" t="s">
        <v>603</v>
      </c>
      <c r="J89" t="s">
        <v>604</v>
      </c>
      <c r="K89" t="s">
        <v>605</v>
      </c>
      <c r="L89">
        <v>1348</v>
      </c>
      <c r="N89">
        <v>1009</v>
      </c>
      <c r="O89" t="s">
        <v>599</v>
      </c>
      <c r="P89" t="s">
        <v>599</v>
      </c>
      <c r="Q89">
        <v>1000</v>
      </c>
      <c r="X89">
        <v>8.0000000000000004E-4</v>
      </c>
      <c r="Y89">
        <v>108798.39999999999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8.0000000000000004E-4</v>
      </c>
      <c r="AH89">
        <v>2</v>
      </c>
      <c r="AI89">
        <v>1472753136</v>
      </c>
      <c r="AJ89">
        <v>47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ROW(Source!A247)</f>
        <v>247</v>
      </c>
      <c r="B90">
        <v>1472753151</v>
      </c>
      <c r="C90">
        <v>1472753132</v>
      </c>
      <c r="D90">
        <v>1441838531</v>
      </c>
      <c r="E90">
        <v>1</v>
      </c>
      <c r="F90">
        <v>1</v>
      </c>
      <c r="G90">
        <v>15514512</v>
      </c>
      <c r="H90">
        <v>3</v>
      </c>
      <c r="I90" t="s">
        <v>606</v>
      </c>
      <c r="J90" t="s">
        <v>607</v>
      </c>
      <c r="K90" t="s">
        <v>608</v>
      </c>
      <c r="L90">
        <v>1348</v>
      </c>
      <c r="N90">
        <v>1009</v>
      </c>
      <c r="O90" t="s">
        <v>599</v>
      </c>
      <c r="P90" t="s">
        <v>599</v>
      </c>
      <c r="Q90">
        <v>1000</v>
      </c>
      <c r="X90">
        <v>6.9999999999999999E-4</v>
      </c>
      <c r="Y90">
        <v>370783.55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6.9999999999999999E-4</v>
      </c>
      <c r="AH90">
        <v>2</v>
      </c>
      <c r="AI90">
        <v>1472753137</v>
      </c>
      <c r="AJ90">
        <v>48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ROW(Source!A247)</f>
        <v>247</v>
      </c>
      <c r="B91">
        <v>1472753152</v>
      </c>
      <c r="C91">
        <v>1472753132</v>
      </c>
      <c r="D91">
        <v>1441838759</v>
      </c>
      <c r="E91">
        <v>1</v>
      </c>
      <c r="F91">
        <v>1</v>
      </c>
      <c r="G91">
        <v>15514512</v>
      </c>
      <c r="H91">
        <v>3</v>
      </c>
      <c r="I91" t="s">
        <v>609</v>
      </c>
      <c r="J91" t="s">
        <v>610</v>
      </c>
      <c r="K91" t="s">
        <v>611</v>
      </c>
      <c r="L91">
        <v>1348</v>
      </c>
      <c r="N91">
        <v>1009</v>
      </c>
      <c r="O91" t="s">
        <v>599</v>
      </c>
      <c r="P91" t="s">
        <v>599</v>
      </c>
      <c r="Q91">
        <v>1000</v>
      </c>
      <c r="X91">
        <v>6.9999999999999999E-4</v>
      </c>
      <c r="Y91">
        <v>1590701.16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6.9999999999999999E-4</v>
      </c>
      <c r="AH91">
        <v>2</v>
      </c>
      <c r="AI91">
        <v>1472753138</v>
      </c>
      <c r="AJ91">
        <v>49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ROW(Source!A247)</f>
        <v>247</v>
      </c>
      <c r="B92">
        <v>1472753153</v>
      </c>
      <c r="C92">
        <v>1472753132</v>
      </c>
      <c r="D92">
        <v>1441834635</v>
      </c>
      <c r="E92">
        <v>1</v>
      </c>
      <c r="F92">
        <v>1</v>
      </c>
      <c r="G92">
        <v>15514512</v>
      </c>
      <c r="H92">
        <v>3</v>
      </c>
      <c r="I92" t="s">
        <v>612</v>
      </c>
      <c r="J92" t="s">
        <v>613</v>
      </c>
      <c r="K92" t="s">
        <v>614</v>
      </c>
      <c r="L92">
        <v>1339</v>
      </c>
      <c r="N92">
        <v>1007</v>
      </c>
      <c r="O92" t="s">
        <v>210</v>
      </c>
      <c r="P92" t="s">
        <v>210</v>
      </c>
      <c r="Q92">
        <v>1</v>
      </c>
      <c r="X92">
        <v>1.8</v>
      </c>
      <c r="Y92">
        <v>103.4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1.8</v>
      </c>
      <c r="AH92">
        <v>2</v>
      </c>
      <c r="AI92">
        <v>1472753139</v>
      </c>
      <c r="AJ92">
        <v>50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ROW(Source!A247)</f>
        <v>247</v>
      </c>
      <c r="B93">
        <v>1472753154</v>
      </c>
      <c r="C93">
        <v>1472753132</v>
      </c>
      <c r="D93">
        <v>1441834627</v>
      </c>
      <c r="E93">
        <v>1</v>
      </c>
      <c r="F93">
        <v>1</v>
      </c>
      <c r="G93">
        <v>15514512</v>
      </c>
      <c r="H93">
        <v>3</v>
      </c>
      <c r="I93" t="s">
        <v>615</v>
      </c>
      <c r="J93" t="s">
        <v>616</v>
      </c>
      <c r="K93" t="s">
        <v>617</v>
      </c>
      <c r="L93">
        <v>1339</v>
      </c>
      <c r="N93">
        <v>1007</v>
      </c>
      <c r="O93" t="s">
        <v>210</v>
      </c>
      <c r="P93" t="s">
        <v>210</v>
      </c>
      <c r="Q93">
        <v>1</v>
      </c>
      <c r="X93">
        <v>0.9</v>
      </c>
      <c r="Y93">
        <v>875.46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0.9</v>
      </c>
      <c r="AH93">
        <v>2</v>
      </c>
      <c r="AI93">
        <v>1472753140</v>
      </c>
      <c r="AJ93">
        <v>51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ROW(Source!A247)</f>
        <v>247</v>
      </c>
      <c r="B94">
        <v>1472753155</v>
      </c>
      <c r="C94">
        <v>1472753132</v>
      </c>
      <c r="D94">
        <v>1441834671</v>
      </c>
      <c r="E94">
        <v>1</v>
      </c>
      <c r="F94">
        <v>1</v>
      </c>
      <c r="G94">
        <v>15514512</v>
      </c>
      <c r="H94">
        <v>3</v>
      </c>
      <c r="I94" t="s">
        <v>618</v>
      </c>
      <c r="J94" t="s">
        <v>619</v>
      </c>
      <c r="K94" t="s">
        <v>620</v>
      </c>
      <c r="L94">
        <v>1348</v>
      </c>
      <c r="N94">
        <v>1009</v>
      </c>
      <c r="O94" t="s">
        <v>599</v>
      </c>
      <c r="P94" t="s">
        <v>599</v>
      </c>
      <c r="Q94">
        <v>1000</v>
      </c>
      <c r="X94">
        <v>5.9999999999999995E-4</v>
      </c>
      <c r="Y94">
        <v>184462.17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5.9999999999999995E-4</v>
      </c>
      <c r="AH94">
        <v>2</v>
      </c>
      <c r="AI94">
        <v>1472753141</v>
      </c>
      <c r="AJ94">
        <v>52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ROW(Source!A247)</f>
        <v>247</v>
      </c>
      <c r="B95">
        <v>1472753156</v>
      </c>
      <c r="C95">
        <v>1472753132</v>
      </c>
      <c r="D95">
        <v>1441834634</v>
      </c>
      <c r="E95">
        <v>1</v>
      </c>
      <c r="F95">
        <v>1</v>
      </c>
      <c r="G95">
        <v>15514512</v>
      </c>
      <c r="H95">
        <v>3</v>
      </c>
      <c r="I95" t="s">
        <v>621</v>
      </c>
      <c r="J95" t="s">
        <v>622</v>
      </c>
      <c r="K95" t="s">
        <v>623</v>
      </c>
      <c r="L95">
        <v>1348</v>
      </c>
      <c r="N95">
        <v>1009</v>
      </c>
      <c r="O95" t="s">
        <v>599</v>
      </c>
      <c r="P95" t="s">
        <v>599</v>
      </c>
      <c r="Q95">
        <v>1000</v>
      </c>
      <c r="X95">
        <v>1E-3</v>
      </c>
      <c r="Y95">
        <v>88053.759999999995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1E-3</v>
      </c>
      <c r="AH95">
        <v>2</v>
      </c>
      <c r="AI95">
        <v>1472753142</v>
      </c>
      <c r="AJ95">
        <v>53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ROW(Source!A247)</f>
        <v>247</v>
      </c>
      <c r="B96">
        <v>1472753157</v>
      </c>
      <c r="C96">
        <v>1472753132</v>
      </c>
      <c r="D96">
        <v>1441834836</v>
      </c>
      <c r="E96">
        <v>1</v>
      </c>
      <c r="F96">
        <v>1</v>
      </c>
      <c r="G96">
        <v>15514512</v>
      </c>
      <c r="H96">
        <v>3</v>
      </c>
      <c r="I96" t="s">
        <v>624</v>
      </c>
      <c r="J96" t="s">
        <v>625</v>
      </c>
      <c r="K96" t="s">
        <v>626</v>
      </c>
      <c r="L96">
        <v>1348</v>
      </c>
      <c r="N96">
        <v>1009</v>
      </c>
      <c r="O96" t="s">
        <v>599</v>
      </c>
      <c r="P96" t="s">
        <v>599</v>
      </c>
      <c r="Q96">
        <v>1000</v>
      </c>
      <c r="X96">
        <v>2.16E-3</v>
      </c>
      <c r="Y96">
        <v>93194.67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2.16E-3</v>
      </c>
      <c r="AH96">
        <v>2</v>
      </c>
      <c r="AI96">
        <v>1472753143</v>
      </c>
      <c r="AJ96">
        <v>54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ROW(Source!A247)</f>
        <v>247</v>
      </c>
      <c r="B97">
        <v>1472753158</v>
      </c>
      <c r="C97">
        <v>1472753132</v>
      </c>
      <c r="D97">
        <v>1441834853</v>
      </c>
      <c r="E97">
        <v>1</v>
      </c>
      <c r="F97">
        <v>1</v>
      </c>
      <c r="G97">
        <v>15514512</v>
      </c>
      <c r="H97">
        <v>3</v>
      </c>
      <c r="I97" t="s">
        <v>627</v>
      </c>
      <c r="J97" t="s">
        <v>628</v>
      </c>
      <c r="K97" t="s">
        <v>629</v>
      </c>
      <c r="L97">
        <v>1348</v>
      </c>
      <c r="N97">
        <v>1009</v>
      </c>
      <c r="O97" t="s">
        <v>599</v>
      </c>
      <c r="P97" t="s">
        <v>599</v>
      </c>
      <c r="Q97">
        <v>1000</v>
      </c>
      <c r="X97">
        <v>8.0000000000000004E-4</v>
      </c>
      <c r="Y97">
        <v>78065.73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8.0000000000000004E-4</v>
      </c>
      <c r="AH97">
        <v>2</v>
      </c>
      <c r="AI97">
        <v>1472753144</v>
      </c>
      <c r="AJ97">
        <v>55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ROW(Source!A247)</f>
        <v>247</v>
      </c>
      <c r="B98">
        <v>1472753160</v>
      </c>
      <c r="C98">
        <v>1472753132</v>
      </c>
      <c r="D98">
        <v>1441822273</v>
      </c>
      <c r="E98">
        <v>15514512</v>
      </c>
      <c r="F98">
        <v>1</v>
      </c>
      <c r="G98">
        <v>15514512</v>
      </c>
      <c r="H98">
        <v>3</v>
      </c>
      <c r="I98" t="s">
        <v>593</v>
      </c>
      <c r="J98" t="s">
        <v>3</v>
      </c>
      <c r="K98" t="s">
        <v>595</v>
      </c>
      <c r="L98">
        <v>1348</v>
      </c>
      <c r="N98">
        <v>1009</v>
      </c>
      <c r="O98" t="s">
        <v>599</v>
      </c>
      <c r="P98" t="s">
        <v>599</v>
      </c>
      <c r="Q98">
        <v>1000</v>
      </c>
      <c r="X98">
        <v>2.4000000000000001E-4</v>
      </c>
      <c r="Y98">
        <v>94640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2.4000000000000001E-4</v>
      </c>
      <c r="AH98">
        <v>2</v>
      </c>
      <c r="AI98">
        <v>1472753145</v>
      </c>
      <c r="AJ98">
        <v>56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ROW(Source!A247)</f>
        <v>247</v>
      </c>
      <c r="B99">
        <v>1472753159</v>
      </c>
      <c r="C99">
        <v>1472753132</v>
      </c>
      <c r="D99">
        <v>1441850453</v>
      </c>
      <c r="E99">
        <v>1</v>
      </c>
      <c r="F99">
        <v>1</v>
      </c>
      <c r="G99">
        <v>15514512</v>
      </c>
      <c r="H99">
        <v>3</v>
      </c>
      <c r="I99" t="s">
        <v>630</v>
      </c>
      <c r="J99" t="s">
        <v>631</v>
      </c>
      <c r="K99" t="s">
        <v>632</v>
      </c>
      <c r="L99">
        <v>1348</v>
      </c>
      <c r="N99">
        <v>1009</v>
      </c>
      <c r="O99" t="s">
        <v>599</v>
      </c>
      <c r="P99" t="s">
        <v>599</v>
      </c>
      <c r="Q99">
        <v>1000</v>
      </c>
      <c r="X99">
        <v>8.9999999999999998E-4</v>
      </c>
      <c r="Y99">
        <v>178433.97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8.9999999999999998E-4</v>
      </c>
      <c r="AH99">
        <v>2</v>
      </c>
      <c r="AI99">
        <v>1472753146</v>
      </c>
      <c r="AJ99">
        <v>57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ROW(Source!A248)</f>
        <v>248</v>
      </c>
      <c r="B100">
        <v>1472753172</v>
      </c>
      <c r="C100">
        <v>1472753161</v>
      </c>
      <c r="D100">
        <v>1441819193</v>
      </c>
      <c r="E100">
        <v>15514512</v>
      </c>
      <c r="F100">
        <v>1</v>
      </c>
      <c r="G100">
        <v>15514512</v>
      </c>
      <c r="H100">
        <v>1</v>
      </c>
      <c r="I100" t="s">
        <v>571</v>
      </c>
      <c r="J100" t="s">
        <v>3</v>
      </c>
      <c r="K100" t="s">
        <v>572</v>
      </c>
      <c r="L100">
        <v>1191</v>
      </c>
      <c r="N100">
        <v>1013</v>
      </c>
      <c r="O100" t="s">
        <v>573</v>
      </c>
      <c r="P100" t="s">
        <v>573</v>
      </c>
      <c r="Q100">
        <v>1</v>
      </c>
      <c r="X100">
        <v>42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3</v>
      </c>
      <c r="AG100">
        <v>42</v>
      </c>
      <c r="AH100">
        <v>2</v>
      </c>
      <c r="AI100">
        <v>1472753162</v>
      </c>
      <c r="AJ100">
        <v>58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ROW(Source!A248)</f>
        <v>248</v>
      </c>
      <c r="B101">
        <v>1472753173</v>
      </c>
      <c r="C101">
        <v>1472753161</v>
      </c>
      <c r="D101">
        <v>1441835475</v>
      </c>
      <c r="E101">
        <v>1</v>
      </c>
      <c r="F101">
        <v>1</v>
      </c>
      <c r="G101">
        <v>15514512</v>
      </c>
      <c r="H101">
        <v>3</v>
      </c>
      <c r="I101" t="s">
        <v>596</v>
      </c>
      <c r="J101" t="s">
        <v>597</v>
      </c>
      <c r="K101" t="s">
        <v>598</v>
      </c>
      <c r="L101">
        <v>1348</v>
      </c>
      <c r="N101">
        <v>1009</v>
      </c>
      <c r="O101" t="s">
        <v>599</v>
      </c>
      <c r="P101" t="s">
        <v>599</v>
      </c>
      <c r="Q101">
        <v>1000</v>
      </c>
      <c r="X101">
        <v>2.9999999999999997E-4</v>
      </c>
      <c r="Y101">
        <v>155908.07999999999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2.9999999999999997E-4</v>
      </c>
      <c r="AH101">
        <v>2</v>
      </c>
      <c r="AI101">
        <v>1472753163</v>
      </c>
      <c r="AJ101">
        <v>59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ROW(Source!A248)</f>
        <v>248</v>
      </c>
      <c r="B102">
        <v>1472753174</v>
      </c>
      <c r="C102">
        <v>1472753161</v>
      </c>
      <c r="D102">
        <v>1441835549</v>
      </c>
      <c r="E102">
        <v>1</v>
      </c>
      <c r="F102">
        <v>1</v>
      </c>
      <c r="G102">
        <v>15514512</v>
      </c>
      <c r="H102">
        <v>3</v>
      </c>
      <c r="I102" t="s">
        <v>600</v>
      </c>
      <c r="J102" t="s">
        <v>601</v>
      </c>
      <c r="K102" t="s">
        <v>602</v>
      </c>
      <c r="L102">
        <v>1348</v>
      </c>
      <c r="N102">
        <v>1009</v>
      </c>
      <c r="O102" t="s">
        <v>599</v>
      </c>
      <c r="P102" t="s">
        <v>599</v>
      </c>
      <c r="Q102">
        <v>1000</v>
      </c>
      <c r="X102">
        <v>1E-4</v>
      </c>
      <c r="Y102">
        <v>194655.19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1E-4</v>
      </c>
      <c r="AH102">
        <v>2</v>
      </c>
      <c r="AI102">
        <v>1472753164</v>
      </c>
      <c r="AJ102">
        <v>60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ROW(Source!A248)</f>
        <v>248</v>
      </c>
      <c r="B103">
        <v>1472753175</v>
      </c>
      <c r="C103">
        <v>1472753161</v>
      </c>
      <c r="D103">
        <v>1441836250</v>
      </c>
      <c r="E103">
        <v>1</v>
      </c>
      <c r="F103">
        <v>1</v>
      </c>
      <c r="G103">
        <v>15514512</v>
      </c>
      <c r="H103">
        <v>3</v>
      </c>
      <c r="I103" t="s">
        <v>633</v>
      </c>
      <c r="J103" t="s">
        <v>634</v>
      </c>
      <c r="K103" t="s">
        <v>635</v>
      </c>
      <c r="L103">
        <v>1327</v>
      </c>
      <c r="N103">
        <v>1005</v>
      </c>
      <c r="O103" t="s">
        <v>636</v>
      </c>
      <c r="P103" t="s">
        <v>636</v>
      </c>
      <c r="Q103">
        <v>1</v>
      </c>
      <c r="X103">
        <v>1.4</v>
      </c>
      <c r="Y103">
        <v>149.25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1.4</v>
      </c>
      <c r="AH103">
        <v>2</v>
      </c>
      <c r="AI103">
        <v>1472753165</v>
      </c>
      <c r="AJ103">
        <v>61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ROW(Source!A248)</f>
        <v>248</v>
      </c>
      <c r="B104">
        <v>1472753176</v>
      </c>
      <c r="C104">
        <v>1472753161</v>
      </c>
      <c r="D104">
        <v>1441834635</v>
      </c>
      <c r="E104">
        <v>1</v>
      </c>
      <c r="F104">
        <v>1</v>
      </c>
      <c r="G104">
        <v>15514512</v>
      </c>
      <c r="H104">
        <v>3</v>
      </c>
      <c r="I104" t="s">
        <v>612</v>
      </c>
      <c r="J104" t="s">
        <v>613</v>
      </c>
      <c r="K104" t="s">
        <v>614</v>
      </c>
      <c r="L104">
        <v>1339</v>
      </c>
      <c r="N104">
        <v>1007</v>
      </c>
      <c r="O104" t="s">
        <v>210</v>
      </c>
      <c r="P104" t="s">
        <v>210</v>
      </c>
      <c r="Q104">
        <v>1</v>
      </c>
      <c r="X104">
        <v>0.5</v>
      </c>
      <c r="Y104">
        <v>103.4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0.5</v>
      </c>
      <c r="AH104">
        <v>2</v>
      </c>
      <c r="AI104">
        <v>1472753166</v>
      </c>
      <c r="AJ104">
        <v>62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ROW(Source!A248)</f>
        <v>248</v>
      </c>
      <c r="B105">
        <v>1472753177</v>
      </c>
      <c r="C105">
        <v>1472753161</v>
      </c>
      <c r="D105">
        <v>1441834627</v>
      </c>
      <c r="E105">
        <v>1</v>
      </c>
      <c r="F105">
        <v>1</v>
      </c>
      <c r="G105">
        <v>15514512</v>
      </c>
      <c r="H105">
        <v>3</v>
      </c>
      <c r="I105" t="s">
        <v>615</v>
      </c>
      <c r="J105" t="s">
        <v>616</v>
      </c>
      <c r="K105" t="s">
        <v>617</v>
      </c>
      <c r="L105">
        <v>1339</v>
      </c>
      <c r="N105">
        <v>1007</v>
      </c>
      <c r="O105" t="s">
        <v>210</v>
      </c>
      <c r="P105" t="s">
        <v>210</v>
      </c>
      <c r="Q105">
        <v>1</v>
      </c>
      <c r="X105">
        <v>0.3</v>
      </c>
      <c r="Y105">
        <v>875.46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0.3</v>
      </c>
      <c r="AH105">
        <v>2</v>
      </c>
      <c r="AI105">
        <v>1472753167</v>
      </c>
      <c r="AJ105">
        <v>63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ROW(Source!A248)</f>
        <v>248</v>
      </c>
      <c r="B106">
        <v>1472753178</v>
      </c>
      <c r="C106">
        <v>1472753161</v>
      </c>
      <c r="D106">
        <v>1441834671</v>
      </c>
      <c r="E106">
        <v>1</v>
      </c>
      <c r="F106">
        <v>1</v>
      </c>
      <c r="G106">
        <v>15514512</v>
      </c>
      <c r="H106">
        <v>3</v>
      </c>
      <c r="I106" t="s">
        <v>618</v>
      </c>
      <c r="J106" t="s">
        <v>619</v>
      </c>
      <c r="K106" t="s">
        <v>620</v>
      </c>
      <c r="L106">
        <v>1348</v>
      </c>
      <c r="N106">
        <v>1009</v>
      </c>
      <c r="O106" t="s">
        <v>599</v>
      </c>
      <c r="P106" t="s">
        <v>599</v>
      </c>
      <c r="Q106">
        <v>1000</v>
      </c>
      <c r="X106">
        <v>1E-4</v>
      </c>
      <c r="Y106">
        <v>184462.17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1E-4</v>
      </c>
      <c r="AH106">
        <v>2</v>
      </c>
      <c r="AI106">
        <v>1472753168</v>
      </c>
      <c r="AJ106">
        <v>64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ROW(Source!A248)</f>
        <v>248</v>
      </c>
      <c r="B107">
        <v>1472753179</v>
      </c>
      <c r="C107">
        <v>1472753161</v>
      </c>
      <c r="D107">
        <v>1441834634</v>
      </c>
      <c r="E107">
        <v>1</v>
      </c>
      <c r="F107">
        <v>1</v>
      </c>
      <c r="G107">
        <v>15514512</v>
      </c>
      <c r="H107">
        <v>3</v>
      </c>
      <c r="I107" t="s">
        <v>621</v>
      </c>
      <c r="J107" t="s">
        <v>622</v>
      </c>
      <c r="K107" t="s">
        <v>623</v>
      </c>
      <c r="L107">
        <v>1348</v>
      </c>
      <c r="N107">
        <v>1009</v>
      </c>
      <c r="O107" t="s">
        <v>599</v>
      </c>
      <c r="P107" t="s">
        <v>599</v>
      </c>
      <c r="Q107">
        <v>1000</v>
      </c>
      <c r="X107">
        <v>2.9999999999999997E-4</v>
      </c>
      <c r="Y107">
        <v>88053.759999999995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2.9999999999999997E-4</v>
      </c>
      <c r="AH107">
        <v>2</v>
      </c>
      <c r="AI107">
        <v>1472753169</v>
      </c>
      <c r="AJ107">
        <v>65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ROW(Source!A248)</f>
        <v>248</v>
      </c>
      <c r="B108">
        <v>1472753180</v>
      </c>
      <c r="C108">
        <v>1472753161</v>
      </c>
      <c r="D108">
        <v>1441834836</v>
      </c>
      <c r="E108">
        <v>1</v>
      </c>
      <c r="F108">
        <v>1</v>
      </c>
      <c r="G108">
        <v>15514512</v>
      </c>
      <c r="H108">
        <v>3</v>
      </c>
      <c r="I108" t="s">
        <v>624</v>
      </c>
      <c r="J108" t="s">
        <v>625</v>
      </c>
      <c r="K108" t="s">
        <v>626</v>
      </c>
      <c r="L108">
        <v>1348</v>
      </c>
      <c r="N108">
        <v>1009</v>
      </c>
      <c r="O108" t="s">
        <v>599</v>
      </c>
      <c r="P108" t="s">
        <v>599</v>
      </c>
      <c r="Q108">
        <v>1000</v>
      </c>
      <c r="X108">
        <v>6.3000000000000003E-4</v>
      </c>
      <c r="Y108">
        <v>93194.67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6.3000000000000003E-4</v>
      </c>
      <c r="AH108">
        <v>2</v>
      </c>
      <c r="AI108">
        <v>1472753170</v>
      </c>
      <c r="AJ108">
        <v>66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ROW(Source!A248)</f>
        <v>248</v>
      </c>
      <c r="B109">
        <v>1472753181</v>
      </c>
      <c r="C109">
        <v>1472753161</v>
      </c>
      <c r="D109">
        <v>1441822273</v>
      </c>
      <c r="E109">
        <v>15514512</v>
      </c>
      <c r="F109">
        <v>1</v>
      </c>
      <c r="G109">
        <v>15514512</v>
      </c>
      <c r="H109">
        <v>3</v>
      </c>
      <c r="I109" t="s">
        <v>593</v>
      </c>
      <c r="J109" t="s">
        <v>3</v>
      </c>
      <c r="K109" t="s">
        <v>595</v>
      </c>
      <c r="L109">
        <v>1348</v>
      </c>
      <c r="N109">
        <v>1009</v>
      </c>
      <c r="O109" t="s">
        <v>599</v>
      </c>
      <c r="P109" t="s">
        <v>599</v>
      </c>
      <c r="Q109">
        <v>1000</v>
      </c>
      <c r="X109">
        <v>6.9999999999999994E-5</v>
      </c>
      <c r="Y109">
        <v>94640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6.9999999999999994E-5</v>
      </c>
      <c r="AH109">
        <v>2</v>
      </c>
      <c r="AI109">
        <v>1472753171</v>
      </c>
      <c r="AJ109">
        <v>67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ROW(Source!A249)</f>
        <v>249</v>
      </c>
      <c r="B110">
        <v>1472848419</v>
      </c>
      <c r="C110">
        <v>1472753182</v>
      </c>
      <c r="D110">
        <v>1441819193</v>
      </c>
      <c r="E110">
        <v>15514512</v>
      </c>
      <c r="F110">
        <v>1</v>
      </c>
      <c r="G110">
        <v>15514512</v>
      </c>
      <c r="H110">
        <v>1</v>
      </c>
      <c r="I110" t="s">
        <v>571</v>
      </c>
      <c r="J110" t="s">
        <v>3</v>
      </c>
      <c r="K110" t="s">
        <v>572</v>
      </c>
      <c r="L110">
        <v>1191</v>
      </c>
      <c r="N110">
        <v>1013</v>
      </c>
      <c r="O110" t="s">
        <v>573</v>
      </c>
      <c r="P110" t="s">
        <v>573</v>
      </c>
      <c r="Q110">
        <v>1</v>
      </c>
      <c r="X110">
        <v>1.56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1</v>
      </c>
      <c r="AF110" t="s">
        <v>193</v>
      </c>
      <c r="AG110">
        <v>3.12</v>
      </c>
      <c r="AH110">
        <v>2</v>
      </c>
      <c r="AI110">
        <v>1472848419</v>
      </c>
      <c r="AJ110">
        <v>68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ROW(Source!A249)</f>
        <v>249</v>
      </c>
      <c r="B111">
        <v>1472848420</v>
      </c>
      <c r="C111">
        <v>1472753182</v>
      </c>
      <c r="D111">
        <v>1441833954</v>
      </c>
      <c r="E111">
        <v>1</v>
      </c>
      <c r="F111">
        <v>1</v>
      </c>
      <c r="G111">
        <v>15514512</v>
      </c>
      <c r="H111">
        <v>2</v>
      </c>
      <c r="I111" t="s">
        <v>637</v>
      </c>
      <c r="J111" t="s">
        <v>638</v>
      </c>
      <c r="K111" t="s">
        <v>639</v>
      </c>
      <c r="L111">
        <v>1368</v>
      </c>
      <c r="N111">
        <v>1011</v>
      </c>
      <c r="O111" t="s">
        <v>577</v>
      </c>
      <c r="P111" t="s">
        <v>577</v>
      </c>
      <c r="Q111">
        <v>1</v>
      </c>
      <c r="X111">
        <v>0.03</v>
      </c>
      <c r="Y111">
        <v>0</v>
      </c>
      <c r="Z111">
        <v>59.51</v>
      </c>
      <c r="AA111">
        <v>0.82</v>
      </c>
      <c r="AB111">
        <v>0</v>
      </c>
      <c r="AC111">
        <v>0</v>
      </c>
      <c r="AD111">
        <v>1</v>
      </c>
      <c r="AE111">
        <v>0</v>
      </c>
      <c r="AF111" t="s">
        <v>193</v>
      </c>
      <c r="AG111">
        <v>0.06</v>
      </c>
      <c r="AH111">
        <v>2</v>
      </c>
      <c r="AI111">
        <v>1472848420</v>
      </c>
      <c r="AJ111">
        <v>69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ROW(Source!A249)</f>
        <v>249</v>
      </c>
      <c r="B112">
        <v>1472848421</v>
      </c>
      <c r="C112">
        <v>1472753182</v>
      </c>
      <c r="D112">
        <v>1441836235</v>
      </c>
      <c r="E112">
        <v>1</v>
      </c>
      <c r="F112">
        <v>1</v>
      </c>
      <c r="G112">
        <v>15514512</v>
      </c>
      <c r="H112">
        <v>3</v>
      </c>
      <c r="I112" t="s">
        <v>578</v>
      </c>
      <c r="J112" t="s">
        <v>579</v>
      </c>
      <c r="K112" t="s">
        <v>580</v>
      </c>
      <c r="L112">
        <v>1346</v>
      </c>
      <c r="N112">
        <v>1009</v>
      </c>
      <c r="O112" t="s">
        <v>581</v>
      </c>
      <c r="P112" t="s">
        <v>581</v>
      </c>
      <c r="Q112">
        <v>1</v>
      </c>
      <c r="X112">
        <v>0.02</v>
      </c>
      <c r="Y112">
        <v>31.49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193</v>
      </c>
      <c r="AG112">
        <v>0.04</v>
      </c>
      <c r="AH112">
        <v>2</v>
      </c>
      <c r="AI112">
        <v>1472848421</v>
      </c>
      <c r="AJ112">
        <v>70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ROW(Source!A250)</f>
        <v>250</v>
      </c>
      <c r="B113">
        <v>1472848425</v>
      </c>
      <c r="C113">
        <v>1472753187</v>
      </c>
      <c r="D113">
        <v>1441819193</v>
      </c>
      <c r="E113">
        <v>15514512</v>
      </c>
      <c r="F113">
        <v>1</v>
      </c>
      <c r="G113">
        <v>15514512</v>
      </c>
      <c r="H113">
        <v>1</v>
      </c>
      <c r="I113" t="s">
        <v>571</v>
      </c>
      <c r="J113" t="s">
        <v>3</v>
      </c>
      <c r="K113" t="s">
        <v>572</v>
      </c>
      <c r="L113">
        <v>1191</v>
      </c>
      <c r="N113">
        <v>1013</v>
      </c>
      <c r="O113" t="s">
        <v>573</v>
      </c>
      <c r="P113" t="s">
        <v>573</v>
      </c>
      <c r="Q113">
        <v>1</v>
      </c>
      <c r="X113">
        <v>3.14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1</v>
      </c>
      <c r="AF113" t="s">
        <v>193</v>
      </c>
      <c r="AG113">
        <v>6.28</v>
      </c>
      <c r="AH113">
        <v>2</v>
      </c>
      <c r="AI113">
        <v>1472848425</v>
      </c>
      <c r="AJ113">
        <v>71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ROW(Source!A250)</f>
        <v>250</v>
      </c>
      <c r="B114">
        <v>1472848426</v>
      </c>
      <c r="C114">
        <v>1472753187</v>
      </c>
      <c r="D114">
        <v>1441833954</v>
      </c>
      <c r="E114">
        <v>1</v>
      </c>
      <c r="F114">
        <v>1</v>
      </c>
      <c r="G114">
        <v>15514512</v>
      </c>
      <c r="H114">
        <v>2</v>
      </c>
      <c r="I114" t="s">
        <v>637</v>
      </c>
      <c r="J114" t="s">
        <v>638</v>
      </c>
      <c r="K114" t="s">
        <v>639</v>
      </c>
      <c r="L114">
        <v>1368</v>
      </c>
      <c r="N114">
        <v>1011</v>
      </c>
      <c r="O114" t="s">
        <v>577</v>
      </c>
      <c r="P114" t="s">
        <v>577</v>
      </c>
      <c r="Q114">
        <v>1</v>
      </c>
      <c r="X114">
        <v>0.03</v>
      </c>
      <c r="Y114">
        <v>0</v>
      </c>
      <c r="Z114">
        <v>59.51</v>
      </c>
      <c r="AA114">
        <v>0.82</v>
      </c>
      <c r="AB114">
        <v>0</v>
      </c>
      <c r="AC114">
        <v>0</v>
      </c>
      <c r="AD114">
        <v>1</v>
      </c>
      <c r="AE114">
        <v>0</v>
      </c>
      <c r="AF114" t="s">
        <v>193</v>
      </c>
      <c r="AG114">
        <v>0.06</v>
      </c>
      <c r="AH114">
        <v>2</v>
      </c>
      <c r="AI114">
        <v>1472848426</v>
      </c>
      <c r="AJ114">
        <v>72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ROW(Source!A250)</f>
        <v>250</v>
      </c>
      <c r="B115">
        <v>1472848427</v>
      </c>
      <c r="C115">
        <v>1472753187</v>
      </c>
      <c r="D115">
        <v>1441836235</v>
      </c>
      <c r="E115">
        <v>1</v>
      </c>
      <c r="F115">
        <v>1</v>
      </c>
      <c r="G115">
        <v>15514512</v>
      </c>
      <c r="H115">
        <v>3</v>
      </c>
      <c r="I115" t="s">
        <v>578</v>
      </c>
      <c r="J115" t="s">
        <v>579</v>
      </c>
      <c r="K115" t="s">
        <v>580</v>
      </c>
      <c r="L115">
        <v>1346</v>
      </c>
      <c r="N115">
        <v>1009</v>
      </c>
      <c r="O115" t="s">
        <v>581</v>
      </c>
      <c r="P115" t="s">
        <v>581</v>
      </c>
      <c r="Q115">
        <v>1</v>
      </c>
      <c r="X115">
        <v>0.32</v>
      </c>
      <c r="Y115">
        <v>31.49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193</v>
      </c>
      <c r="AG115">
        <v>0.64</v>
      </c>
      <c r="AH115">
        <v>2</v>
      </c>
      <c r="AI115">
        <v>1472848427</v>
      </c>
      <c r="AJ115">
        <v>73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ROW(Source!A251)</f>
        <v>251</v>
      </c>
      <c r="B116">
        <v>1472853772</v>
      </c>
      <c r="C116">
        <v>1472853205</v>
      </c>
      <c r="D116">
        <v>1441819193</v>
      </c>
      <c r="E116">
        <v>15514512</v>
      </c>
      <c r="F116">
        <v>1</v>
      </c>
      <c r="G116">
        <v>15514512</v>
      </c>
      <c r="H116">
        <v>1</v>
      </c>
      <c r="I116" t="s">
        <v>571</v>
      </c>
      <c r="J116" t="s">
        <v>3</v>
      </c>
      <c r="K116" t="s">
        <v>572</v>
      </c>
      <c r="L116">
        <v>1191</v>
      </c>
      <c r="N116">
        <v>1013</v>
      </c>
      <c r="O116" t="s">
        <v>573</v>
      </c>
      <c r="P116" t="s">
        <v>573</v>
      </c>
      <c r="Q116">
        <v>1</v>
      </c>
      <c r="X116">
        <v>1.1000000000000001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193</v>
      </c>
      <c r="AG116">
        <v>2.2000000000000002</v>
      </c>
      <c r="AH116">
        <v>2</v>
      </c>
      <c r="AI116">
        <v>1472853772</v>
      </c>
      <c r="AJ116">
        <v>74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ROW(Source!A251)</f>
        <v>251</v>
      </c>
      <c r="B117">
        <v>1472853773</v>
      </c>
      <c r="C117">
        <v>1472853205</v>
      </c>
      <c r="D117">
        <v>1441836235</v>
      </c>
      <c r="E117">
        <v>1</v>
      </c>
      <c r="F117">
        <v>1</v>
      </c>
      <c r="G117">
        <v>15514512</v>
      </c>
      <c r="H117">
        <v>3</v>
      </c>
      <c r="I117" t="s">
        <v>578</v>
      </c>
      <c r="J117" t="s">
        <v>579</v>
      </c>
      <c r="K117" t="s">
        <v>580</v>
      </c>
      <c r="L117">
        <v>1346</v>
      </c>
      <c r="N117">
        <v>1009</v>
      </c>
      <c r="O117" t="s">
        <v>581</v>
      </c>
      <c r="P117" t="s">
        <v>581</v>
      </c>
      <c r="Q117">
        <v>1</v>
      </c>
      <c r="X117">
        <v>1.1999999999999999E-3</v>
      </c>
      <c r="Y117">
        <v>31.49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193</v>
      </c>
      <c r="AG117">
        <v>2.3999999999999998E-3</v>
      </c>
      <c r="AH117">
        <v>2</v>
      </c>
      <c r="AI117">
        <v>1472853773</v>
      </c>
      <c r="AJ117">
        <v>75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ROW(Source!A252)</f>
        <v>252</v>
      </c>
      <c r="B118">
        <v>1472855694</v>
      </c>
      <c r="C118">
        <v>1472855234</v>
      </c>
      <c r="D118">
        <v>1441819193</v>
      </c>
      <c r="E118">
        <v>15514512</v>
      </c>
      <c r="F118">
        <v>1</v>
      </c>
      <c r="G118">
        <v>15514512</v>
      </c>
      <c r="H118">
        <v>1</v>
      </c>
      <c r="I118" t="s">
        <v>571</v>
      </c>
      <c r="J118" t="s">
        <v>3</v>
      </c>
      <c r="K118" t="s">
        <v>572</v>
      </c>
      <c r="L118">
        <v>1191</v>
      </c>
      <c r="N118">
        <v>1013</v>
      </c>
      <c r="O118" t="s">
        <v>573</v>
      </c>
      <c r="P118" t="s">
        <v>573</v>
      </c>
      <c r="Q118">
        <v>1</v>
      </c>
      <c r="X118">
        <v>2.38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1</v>
      </c>
      <c r="AF118" t="s">
        <v>193</v>
      </c>
      <c r="AG118">
        <v>4.76</v>
      </c>
      <c r="AH118">
        <v>2</v>
      </c>
      <c r="AI118">
        <v>1472855694</v>
      </c>
      <c r="AJ118">
        <v>76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ROW(Source!A252)</f>
        <v>252</v>
      </c>
      <c r="B119">
        <v>1472855696</v>
      </c>
      <c r="C119">
        <v>1472855234</v>
      </c>
      <c r="D119">
        <v>1441836235</v>
      </c>
      <c r="E119">
        <v>1</v>
      </c>
      <c r="F119">
        <v>1</v>
      </c>
      <c r="G119">
        <v>15514512</v>
      </c>
      <c r="H119">
        <v>3</v>
      </c>
      <c r="I119" t="s">
        <v>578</v>
      </c>
      <c r="J119" t="s">
        <v>579</v>
      </c>
      <c r="K119" t="s">
        <v>580</v>
      </c>
      <c r="L119">
        <v>1346</v>
      </c>
      <c r="N119">
        <v>1009</v>
      </c>
      <c r="O119" t="s">
        <v>581</v>
      </c>
      <c r="P119" t="s">
        <v>581</v>
      </c>
      <c r="Q119">
        <v>1</v>
      </c>
      <c r="X119">
        <v>1E-3</v>
      </c>
      <c r="Y119">
        <v>31.49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193</v>
      </c>
      <c r="AG119">
        <v>2E-3</v>
      </c>
      <c r="AH119">
        <v>2</v>
      </c>
      <c r="AI119">
        <v>1472855696</v>
      </c>
      <c r="AJ119">
        <v>77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ROW(Source!A253)</f>
        <v>253</v>
      </c>
      <c r="B120">
        <v>1472753195</v>
      </c>
      <c r="C120">
        <v>1472753191</v>
      </c>
      <c r="D120">
        <v>1441819193</v>
      </c>
      <c r="E120">
        <v>15514512</v>
      </c>
      <c r="F120">
        <v>1</v>
      </c>
      <c r="G120">
        <v>15514512</v>
      </c>
      <c r="H120">
        <v>1</v>
      </c>
      <c r="I120" t="s">
        <v>571</v>
      </c>
      <c r="J120" t="s">
        <v>3</v>
      </c>
      <c r="K120" t="s">
        <v>572</v>
      </c>
      <c r="L120">
        <v>1191</v>
      </c>
      <c r="N120">
        <v>1013</v>
      </c>
      <c r="O120" t="s">
        <v>573</v>
      </c>
      <c r="P120" t="s">
        <v>573</v>
      </c>
      <c r="Q120">
        <v>1</v>
      </c>
      <c r="X120">
        <v>12.5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193</v>
      </c>
      <c r="AG120">
        <v>25</v>
      </c>
      <c r="AH120">
        <v>2</v>
      </c>
      <c r="AI120">
        <v>1472753192</v>
      </c>
      <c r="AJ120">
        <v>78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ROW(Source!A253)</f>
        <v>253</v>
      </c>
      <c r="B121">
        <v>1472753196</v>
      </c>
      <c r="C121">
        <v>1472753191</v>
      </c>
      <c r="D121">
        <v>1441836235</v>
      </c>
      <c r="E121">
        <v>1</v>
      </c>
      <c r="F121">
        <v>1</v>
      </c>
      <c r="G121">
        <v>15514512</v>
      </c>
      <c r="H121">
        <v>3</v>
      </c>
      <c r="I121" t="s">
        <v>578</v>
      </c>
      <c r="J121" t="s">
        <v>579</v>
      </c>
      <c r="K121" t="s">
        <v>580</v>
      </c>
      <c r="L121">
        <v>1346</v>
      </c>
      <c r="N121">
        <v>1009</v>
      </c>
      <c r="O121" t="s">
        <v>581</v>
      </c>
      <c r="P121" t="s">
        <v>581</v>
      </c>
      <c r="Q121">
        <v>1</v>
      </c>
      <c r="X121">
        <v>0.2</v>
      </c>
      <c r="Y121">
        <v>31.49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193</v>
      </c>
      <c r="AG121">
        <v>0.4</v>
      </c>
      <c r="AH121">
        <v>2</v>
      </c>
      <c r="AI121">
        <v>1472753193</v>
      </c>
      <c r="AJ121">
        <v>79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ROW(Source!A253)</f>
        <v>253</v>
      </c>
      <c r="B122">
        <v>1472753197</v>
      </c>
      <c r="C122">
        <v>1472753191</v>
      </c>
      <c r="D122">
        <v>1441834628</v>
      </c>
      <c r="E122">
        <v>1</v>
      </c>
      <c r="F122">
        <v>1</v>
      </c>
      <c r="G122">
        <v>15514512</v>
      </c>
      <c r="H122">
        <v>3</v>
      </c>
      <c r="I122" t="s">
        <v>640</v>
      </c>
      <c r="J122" t="s">
        <v>641</v>
      </c>
      <c r="K122" t="s">
        <v>642</v>
      </c>
      <c r="L122">
        <v>1348</v>
      </c>
      <c r="N122">
        <v>1009</v>
      </c>
      <c r="O122" t="s">
        <v>599</v>
      </c>
      <c r="P122" t="s">
        <v>599</v>
      </c>
      <c r="Q122">
        <v>1000</v>
      </c>
      <c r="X122">
        <v>1.4999999999999999E-4</v>
      </c>
      <c r="Y122">
        <v>73951.73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193</v>
      </c>
      <c r="AG122">
        <v>2.9999999999999997E-4</v>
      </c>
      <c r="AH122">
        <v>2</v>
      </c>
      <c r="AI122">
        <v>1472753194</v>
      </c>
      <c r="AJ122">
        <v>80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ROW(Source!A254)</f>
        <v>254</v>
      </c>
      <c r="B123">
        <v>1472753201</v>
      </c>
      <c r="C123">
        <v>1472753198</v>
      </c>
      <c r="D123">
        <v>1441819193</v>
      </c>
      <c r="E123">
        <v>15514512</v>
      </c>
      <c r="F123">
        <v>1</v>
      </c>
      <c r="G123">
        <v>15514512</v>
      </c>
      <c r="H123">
        <v>1</v>
      </c>
      <c r="I123" t="s">
        <v>571</v>
      </c>
      <c r="J123" t="s">
        <v>3</v>
      </c>
      <c r="K123" t="s">
        <v>572</v>
      </c>
      <c r="L123">
        <v>1191</v>
      </c>
      <c r="N123">
        <v>1013</v>
      </c>
      <c r="O123" t="s">
        <v>573</v>
      </c>
      <c r="P123" t="s">
        <v>573</v>
      </c>
      <c r="Q123">
        <v>1</v>
      </c>
      <c r="X123">
        <v>0.37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1</v>
      </c>
      <c r="AF123" t="s">
        <v>3</v>
      </c>
      <c r="AG123">
        <v>0.37</v>
      </c>
      <c r="AH123">
        <v>2</v>
      </c>
      <c r="AI123">
        <v>1472753199</v>
      </c>
      <c r="AJ123">
        <v>81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ROW(Source!A254)</f>
        <v>254</v>
      </c>
      <c r="B124">
        <v>1472753202</v>
      </c>
      <c r="C124">
        <v>1472753198</v>
      </c>
      <c r="D124">
        <v>1441834258</v>
      </c>
      <c r="E124">
        <v>1</v>
      </c>
      <c r="F124">
        <v>1</v>
      </c>
      <c r="G124">
        <v>15514512</v>
      </c>
      <c r="H124">
        <v>2</v>
      </c>
      <c r="I124" t="s">
        <v>574</v>
      </c>
      <c r="J124" t="s">
        <v>575</v>
      </c>
      <c r="K124" t="s">
        <v>576</v>
      </c>
      <c r="L124">
        <v>1368</v>
      </c>
      <c r="N124">
        <v>1011</v>
      </c>
      <c r="O124" t="s">
        <v>577</v>
      </c>
      <c r="P124" t="s">
        <v>577</v>
      </c>
      <c r="Q124">
        <v>1</v>
      </c>
      <c r="X124">
        <v>0.06</v>
      </c>
      <c r="Y124">
        <v>0</v>
      </c>
      <c r="Z124">
        <v>1303.01</v>
      </c>
      <c r="AA124">
        <v>826.2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0.06</v>
      </c>
      <c r="AH124">
        <v>2</v>
      </c>
      <c r="AI124">
        <v>1472753200</v>
      </c>
      <c r="AJ124">
        <v>82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ROW(Source!A255)</f>
        <v>255</v>
      </c>
      <c r="B125">
        <v>1472753205</v>
      </c>
      <c r="C125">
        <v>1472753203</v>
      </c>
      <c r="D125">
        <v>1441819193</v>
      </c>
      <c r="E125">
        <v>15514512</v>
      </c>
      <c r="F125">
        <v>1</v>
      </c>
      <c r="G125">
        <v>15514512</v>
      </c>
      <c r="H125">
        <v>1</v>
      </c>
      <c r="I125" t="s">
        <v>571</v>
      </c>
      <c r="J125" t="s">
        <v>3</v>
      </c>
      <c r="K125" t="s">
        <v>572</v>
      </c>
      <c r="L125">
        <v>1191</v>
      </c>
      <c r="N125">
        <v>1013</v>
      </c>
      <c r="O125" t="s">
        <v>573</v>
      </c>
      <c r="P125" t="s">
        <v>573</v>
      </c>
      <c r="Q125">
        <v>1</v>
      </c>
      <c r="X125">
        <v>0.8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1</v>
      </c>
      <c r="AF125" t="s">
        <v>193</v>
      </c>
      <c r="AG125">
        <v>1.6</v>
      </c>
      <c r="AH125">
        <v>2</v>
      </c>
      <c r="AI125">
        <v>1472753204</v>
      </c>
      <c r="AJ125">
        <v>83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ROW(Source!A256)</f>
        <v>256</v>
      </c>
      <c r="B126">
        <v>1472753208</v>
      </c>
      <c r="C126">
        <v>1472753206</v>
      </c>
      <c r="D126">
        <v>1441819193</v>
      </c>
      <c r="E126">
        <v>15514512</v>
      </c>
      <c r="F126">
        <v>1</v>
      </c>
      <c r="G126">
        <v>15514512</v>
      </c>
      <c r="H126">
        <v>1</v>
      </c>
      <c r="I126" t="s">
        <v>571</v>
      </c>
      <c r="J126" t="s">
        <v>3</v>
      </c>
      <c r="K126" t="s">
        <v>572</v>
      </c>
      <c r="L126">
        <v>1191</v>
      </c>
      <c r="N126">
        <v>1013</v>
      </c>
      <c r="O126" t="s">
        <v>573</v>
      </c>
      <c r="P126" t="s">
        <v>573</v>
      </c>
      <c r="Q126">
        <v>1</v>
      </c>
      <c r="X126">
        <v>0.8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1</v>
      </c>
      <c r="AF126" t="s">
        <v>193</v>
      </c>
      <c r="AG126">
        <v>1.6</v>
      </c>
      <c r="AH126">
        <v>2</v>
      </c>
      <c r="AI126">
        <v>1472753207</v>
      </c>
      <c r="AJ126">
        <v>84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ROW(Source!A257)</f>
        <v>257</v>
      </c>
      <c r="B127">
        <v>1472753212</v>
      </c>
      <c r="C127">
        <v>1472753209</v>
      </c>
      <c r="D127">
        <v>1441819193</v>
      </c>
      <c r="E127">
        <v>15514512</v>
      </c>
      <c r="F127">
        <v>1</v>
      </c>
      <c r="G127">
        <v>15514512</v>
      </c>
      <c r="H127">
        <v>1</v>
      </c>
      <c r="I127" t="s">
        <v>571</v>
      </c>
      <c r="J127" t="s">
        <v>3</v>
      </c>
      <c r="K127" t="s">
        <v>572</v>
      </c>
      <c r="L127">
        <v>1191</v>
      </c>
      <c r="N127">
        <v>1013</v>
      </c>
      <c r="O127" t="s">
        <v>573</v>
      </c>
      <c r="P127" t="s">
        <v>573</v>
      </c>
      <c r="Q127">
        <v>1</v>
      </c>
      <c r="X127">
        <v>0.37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1</v>
      </c>
      <c r="AF127" t="s">
        <v>193</v>
      </c>
      <c r="AG127">
        <v>0.74</v>
      </c>
      <c r="AH127">
        <v>2</v>
      </c>
      <c r="AI127">
        <v>1472753210</v>
      </c>
      <c r="AJ127">
        <v>85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ROW(Source!A257)</f>
        <v>257</v>
      </c>
      <c r="B128">
        <v>1472753213</v>
      </c>
      <c r="C128">
        <v>1472753209</v>
      </c>
      <c r="D128">
        <v>1441834258</v>
      </c>
      <c r="E128">
        <v>1</v>
      </c>
      <c r="F128">
        <v>1</v>
      </c>
      <c r="G128">
        <v>15514512</v>
      </c>
      <c r="H128">
        <v>2</v>
      </c>
      <c r="I128" t="s">
        <v>574</v>
      </c>
      <c r="J128" t="s">
        <v>575</v>
      </c>
      <c r="K128" t="s">
        <v>576</v>
      </c>
      <c r="L128">
        <v>1368</v>
      </c>
      <c r="N128">
        <v>1011</v>
      </c>
      <c r="O128" t="s">
        <v>577</v>
      </c>
      <c r="P128" t="s">
        <v>577</v>
      </c>
      <c r="Q128">
        <v>1</v>
      </c>
      <c r="X128">
        <v>0.06</v>
      </c>
      <c r="Y128">
        <v>0</v>
      </c>
      <c r="Z128">
        <v>1303.01</v>
      </c>
      <c r="AA128">
        <v>826.2</v>
      </c>
      <c r="AB128">
        <v>0</v>
      </c>
      <c r="AC128">
        <v>0</v>
      </c>
      <c r="AD128">
        <v>1</v>
      </c>
      <c r="AE128">
        <v>0</v>
      </c>
      <c r="AF128" t="s">
        <v>193</v>
      </c>
      <c r="AG128">
        <v>0.12</v>
      </c>
      <c r="AH128">
        <v>2</v>
      </c>
      <c r="AI128">
        <v>1472753211</v>
      </c>
      <c r="AJ128">
        <v>86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ROW(Source!A259)</f>
        <v>259</v>
      </c>
      <c r="B129">
        <v>1472753230</v>
      </c>
      <c r="C129">
        <v>1472753215</v>
      </c>
      <c r="D129">
        <v>1441819193</v>
      </c>
      <c r="E129">
        <v>15514512</v>
      </c>
      <c r="F129">
        <v>1</v>
      </c>
      <c r="G129">
        <v>15514512</v>
      </c>
      <c r="H129">
        <v>1</v>
      </c>
      <c r="I129" t="s">
        <v>571</v>
      </c>
      <c r="J129" t="s">
        <v>3</v>
      </c>
      <c r="K129" t="s">
        <v>572</v>
      </c>
      <c r="L129">
        <v>1191</v>
      </c>
      <c r="N129">
        <v>1013</v>
      </c>
      <c r="O129" t="s">
        <v>573</v>
      </c>
      <c r="P129" t="s">
        <v>573</v>
      </c>
      <c r="Q129">
        <v>1</v>
      </c>
      <c r="X129">
        <v>84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1</v>
      </c>
      <c r="AF129" t="s">
        <v>3</v>
      </c>
      <c r="AG129">
        <v>84</v>
      </c>
      <c r="AH129">
        <v>2</v>
      </c>
      <c r="AI129">
        <v>1472753216</v>
      </c>
      <c r="AJ129">
        <v>87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ROW(Source!A259)</f>
        <v>259</v>
      </c>
      <c r="B130">
        <v>1472753231</v>
      </c>
      <c r="C130">
        <v>1472753215</v>
      </c>
      <c r="D130">
        <v>1441835475</v>
      </c>
      <c r="E130">
        <v>1</v>
      </c>
      <c r="F130">
        <v>1</v>
      </c>
      <c r="G130">
        <v>15514512</v>
      </c>
      <c r="H130">
        <v>3</v>
      </c>
      <c r="I130" t="s">
        <v>596</v>
      </c>
      <c r="J130" t="s">
        <v>597</v>
      </c>
      <c r="K130" t="s">
        <v>598</v>
      </c>
      <c r="L130">
        <v>1348</v>
      </c>
      <c r="N130">
        <v>1009</v>
      </c>
      <c r="O130" t="s">
        <v>599</v>
      </c>
      <c r="P130" t="s">
        <v>599</v>
      </c>
      <c r="Q130">
        <v>1000</v>
      </c>
      <c r="X130">
        <v>8.0000000000000004E-4</v>
      </c>
      <c r="Y130">
        <v>155908.07999999999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8.0000000000000004E-4</v>
      </c>
      <c r="AH130">
        <v>2</v>
      </c>
      <c r="AI130">
        <v>1472753217</v>
      </c>
      <c r="AJ130">
        <v>88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ROW(Source!A259)</f>
        <v>259</v>
      </c>
      <c r="B131">
        <v>1472753232</v>
      </c>
      <c r="C131">
        <v>1472753215</v>
      </c>
      <c r="D131">
        <v>1441835549</v>
      </c>
      <c r="E131">
        <v>1</v>
      </c>
      <c r="F131">
        <v>1</v>
      </c>
      <c r="G131">
        <v>15514512</v>
      </c>
      <c r="H131">
        <v>3</v>
      </c>
      <c r="I131" t="s">
        <v>600</v>
      </c>
      <c r="J131" t="s">
        <v>601</v>
      </c>
      <c r="K131" t="s">
        <v>602</v>
      </c>
      <c r="L131">
        <v>1348</v>
      </c>
      <c r="N131">
        <v>1009</v>
      </c>
      <c r="O131" t="s">
        <v>599</v>
      </c>
      <c r="P131" t="s">
        <v>599</v>
      </c>
      <c r="Q131">
        <v>1000</v>
      </c>
      <c r="X131">
        <v>1E-4</v>
      </c>
      <c r="Y131">
        <v>194655.19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1E-4</v>
      </c>
      <c r="AH131">
        <v>2</v>
      </c>
      <c r="AI131">
        <v>1472753218</v>
      </c>
      <c r="AJ131">
        <v>89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ROW(Source!A259)</f>
        <v>259</v>
      </c>
      <c r="B132">
        <v>1472753233</v>
      </c>
      <c r="C132">
        <v>1472753215</v>
      </c>
      <c r="D132">
        <v>1441836325</v>
      </c>
      <c r="E132">
        <v>1</v>
      </c>
      <c r="F132">
        <v>1</v>
      </c>
      <c r="G132">
        <v>15514512</v>
      </c>
      <c r="H132">
        <v>3</v>
      </c>
      <c r="I132" t="s">
        <v>603</v>
      </c>
      <c r="J132" t="s">
        <v>604</v>
      </c>
      <c r="K132" t="s">
        <v>605</v>
      </c>
      <c r="L132">
        <v>1348</v>
      </c>
      <c r="N132">
        <v>1009</v>
      </c>
      <c r="O132" t="s">
        <v>599</v>
      </c>
      <c r="P132" t="s">
        <v>599</v>
      </c>
      <c r="Q132">
        <v>1000</v>
      </c>
      <c r="X132">
        <v>8.0000000000000004E-4</v>
      </c>
      <c r="Y132">
        <v>108798.39999999999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8.0000000000000004E-4</v>
      </c>
      <c r="AH132">
        <v>2</v>
      </c>
      <c r="AI132">
        <v>1472753219</v>
      </c>
      <c r="AJ132">
        <v>90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ROW(Source!A259)</f>
        <v>259</v>
      </c>
      <c r="B133">
        <v>1472753234</v>
      </c>
      <c r="C133">
        <v>1472753215</v>
      </c>
      <c r="D133">
        <v>1441838531</v>
      </c>
      <c r="E133">
        <v>1</v>
      </c>
      <c r="F133">
        <v>1</v>
      </c>
      <c r="G133">
        <v>15514512</v>
      </c>
      <c r="H133">
        <v>3</v>
      </c>
      <c r="I133" t="s">
        <v>606</v>
      </c>
      <c r="J133" t="s">
        <v>607</v>
      </c>
      <c r="K133" t="s">
        <v>608</v>
      </c>
      <c r="L133">
        <v>1348</v>
      </c>
      <c r="N133">
        <v>1009</v>
      </c>
      <c r="O133" t="s">
        <v>599</v>
      </c>
      <c r="P133" t="s">
        <v>599</v>
      </c>
      <c r="Q133">
        <v>1000</v>
      </c>
      <c r="X133">
        <v>6.9999999999999999E-4</v>
      </c>
      <c r="Y133">
        <v>370783.55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6.9999999999999999E-4</v>
      </c>
      <c r="AH133">
        <v>2</v>
      </c>
      <c r="AI133">
        <v>1472753220</v>
      </c>
      <c r="AJ133">
        <v>91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ROW(Source!A259)</f>
        <v>259</v>
      </c>
      <c r="B134">
        <v>1472753235</v>
      </c>
      <c r="C134">
        <v>1472753215</v>
      </c>
      <c r="D134">
        <v>1441838759</v>
      </c>
      <c r="E134">
        <v>1</v>
      </c>
      <c r="F134">
        <v>1</v>
      </c>
      <c r="G134">
        <v>15514512</v>
      </c>
      <c r="H134">
        <v>3</v>
      </c>
      <c r="I134" t="s">
        <v>609</v>
      </c>
      <c r="J134" t="s">
        <v>610</v>
      </c>
      <c r="K134" t="s">
        <v>611</v>
      </c>
      <c r="L134">
        <v>1348</v>
      </c>
      <c r="N134">
        <v>1009</v>
      </c>
      <c r="O134" t="s">
        <v>599</v>
      </c>
      <c r="P134" t="s">
        <v>599</v>
      </c>
      <c r="Q134">
        <v>1000</v>
      </c>
      <c r="X134">
        <v>6.9999999999999999E-4</v>
      </c>
      <c r="Y134">
        <v>1590701.16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6.9999999999999999E-4</v>
      </c>
      <c r="AH134">
        <v>2</v>
      </c>
      <c r="AI134">
        <v>1472753221</v>
      </c>
      <c r="AJ134">
        <v>92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ROW(Source!A259)</f>
        <v>259</v>
      </c>
      <c r="B135">
        <v>1472753236</v>
      </c>
      <c r="C135">
        <v>1472753215</v>
      </c>
      <c r="D135">
        <v>1441834635</v>
      </c>
      <c r="E135">
        <v>1</v>
      </c>
      <c r="F135">
        <v>1</v>
      </c>
      <c r="G135">
        <v>15514512</v>
      </c>
      <c r="H135">
        <v>3</v>
      </c>
      <c r="I135" t="s">
        <v>612</v>
      </c>
      <c r="J135" t="s">
        <v>613</v>
      </c>
      <c r="K135" t="s">
        <v>614</v>
      </c>
      <c r="L135">
        <v>1339</v>
      </c>
      <c r="N135">
        <v>1007</v>
      </c>
      <c r="O135" t="s">
        <v>210</v>
      </c>
      <c r="P135" t="s">
        <v>210</v>
      </c>
      <c r="Q135">
        <v>1</v>
      </c>
      <c r="X135">
        <v>1.8</v>
      </c>
      <c r="Y135">
        <v>103.4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1.8</v>
      </c>
      <c r="AH135">
        <v>2</v>
      </c>
      <c r="AI135">
        <v>1472753222</v>
      </c>
      <c r="AJ135">
        <v>93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ROW(Source!A259)</f>
        <v>259</v>
      </c>
      <c r="B136">
        <v>1472753237</v>
      </c>
      <c r="C136">
        <v>1472753215</v>
      </c>
      <c r="D136">
        <v>1441834627</v>
      </c>
      <c r="E136">
        <v>1</v>
      </c>
      <c r="F136">
        <v>1</v>
      </c>
      <c r="G136">
        <v>15514512</v>
      </c>
      <c r="H136">
        <v>3</v>
      </c>
      <c r="I136" t="s">
        <v>615</v>
      </c>
      <c r="J136" t="s">
        <v>616</v>
      </c>
      <c r="K136" t="s">
        <v>617</v>
      </c>
      <c r="L136">
        <v>1339</v>
      </c>
      <c r="N136">
        <v>1007</v>
      </c>
      <c r="O136" t="s">
        <v>210</v>
      </c>
      <c r="P136" t="s">
        <v>210</v>
      </c>
      <c r="Q136">
        <v>1</v>
      </c>
      <c r="X136">
        <v>0.9</v>
      </c>
      <c r="Y136">
        <v>875.46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3</v>
      </c>
      <c r="AG136">
        <v>0.9</v>
      </c>
      <c r="AH136">
        <v>2</v>
      </c>
      <c r="AI136">
        <v>1472753223</v>
      </c>
      <c r="AJ136">
        <v>94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ROW(Source!A259)</f>
        <v>259</v>
      </c>
      <c r="B137">
        <v>1472753238</v>
      </c>
      <c r="C137">
        <v>1472753215</v>
      </c>
      <c r="D137">
        <v>1441834671</v>
      </c>
      <c r="E137">
        <v>1</v>
      </c>
      <c r="F137">
        <v>1</v>
      </c>
      <c r="G137">
        <v>15514512</v>
      </c>
      <c r="H137">
        <v>3</v>
      </c>
      <c r="I137" t="s">
        <v>618</v>
      </c>
      <c r="J137" t="s">
        <v>619</v>
      </c>
      <c r="K137" t="s">
        <v>620</v>
      </c>
      <c r="L137">
        <v>1348</v>
      </c>
      <c r="N137">
        <v>1009</v>
      </c>
      <c r="O137" t="s">
        <v>599</v>
      </c>
      <c r="P137" t="s">
        <v>599</v>
      </c>
      <c r="Q137">
        <v>1000</v>
      </c>
      <c r="X137">
        <v>5.9999999999999995E-4</v>
      </c>
      <c r="Y137">
        <v>184462.17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3</v>
      </c>
      <c r="AG137">
        <v>5.9999999999999995E-4</v>
      </c>
      <c r="AH137">
        <v>2</v>
      </c>
      <c r="AI137">
        <v>1472753224</v>
      </c>
      <c r="AJ137">
        <v>95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ROW(Source!A259)</f>
        <v>259</v>
      </c>
      <c r="B138">
        <v>1472753239</v>
      </c>
      <c r="C138">
        <v>1472753215</v>
      </c>
      <c r="D138">
        <v>1441834634</v>
      </c>
      <c r="E138">
        <v>1</v>
      </c>
      <c r="F138">
        <v>1</v>
      </c>
      <c r="G138">
        <v>15514512</v>
      </c>
      <c r="H138">
        <v>3</v>
      </c>
      <c r="I138" t="s">
        <v>621</v>
      </c>
      <c r="J138" t="s">
        <v>622</v>
      </c>
      <c r="K138" t="s">
        <v>623</v>
      </c>
      <c r="L138">
        <v>1348</v>
      </c>
      <c r="N138">
        <v>1009</v>
      </c>
      <c r="O138" t="s">
        <v>599</v>
      </c>
      <c r="P138" t="s">
        <v>599</v>
      </c>
      <c r="Q138">
        <v>1000</v>
      </c>
      <c r="X138">
        <v>1E-3</v>
      </c>
      <c r="Y138">
        <v>88053.759999999995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1E-3</v>
      </c>
      <c r="AH138">
        <v>2</v>
      </c>
      <c r="AI138">
        <v>1472753225</v>
      </c>
      <c r="AJ138">
        <v>96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ROW(Source!A259)</f>
        <v>259</v>
      </c>
      <c r="B139">
        <v>1472753240</v>
      </c>
      <c r="C139">
        <v>1472753215</v>
      </c>
      <c r="D139">
        <v>1441834836</v>
      </c>
      <c r="E139">
        <v>1</v>
      </c>
      <c r="F139">
        <v>1</v>
      </c>
      <c r="G139">
        <v>15514512</v>
      </c>
      <c r="H139">
        <v>3</v>
      </c>
      <c r="I139" t="s">
        <v>624</v>
      </c>
      <c r="J139" t="s">
        <v>625</v>
      </c>
      <c r="K139" t="s">
        <v>626</v>
      </c>
      <c r="L139">
        <v>1348</v>
      </c>
      <c r="N139">
        <v>1009</v>
      </c>
      <c r="O139" t="s">
        <v>599</v>
      </c>
      <c r="P139" t="s">
        <v>599</v>
      </c>
      <c r="Q139">
        <v>1000</v>
      </c>
      <c r="X139">
        <v>2.16E-3</v>
      </c>
      <c r="Y139">
        <v>93194.67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2.16E-3</v>
      </c>
      <c r="AH139">
        <v>2</v>
      </c>
      <c r="AI139">
        <v>1472753226</v>
      </c>
      <c r="AJ139">
        <v>97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ROW(Source!A259)</f>
        <v>259</v>
      </c>
      <c r="B140">
        <v>1472753241</v>
      </c>
      <c r="C140">
        <v>1472753215</v>
      </c>
      <c r="D140">
        <v>1441834853</v>
      </c>
      <c r="E140">
        <v>1</v>
      </c>
      <c r="F140">
        <v>1</v>
      </c>
      <c r="G140">
        <v>15514512</v>
      </c>
      <c r="H140">
        <v>3</v>
      </c>
      <c r="I140" t="s">
        <v>627</v>
      </c>
      <c r="J140" t="s">
        <v>628</v>
      </c>
      <c r="K140" t="s">
        <v>629</v>
      </c>
      <c r="L140">
        <v>1348</v>
      </c>
      <c r="N140">
        <v>1009</v>
      </c>
      <c r="O140" t="s">
        <v>599</v>
      </c>
      <c r="P140" t="s">
        <v>599</v>
      </c>
      <c r="Q140">
        <v>1000</v>
      </c>
      <c r="X140">
        <v>8.0000000000000004E-4</v>
      </c>
      <c r="Y140">
        <v>78065.73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8.0000000000000004E-4</v>
      </c>
      <c r="AH140">
        <v>2</v>
      </c>
      <c r="AI140">
        <v>1472753227</v>
      </c>
      <c r="AJ140">
        <v>98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ROW(Source!A259)</f>
        <v>259</v>
      </c>
      <c r="B141">
        <v>1472753243</v>
      </c>
      <c r="C141">
        <v>1472753215</v>
      </c>
      <c r="D141">
        <v>1441822273</v>
      </c>
      <c r="E141">
        <v>15514512</v>
      </c>
      <c r="F141">
        <v>1</v>
      </c>
      <c r="G141">
        <v>15514512</v>
      </c>
      <c r="H141">
        <v>3</v>
      </c>
      <c r="I141" t="s">
        <v>593</v>
      </c>
      <c r="J141" t="s">
        <v>3</v>
      </c>
      <c r="K141" t="s">
        <v>595</v>
      </c>
      <c r="L141">
        <v>1348</v>
      </c>
      <c r="N141">
        <v>1009</v>
      </c>
      <c r="O141" t="s">
        <v>599</v>
      </c>
      <c r="P141" t="s">
        <v>599</v>
      </c>
      <c r="Q141">
        <v>1000</v>
      </c>
      <c r="X141">
        <v>2.4000000000000001E-4</v>
      </c>
      <c r="Y141">
        <v>94640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2.4000000000000001E-4</v>
      </c>
      <c r="AH141">
        <v>2</v>
      </c>
      <c r="AI141">
        <v>1472753228</v>
      </c>
      <c r="AJ141">
        <v>99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ROW(Source!A259)</f>
        <v>259</v>
      </c>
      <c r="B142">
        <v>1472753242</v>
      </c>
      <c r="C142">
        <v>1472753215</v>
      </c>
      <c r="D142">
        <v>1441850453</v>
      </c>
      <c r="E142">
        <v>1</v>
      </c>
      <c r="F142">
        <v>1</v>
      </c>
      <c r="G142">
        <v>15514512</v>
      </c>
      <c r="H142">
        <v>3</v>
      </c>
      <c r="I142" t="s">
        <v>630</v>
      </c>
      <c r="J142" t="s">
        <v>631</v>
      </c>
      <c r="K142" t="s">
        <v>632</v>
      </c>
      <c r="L142">
        <v>1348</v>
      </c>
      <c r="N142">
        <v>1009</v>
      </c>
      <c r="O142" t="s">
        <v>599</v>
      </c>
      <c r="P142" t="s">
        <v>599</v>
      </c>
      <c r="Q142">
        <v>1000</v>
      </c>
      <c r="X142">
        <v>8.9999999999999998E-4</v>
      </c>
      <c r="Y142">
        <v>178433.97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8.9999999999999998E-4</v>
      </c>
      <c r="AH142">
        <v>2</v>
      </c>
      <c r="AI142">
        <v>1472753229</v>
      </c>
      <c r="AJ142">
        <v>100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ROW(Source!A260)</f>
        <v>260</v>
      </c>
      <c r="B143">
        <v>1472753255</v>
      </c>
      <c r="C143">
        <v>1472753244</v>
      </c>
      <c r="D143">
        <v>1441819193</v>
      </c>
      <c r="E143">
        <v>15514512</v>
      </c>
      <c r="F143">
        <v>1</v>
      </c>
      <c r="G143">
        <v>15514512</v>
      </c>
      <c r="H143">
        <v>1</v>
      </c>
      <c r="I143" t="s">
        <v>571</v>
      </c>
      <c r="J143" t="s">
        <v>3</v>
      </c>
      <c r="K143" t="s">
        <v>572</v>
      </c>
      <c r="L143">
        <v>1191</v>
      </c>
      <c r="N143">
        <v>1013</v>
      </c>
      <c r="O143" t="s">
        <v>573</v>
      </c>
      <c r="P143" t="s">
        <v>573</v>
      </c>
      <c r="Q143">
        <v>1</v>
      </c>
      <c r="X143">
        <v>42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1</v>
      </c>
      <c r="AF143" t="s">
        <v>3</v>
      </c>
      <c r="AG143">
        <v>42</v>
      </c>
      <c r="AH143">
        <v>2</v>
      </c>
      <c r="AI143">
        <v>1472753245</v>
      </c>
      <c r="AJ143">
        <v>101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ROW(Source!A260)</f>
        <v>260</v>
      </c>
      <c r="B144">
        <v>1472753256</v>
      </c>
      <c r="C144">
        <v>1472753244</v>
      </c>
      <c r="D144">
        <v>1441835475</v>
      </c>
      <c r="E144">
        <v>1</v>
      </c>
      <c r="F144">
        <v>1</v>
      </c>
      <c r="G144">
        <v>15514512</v>
      </c>
      <c r="H144">
        <v>3</v>
      </c>
      <c r="I144" t="s">
        <v>596</v>
      </c>
      <c r="J144" t="s">
        <v>597</v>
      </c>
      <c r="K144" t="s">
        <v>598</v>
      </c>
      <c r="L144">
        <v>1348</v>
      </c>
      <c r="N144">
        <v>1009</v>
      </c>
      <c r="O144" t="s">
        <v>599</v>
      </c>
      <c r="P144" t="s">
        <v>599</v>
      </c>
      <c r="Q144">
        <v>1000</v>
      </c>
      <c r="X144">
        <v>2.9999999999999997E-4</v>
      </c>
      <c r="Y144">
        <v>155908.07999999999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2.9999999999999997E-4</v>
      </c>
      <c r="AH144">
        <v>2</v>
      </c>
      <c r="AI144">
        <v>1472753246</v>
      </c>
      <c r="AJ144">
        <v>102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ROW(Source!A260)</f>
        <v>260</v>
      </c>
      <c r="B145">
        <v>1472753257</v>
      </c>
      <c r="C145">
        <v>1472753244</v>
      </c>
      <c r="D145">
        <v>1441835549</v>
      </c>
      <c r="E145">
        <v>1</v>
      </c>
      <c r="F145">
        <v>1</v>
      </c>
      <c r="G145">
        <v>15514512</v>
      </c>
      <c r="H145">
        <v>3</v>
      </c>
      <c r="I145" t="s">
        <v>600</v>
      </c>
      <c r="J145" t="s">
        <v>601</v>
      </c>
      <c r="K145" t="s">
        <v>602</v>
      </c>
      <c r="L145">
        <v>1348</v>
      </c>
      <c r="N145">
        <v>1009</v>
      </c>
      <c r="O145" t="s">
        <v>599</v>
      </c>
      <c r="P145" t="s">
        <v>599</v>
      </c>
      <c r="Q145">
        <v>1000</v>
      </c>
      <c r="X145">
        <v>1E-4</v>
      </c>
      <c r="Y145">
        <v>194655.19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1E-4</v>
      </c>
      <c r="AH145">
        <v>2</v>
      </c>
      <c r="AI145">
        <v>1472753247</v>
      </c>
      <c r="AJ145">
        <v>103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ROW(Source!A260)</f>
        <v>260</v>
      </c>
      <c r="B146">
        <v>1472753258</v>
      </c>
      <c r="C146">
        <v>1472753244</v>
      </c>
      <c r="D146">
        <v>1441836250</v>
      </c>
      <c r="E146">
        <v>1</v>
      </c>
      <c r="F146">
        <v>1</v>
      </c>
      <c r="G146">
        <v>15514512</v>
      </c>
      <c r="H146">
        <v>3</v>
      </c>
      <c r="I146" t="s">
        <v>633</v>
      </c>
      <c r="J146" t="s">
        <v>634</v>
      </c>
      <c r="K146" t="s">
        <v>635</v>
      </c>
      <c r="L146">
        <v>1327</v>
      </c>
      <c r="N146">
        <v>1005</v>
      </c>
      <c r="O146" t="s">
        <v>636</v>
      </c>
      <c r="P146" t="s">
        <v>636</v>
      </c>
      <c r="Q146">
        <v>1</v>
      </c>
      <c r="X146">
        <v>1.4</v>
      </c>
      <c r="Y146">
        <v>149.25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1.4</v>
      </c>
      <c r="AH146">
        <v>2</v>
      </c>
      <c r="AI146">
        <v>1472753248</v>
      </c>
      <c r="AJ146">
        <v>104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ROW(Source!A260)</f>
        <v>260</v>
      </c>
      <c r="B147">
        <v>1472753259</v>
      </c>
      <c r="C147">
        <v>1472753244</v>
      </c>
      <c r="D147">
        <v>1441834635</v>
      </c>
      <c r="E147">
        <v>1</v>
      </c>
      <c r="F147">
        <v>1</v>
      </c>
      <c r="G147">
        <v>15514512</v>
      </c>
      <c r="H147">
        <v>3</v>
      </c>
      <c r="I147" t="s">
        <v>612</v>
      </c>
      <c r="J147" t="s">
        <v>613</v>
      </c>
      <c r="K147" t="s">
        <v>614</v>
      </c>
      <c r="L147">
        <v>1339</v>
      </c>
      <c r="N147">
        <v>1007</v>
      </c>
      <c r="O147" t="s">
        <v>210</v>
      </c>
      <c r="P147" t="s">
        <v>210</v>
      </c>
      <c r="Q147">
        <v>1</v>
      </c>
      <c r="X147">
        <v>0.5</v>
      </c>
      <c r="Y147">
        <v>103.4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3</v>
      </c>
      <c r="AG147">
        <v>0.5</v>
      </c>
      <c r="AH147">
        <v>2</v>
      </c>
      <c r="AI147">
        <v>1472753249</v>
      </c>
      <c r="AJ147">
        <v>105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ROW(Source!A260)</f>
        <v>260</v>
      </c>
      <c r="B148">
        <v>1472753260</v>
      </c>
      <c r="C148">
        <v>1472753244</v>
      </c>
      <c r="D148">
        <v>1441834627</v>
      </c>
      <c r="E148">
        <v>1</v>
      </c>
      <c r="F148">
        <v>1</v>
      </c>
      <c r="G148">
        <v>15514512</v>
      </c>
      <c r="H148">
        <v>3</v>
      </c>
      <c r="I148" t="s">
        <v>615</v>
      </c>
      <c r="J148" t="s">
        <v>616</v>
      </c>
      <c r="K148" t="s">
        <v>617</v>
      </c>
      <c r="L148">
        <v>1339</v>
      </c>
      <c r="N148">
        <v>1007</v>
      </c>
      <c r="O148" t="s">
        <v>210</v>
      </c>
      <c r="P148" t="s">
        <v>210</v>
      </c>
      <c r="Q148">
        <v>1</v>
      </c>
      <c r="X148">
        <v>0.3</v>
      </c>
      <c r="Y148">
        <v>875.46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3</v>
      </c>
      <c r="AG148">
        <v>0.3</v>
      </c>
      <c r="AH148">
        <v>2</v>
      </c>
      <c r="AI148">
        <v>1472753250</v>
      </c>
      <c r="AJ148">
        <v>106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ROW(Source!A260)</f>
        <v>260</v>
      </c>
      <c r="B149">
        <v>1472753261</v>
      </c>
      <c r="C149">
        <v>1472753244</v>
      </c>
      <c r="D149">
        <v>1441834671</v>
      </c>
      <c r="E149">
        <v>1</v>
      </c>
      <c r="F149">
        <v>1</v>
      </c>
      <c r="G149">
        <v>15514512</v>
      </c>
      <c r="H149">
        <v>3</v>
      </c>
      <c r="I149" t="s">
        <v>618</v>
      </c>
      <c r="J149" t="s">
        <v>619</v>
      </c>
      <c r="K149" t="s">
        <v>620</v>
      </c>
      <c r="L149">
        <v>1348</v>
      </c>
      <c r="N149">
        <v>1009</v>
      </c>
      <c r="O149" t="s">
        <v>599</v>
      </c>
      <c r="P149" t="s">
        <v>599</v>
      </c>
      <c r="Q149">
        <v>1000</v>
      </c>
      <c r="X149">
        <v>1E-4</v>
      </c>
      <c r="Y149">
        <v>184462.17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3</v>
      </c>
      <c r="AG149">
        <v>1E-4</v>
      </c>
      <c r="AH149">
        <v>2</v>
      </c>
      <c r="AI149">
        <v>1472753251</v>
      </c>
      <c r="AJ149">
        <v>107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ROW(Source!A260)</f>
        <v>260</v>
      </c>
      <c r="B150">
        <v>1472753262</v>
      </c>
      <c r="C150">
        <v>1472753244</v>
      </c>
      <c r="D150">
        <v>1441834634</v>
      </c>
      <c r="E150">
        <v>1</v>
      </c>
      <c r="F150">
        <v>1</v>
      </c>
      <c r="G150">
        <v>15514512</v>
      </c>
      <c r="H150">
        <v>3</v>
      </c>
      <c r="I150" t="s">
        <v>621</v>
      </c>
      <c r="J150" t="s">
        <v>622</v>
      </c>
      <c r="K150" t="s">
        <v>623</v>
      </c>
      <c r="L150">
        <v>1348</v>
      </c>
      <c r="N150">
        <v>1009</v>
      </c>
      <c r="O150" t="s">
        <v>599</v>
      </c>
      <c r="P150" t="s">
        <v>599</v>
      </c>
      <c r="Q150">
        <v>1000</v>
      </c>
      <c r="X150">
        <v>2.9999999999999997E-4</v>
      </c>
      <c r="Y150">
        <v>88053.759999999995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2.9999999999999997E-4</v>
      </c>
      <c r="AH150">
        <v>2</v>
      </c>
      <c r="AI150">
        <v>1472753252</v>
      </c>
      <c r="AJ150">
        <v>108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ROW(Source!A260)</f>
        <v>260</v>
      </c>
      <c r="B151">
        <v>1472753263</v>
      </c>
      <c r="C151">
        <v>1472753244</v>
      </c>
      <c r="D151">
        <v>1441834836</v>
      </c>
      <c r="E151">
        <v>1</v>
      </c>
      <c r="F151">
        <v>1</v>
      </c>
      <c r="G151">
        <v>15514512</v>
      </c>
      <c r="H151">
        <v>3</v>
      </c>
      <c r="I151" t="s">
        <v>624</v>
      </c>
      <c r="J151" t="s">
        <v>625</v>
      </c>
      <c r="K151" t="s">
        <v>626</v>
      </c>
      <c r="L151">
        <v>1348</v>
      </c>
      <c r="N151">
        <v>1009</v>
      </c>
      <c r="O151" t="s">
        <v>599</v>
      </c>
      <c r="P151" t="s">
        <v>599</v>
      </c>
      <c r="Q151">
        <v>1000</v>
      </c>
      <c r="X151">
        <v>6.3000000000000003E-4</v>
      </c>
      <c r="Y151">
        <v>93194.67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6.3000000000000003E-4</v>
      </c>
      <c r="AH151">
        <v>2</v>
      </c>
      <c r="AI151">
        <v>1472753253</v>
      </c>
      <c r="AJ151">
        <v>109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ROW(Source!A260)</f>
        <v>260</v>
      </c>
      <c r="B152">
        <v>1472753264</v>
      </c>
      <c r="C152">
        <v>1472753244</v>
      </c>
      <c r="D152">
        <v>1441822273</v>
      </c>
      <c r="E152">
        <v>15514512</v>
      </c>
      <c r="F152">
        <v>1</v>
      </c>
      <c r="G152">
        <v>15514512</v>
      </c>
      <c r="H152">
        <v>3</v>
      </c>
      <c r="I152" t="s">
        <v>593</v>
      </c>
      <c r="J152" t="s">
        <v>3</v>
      </c>
      <c r="K152" t="s">
        <v>595</v>
      </c>
      <c r="L152">
        <v>1348</v>
      </c>
      <c r="N152">
        <v>1009</v>
      </c>
      <c r="O152" t="s">
        <v>599</v>
      </c>
      <c r="P152" t="s">
        <v>599</v>
      </c>
      <c r="Q152">
        <v>1000</v>
      </c>
      <c r="X152">
        <v>6.9999999999999994E-5</v>
      </c>
      <c r="Y152">
        <v>94640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6.9999999999999994E-5</v>
      </c>
      <c r="AH152">
        <v>2</v>
      </c>
      <c r="AI152">
        <v>1472753254</v>
      </c>
      <c r="AJ152">
        <v>110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ROW(Source!A261)</f>
        <v>261</v>
      </c>
      <c r="B153">
        <v>1472868681</v>
      </c>
      <c r="C153">
        <v>1472868582</v>
      </c>
      <c r="D153">
        <v>1441819193</v>
      </c>
      <c r="E153">
        <v>15514512</v>
      </c>
      <c r="F153">
        <v>1</v>
      </c>
      <c r="G153">
        <v>15514512</v>
      </c>
      <c r="H153">
        <v>1</v>
      </c>
      <c r="I153" t="s">
        <v>571</v>
      </c>
      <c r="J153" t="s">
        <v>3</v>
      </c>
      <c r="K153" t="s">
        <v>572</v>
      </c>
      <c r="L153">
        <v>1191</v>
      </c>
      <c r="N153">
        <v>1013</v>
      </c>
      <c r="O153" t="s">
        <v>573</v>
      </c>
      <c r="P153" t="s">
        <v>573</v>
      </c>
      <c r="Q153">
        <v>1</v>
      </c>
      <c r="X153">
        <v>1.56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1</v>
      </c>
      <c r="AF153" t="s">
        <v>193</v>
      </c>
      <c r="AG153">
        <v>3.12</v>
      </c>
      <c r="AH153">
        <v>2</v>
      </c>
      <c r="AI153">
        <v>1472868675</v>
      </c>
      <c r="AJ153">
        <v>111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ROW(Source!A261)</f>
        <v>261</v>
      </c>
      <c r="B154">
        <v>1472868684</v>
      </c>
      <c r="C154">
        <v>1472868582</v>
      </c>
      <c r="D154">
        <v>1441833954</v>
      </c>
      <c r="E154">
        <v>1</v>
      </c>
      <c r="F154">
        <v>1</v>
      </c>
      <c r="G154">
        <v>15514512</v>
      </c>
      <c r="H154">
        <v>2</v>
      </c>
      <c r="I154" t="s">
        <v>637</v>
      </c>
      <c r="J154" t="s">
        <v>638</v>
      </c>
      <c r="K154" t="s">
        <v>639</v>
      </c>
      <c r="L154">
        <v>1368</v>
      </c>
      <c r="N154">
        <v>1011</v>
      </c>
      <c r="O154" t="s">
        <v>577</v>
      </c>
      <c r="P154" t="s">
        <v>577</v>
      </c>
      <c r="Q154">
        <v>1</v>
      </c>
      <c r="X154">
        <v>0.03</v>
      </c>
      <c r="Y154">
        <v>0</v>
      </c>
      <c r="Z154">
        <v>59.51</v>
      </c>
      <c r="AA154">
        <v>0.82</v>
      </c>
      <c r="AB154">
        <v>0</v>
      </c>
      <c r="AC154">
        <v>0</v>
      </c>
      <c r="AD154">
        <v>1</v>
      </c>
      <c r="AE154">
        <v>0</v>
      </c>
      <c r="AF154" t="s">
        <v>193</v>
      </c>
      <c r="AG154">
        <v>0.06</v>
      </c>
      <c r="AH154">
        <v>2</v>
      </c>
      <c r="AI154">
        <v>1472868676</v>
      </c>
      <c r="AJ154">
        <v>112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ROW(Source!A261)</f>
        <v>261</v>
      </c>
      <c r="B155">
        <v>1472868687</v>
      </c>
      <c r="C155">
        <v>1472868582</v>
      </c>
      <c r="D155">
        <v>1441836235</v>
      </c>
      <c r="E155">
        <v>1</v>
      </c>
      <c r="F155">
        <v>1</v>
      </c>
      <c r="G155">
        <v>15514512</v>
      </c>
      <c r="H155">
        <v>3</v>
      </c>
      <c r="I155" t="s">
        <v>578</v>
      </c>
      <c r="J155" t="s">
        <v>579</v>
      </c>
      <c r="K155" t="s">
        <v>580</v>
      </c>
      <c r="L155">
        <v>1346</v>
      </c>
      <c r="N155">
        <v>1009</v>
      </c>
      <c r="O155" t="s">
        <v>581</v>
      </c>
      <c r="P155" t="s">
        <v>581</v>
      </c>
      <c r="Q155">
        <v>1</v>
      </c>
      <c r="X155">
        <v>0.02</v>
      </c>
      <c r="Y155">
        <v>31.49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193</v>
      </c>
      <c r="AG155">
        <v>0.04</v>
      </c>
      <c r="AH155">
        <v>2</v>
      </c>
      <c r="AI155">
        <v>1472868677</v>
      </c>
      <c r="AJ155">
        <v>113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ROW(Source!A262)</f>
        <v>262</v>
      </c>
      <c r="B156">
        <v>1472868873</v>
      </c>
      <c r="C156">
        <v>1472868788</v>
      </c>
      <c r="D156">
        <v>1441819193</v>
      </c>
      <c r="E156">
        <v>15514512</v>
      </c>
      <c r="F156">
        <v>1</v>
      </c>
      <c r="G156">
        <v>15514512</v>
      </c>
      <c r="H156">
        <v>1</v>
      </c>
      <c r="I156" t="s">
        <v>571</v>
      </c>
      <c r="J156" t="s">
        <v>3</v>
      </c>
      <c r="K156" t="s">
        <v>572</v>
      </c>
      <c r="L156">
        <v>1191</v>
      </c>
      <c r="N156">
        <v>1013</v>
      </c>
      <c r="O156" t="s">
        <v>573</v>
      </c>
      <c r="P156" t="s">
        <v>573</v>
      </c>
      <c r="Q156">
        <v>1</v>
      </c>
      <c r="X156">
        <v>3.14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1</v>
      </c>
      <c r="AF156" t="s">
        <v>193</v>
      </c>
      <c r="AG156">
        <v>6.28</v>
      </c>
      <c r="AH156">
        <v>2</v>
      </c>
      <c r="AI156">
        <v>1472868870</v>
      </c>
      <c r="AJ156">
        <v>114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ROW(Source!A262)</f>
        <v>262</v>
      </c>
      <c r="B157">
        <v>1472868874</v>
      </c>
      <c r="C157">
        <v>1472868788</v>
      </c>
      <c r="D157">
        <v>1441833954</v>
      </c>
      <c r="E157">
        <v>1</v>
      </c>
      <c r="F157">
        <v>1</v>
      </c>
      <c r="G157">
        <v>15514512</v>
      </c>
      <c r="H157">
        <v>2</v>
      </c>
      <c r="I157" t="s">
        <v>637</v>
      </c>
      <c r="J157" t="s">
        <v>638</v>
      </c>
      <c r="K157" t="s">
        <v>639</v>
      </c>
      <c r="L157">
        <v>1368</v>
      </c>
      <c r="N157">
        <v>1011</v>
      </c>
      <c r="O157" t="s">
        <v>577</v>
      </c>
      <c r="P157" t="s">
        <v>577</v>
      </c>
      <c r="Q157">
        <v>1</v>
      </c>
      <c r="X157">
        <v>0.03</v>
      </c>
      <c r="Y157">
        <v>0</v>
      </c>
      <c r="Z157">
        <v>59.51</v>
      </c>
      <c r="AA157">
        <v>0.82</v>
      </c>
      <c r="AB157">
        <v>0</v>
      </c>
      <c r="AC157">
        <v>0</v>
      </c>
      <c r="AD157">
        <v>1</v>
      </c>
      <c r="AE157">
        <v>0</v>
      </c>
      <c r="AF157" t="s">
        <v>193</v>
      </c>
      <c r="AG157">
        <v>0.06</v>
      </c>
      <c r="AH157">
        <v>2</v>
      </c>
      <c r="AI157">
        <v>1472868871</v>
      </c>
      <c r="AJ157">
        <v>115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ROW(Source!A262)</f>
        <v>262</v>
      </c>
      <c r="B158">
        <v>1472868876</v>
      </c>
      <c r="C158">
        <v>1472868788</v>
      </c>
      <c r="D158">
        <v>1441836235</v>
      </c>
      <c r="E158">
        <v>1</v>
      </c>
      <c r="F158">
        <v>1</v>
      </c>
      <c r="G158">
        <v>15514512</v>
      </c>
      <c r="H158">
        <v>3</v>
      </c>
      <c r="I158" t="s">
        <v>578</v>
      </c>
      <c r="J158" t="s">
        <v>579</v>
      </c>
      <c r="K158" t="s">
        <v>580</v>
      </c>
      <c r="L158">
        <v>1346</v>
      </c>
      <c r="N158">
        <v>1009</v>
      </c>
      <c r="O158" t="s">
        <v>581</v>
      </c>
      <c r="P158" t="s">
        <v>581</v>
      </c>
      <c r="Q158">
        <v>1</v>
      </c>
      <c r="X158">
        <v>0.32</v>
      </c>
      <c r="Y158">
        <v>31.49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193</v>
      </c>
      <c r="AG158">
        <v>0.64</v>
      </c>
      <c r="AH158">
        <v>2</v>
      </c>
      <c r="AI158">
        <v>1472868872</v>
      </c>
      <c r="AJ158">
        <v>116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ROW(Source!A263)</f>
        <v>263</v>
      </c>
      <c r="B159">
        <v>1472869052</v>
      </c>
      <c r="C159">
        <v>1472868984</v>
      </c>
      <c r="D159">
        <v>1441819193</v>
      </c>
      <c r="E159">
        <v>15514512</v>
      </c>
      <c r="F159">
        <v>1</v>
      </c>
      <c r="G159">
        <v>15514512</v>
      </c>
      <c r="H159">
        <v>1</v>
      </c>
      <c r="I159" t="s">
        <v>571</v>
      </c>
      <c r="J159" t="s">
        <v>3</v>
      </c>
      <c r="K159" t="s">
        <v>572</v>
      </c>
      <c r="L159">
        <v>1191</v>
      </c>
      <c r="N159">
        <v>1013</v>
      </c>
      <c r="O159" t="s">
        <v>573</v>
      </c>
      <c r="P159" t="s">
        <v>573</v>
      </c>
      <c r="Q159">
        <v>1</v>
      </c>
      <c r="X159">
        <v>1.1000000000000001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1</v>
      </c>
      <c r="AF159" t="s">
        <v>193</v>
      </c>
      <c r="AG159">
        <v>2.2000000000000002</v>
      </c>
      <c r="AH159">
        <v>2</v>
      </c>
      <c r="AI159">
        <v>1472869050</v>
      </c>
      <c r="AJ159">
        <v>117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ROW(Source!A263)</f>
        <v>263</v>
      </c>
      <c r="B160">
        <v>1472869053</v>
      </c>
      <c r="C160">
        <v>1472868984</v>
      </c>
      <c r="D160">
        <v>1441836235</v>
      </c>
      <c r="E160">
        <v>1</v>
      </c>
      <c r="F160">
        <v>1</v>
      </c>
      <c r="G160">
        <v>15514512</v>
      </c>
      <c r="H160">
        <v>3</v>
      </c>
      <c r="I160" t="s">
        <v>578</v>
      </c>
      <c r="J160" t="s">
        <v>579</v>
      </c>
      <c r="K160" t="s">
        <v>580</v>
      </c>
      <c r="L160">
        <v>1346</v>
      </c>
      <c r="N160">
        <v>1009</v>
      </c>
      <c r="O160" t="s">
        <v>581</v>
      </c>
      <c r="P160" t="s">
        <v>581</v>
      </c>
      <c r="Q160">
        <v>1</v>
      </c>
      <c r="X160">
        <v>1.1999999999999999E-3</v>
      </c>
      <c r="Y160">
        <v>31.49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193</v>
      </c>
      <c r="AG160">
        <v>2.3999999999999998E-3</v>
      </c>
      <c r="AH160">
        <v>2</v>
      </c>
      <c r="AI160">
        <v>1472869051</v>
      </c>
      <c r="AJ160">
        <v>118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ROW(Source!A264)</f>
        <v>264</v>
      </c>
      <c r="B161">
        <v>1472869222</v>
      </c>
      <c r="C161">
        <v>1472869150</v>
      </c>
      <c r="D161">
        <v>1441819193</v>
      </c>
      <c r="E161">
        <v>15514512</v>
      </c>
      <c r="F161">
        <v>1</v>
      </c>
      <c r="G161">
        <v>15514512</v>
      </c>
      <c r="H161">
        <v>1</v>
      </c>
      <c r="I161" t="s">
        <v>571</v>
      </c>
      <c r="J161" t="s">
        <v>3</v>
      </c>
      <c r="K161" t="s">
        <v>572</v>
      </c>
      <c r="L161">
        <v>1191</v>
      </c>
      <c r="N161">
        <v>1013</v>
      </c>
      <c r="O161" t="s">
        <v>573</v>
      </c>
      <c r="P161" t="s">
        <v>573</v>
      </c>
      <c r="Q161">
        <v>1</v>
      </c>
      <c r="X161">
        <v>2.38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1</v>
      </c>
      <c r="AF161" t="s">
        <v>193</v>
      </c>
      <c r="AG161">
        <v>4.76</v>
      </c>
      <c r="AH161">
        <v>2</v>
      </c>
      <c r="AI161">
        <v>1472869220</v>
      </c>
      <c r="AJ161">
        <v>119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ROW(Source!A264)</f>
        <v>264</v>
      </c>
      <c r="B162">
        <v>1472869223</v>
      </c>
      <c r="C162">
        <v>1472869150</v>
      </c>
      <c r="D162">
        <v>1441836235</v>
      </c>
      <c r="E162">
        <v>1</v>
      </c>
      <c r="F162">
        <v>1</v>
      </c>
      <c r="G162">
        <v>15514512</v>
      </c>
      <c r="H162">
        <v>3</v>
      </c>
      <c r="I162" t="s">
        <v>578</v>
      </c>
      <c r="J162" t="s">
        <v>579</v>
      </c>
      <c r="K162" t="s">
        <v>580</v>
      </c>
      <c r="L162">
        <v>1346</v>
      </c>
      <c r="N162">
        <v>1009</v>
      </c>
      <c r="O162" t="s">
        <v>581</v>
      </c>
      <c r="P162" t="s">
        <v>581</v>
      </c>
      <c r="Q162">
        <v>1</v>
      </c>
      <c r="X162">
        <v>1E-3</v>
      </c>
      <c r="Y162">
        <v>31.49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193</v>
      </c>
      <c r="AG162">
        <v>2E-3</v>
      </c>
      <c r="AH162">
        <v>2</v>
      </c>
      <c r="AI162">
        <v>1472869221</v>
      </c>
      <c r="AJ162">
        <v>120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ROW(Source!A265)</f>
        <v>265</v>
      </c>
      <c r="B163">
        <v>1472753266</v>
      </c>
      <c r="C163">
        <v>1472753265</v>
      </c>
      <c r="D163">
        <v>1441819193</v>
      </c>
      <c r="E163">
        <v>15514512</v>
      </c>
      <c r="F163">
        <v>1</v>
      </c>
      <c r="G163">
        <v>15514512</v>
      </c>
      <c r="H163">
        <v>1</v>
      </c>
      <c r="I163" t="s">
        <v>571</v>
      </c>
      <c r="J163" t="s">
        <v>3</v>
      </c>
      <c r="K163" t="s">
        <v>572</v>
      </c>
      <c r="L163">
        <v>1191</v>
      </c>
      <c r="N163">
        <v>1013</v>
      </c>
      <c r="O163" t="s">
        <v>573</v>
      </c>
      <c r="P163" t="s">
        <v>573</v>
      </c>
      <c r="Q163">
        <v>1</v>
      </c>
      <c r="X163">
        <v>3.14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263</v>
      </c>
      <c r="AG163">
        <v>25.12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ROW(Source!A265)</f>
        <v>265</v>
      </c>
      <c r="B164">
        <v>1472753267</v>
      </c>
      <c r="C164">
        <v>1472753265</v>
      </c>
      <c r="D164">
        <v>1441833954</v>
      </c>
      <c r="E164">
        <v>1</v>
      </c>
      <c r="F164">
        <v>1</v>
      </c>
      <c r="G164">
        <v>15514512</v>
      </c>
      <c r="H164">
        <v>2</v>
      </c>
      <c r="I164" t="s">
        <v>637</v>
      </c>
      <c r="J164" t="s">
        <v>638</v>
      </c>
      <c r="K164" t="s">
        <v>639</v>
      </c>
      <c r="L164">
        <v>1368</v>
      </c>
      <c r="N164">
        <v>1011</v>
      </c>
      <c r="O164" t="s">
        <v>577</v>
      </c>
      <c r="P164" t="s">
        <v>577</v>
      </c>
      <c r="Q164">
        <v>1</v>
      </c>
      <c r="X164">
        <v>0.11</v>
      </c>
      <c r="Y164">
        <v>0</v>
      </c>
      <c r="Z164">
        <v>59.51</v>
      </c>
      <c r="AA164">
        <v>0.82</v>
      </c>
      <c r="AB164">
        <v>0</v>
      </c>
      <c r="AC164">
        <v>0</v>
      </c>
      <c r="AD164">
        <v>1</v>
      </c>
      <c r="AE164">
        <v>0</v>
      </c>
      <c r="AF164" t="s">
        <v>263</v>
      </c>
      <c r="AG164">
        <v>0.88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ROW(Source!A265)</f>
        <v>265</v>
      </c>
      <c r="B165">
        <v>1472753268</v>
      </c>
      <c r="C165">
        <v>1472753265</v>
      </c>
      <c r="D165">
        <v>1441836235</v>
      </c>
      <c r="E165">
        <v>1</v>
      </c>
      <c r="F165">
        <v>1</v>
      </c>
      <c r="G165">
        <v>15514512</v>
      </c>
      <c r="H165">
        <v>3</v>
      </c>
      <c r="I165" t="s">
        <v>578</v>
      </c>
      <c r="J165" t="s">
        <v>579</v>
      </c>
      <c r="K165" t="s">
        <v>580</v>
      </c>
      <c r="L165">
        <v>1346</v>
      </c>
      <c r="N165">
        <v>1009</v>
      </c>
      <c r="O165" t="s">
        <v>581</v>
      </c>
      <c r="P165" t="s">
        <v>581</v>
      </c>
      <c r="Q165">
        <v>1</v>
      </c>
      <c r="X165">
        <v>0.06</v>
      </c>
      <c r="Y165">
        <v>31.49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263</v>
      </c>
      <c r="AG165">
        <v>0.48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ROW(Source!A266)</f>
        <v>266</v>
      </c>
      <c r="B166">
        <v>1472753276</v>
      </c>
      <c r="C166">
        <v>1472753275</v>
      </c>
      <c r="D166">
        <v>1441819193</v>
      </c>
      <c r="E166">
        <v>15514512</v>
      </c>
      <c r="F166">
        <v>1</v>
      </c>
      <c r="G166">
        <v>15514512</v>
      </c>
      <c r="H166">
        <v>1</v>
      </c>
      <c r="I166" t="s">
        <v>571</v>
      </c>
      <c r="J166" t="s">
        <v>3</v>
      </c>
      <c r="K166" t="s">
        <v>572</v>
      </c>
      <c r="L166">
        <v>1191</v>
      </c>
      <c r="N166">
        <v>1013</v>
      </c>
      <c r="O166" t="s">
        <v>573</v>
      </c>
      <c r="P166" t="s">
        <v>573</v>
      </c>
      <c r="Q166">
        <v>1</v>
      </c>
      <c r="X166">
        <v>5.56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1</v>
      </c>
      <c r="AF166" t="s">
        <v>267</v>
      </c>
      <c r="AG166">
        <v>22.24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ROW(Source!A266)</f>
        <v>266</v>
      </c>
      <c r="B167">
        <v>1472753277</v>
      </c>
      <c r="C167">
        <v>1472753275</v>
      </c>
      <c r="D167">
        <v>1441833954</v>
      </c>
      <c r="E167">
        <v>1</v>
      </c>
      <c r="F167">
        <v>1</v>
      </c>
      <c r="G167">
        <v>15514512</v>
      </c>
      <c r="H167">
        <v>2</v>
      </c>
      <c r="I167" t="s">
        <v>637</v>
      </c>
      <c r="J167" t="s">
        <v>638</v>
      </c>
      <c r="K167" t="s">
        <v>639</v>
      </c>
      <c r="L167">
        <v>1368</v>
      </c>
      <c r="N167">
        <v>1011</v>
      </c>
      <c r="O167" t="s">
        <v>577</v>
      </c>
      <c r="P167" t="s">
        <v>577</v>
      </c>
      <c r="Q167">
        <v>1</v>
      </c>
      <c r="X167">
        <v>0.11</v>
      </c>
      <c r="Y167">
        <v>0</v>
      </c>
      <c r="Z167">
        <v>59.51</v>
      </c>
      <c r="AA167">
        <v>0.82</v>
      </c>
      <c r="AB167">
        <v>0</v>
      </c>
      <c r="AC167">
        <v>0</v>
      </c>
      <c r="AD167">
        <v>1</v>
      </c>
      <c r="AE167">
        <v>0</v>
      </c>
      <c r="AF167" t="s">
        <v>267</v>
      </c>
      <c r="AG167">
        <v>0.44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ROW(Source!A266)</f>
        <v>266</v>
      </c>
      <c r="B168">
        <v>1472753278</v>
      </c>
      <c r="C168">
        <v>1472753275</v>
      </c>
      <c r="D168">
        <v>1441836235</v>
      </c>
      <c r="E168">
        <v>1</v>
      </c>
      <c r="F168">
        <v>1</v>
      </c>
      <c r="G168">
        <v>15514512</v>
      </c>
      <c r="H168">
        <v>3</v>
      </c>
      <c r="I168" t="s">
        <v>578</v>
      </c>
      <c r="J168" t="s">
        <v>579</v>
      </c>
      <c r="K168" t="s">
        <v>580</v>
      </c>
      <c r="L168">
        <v>1346</v>
      </c>
      <c r="N168">
        <v>1009</v>
      </c>
      <c r="O168" t="s">
        <v>581</v>
      </c>
      <c r="P168" t="s">
        <v>581</v>
      </c>
      <c r="Q168">
        <v>1</v>
      </c>
      <c r="X168">
        <v>1.07</v>
      </c>
      <c r="Y168">
        <v>31.49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267</v>
      </c>
      <c r="AG168">
        <v>4.28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ROW(Source!A267)</f>
        <v>267</v>
      </c>
      <c r="B169">
        <v>1472753283</v>
      </c>
      <c r="C169">
        <v>1472753279</v>
      </c>
      <c r="D169">
        <v>1441819193</v>
      </c>
      <c r="E169">
        <v>15514512</v>
      </c>
      <c r="F169">
        <v>1</v>
      </c>
      <c r="G169">
        <v>15514512</v>
      </c>
      <c r="H169">
        <v>1</v>
      </c>
      <c r="I169" t="s">
        <v>571</v>
      </c>
      <c r="J169" t="s">
        <v>3</v>
      </c>
      <c r="K169" t="s">
        <v>572</v>
      </c>
      <c r="L169">
        <v>1191</v>
      </c>
      <c r="N169">
        <v>1013</v>
      </c>
      <c r="O169" t="s">
        <v>573</v>
      </c>
      <c r="P169" t="s">
        <v>573</v>
      </c>
      <c r="Q169">
        <v>1</v>
      </c>
      <c r="X169">
        <v>12.5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1</v>
      </c>
      <c r="AF169" t="s">
        <v>193</v>
      </c>
      <c r="AG169">
        <v>25</v>
      </c>
      <c r="AH169">
        <v>2</v>
      </c>
      <c r="AI169">
        <v>1472753280</v>
      </c>
      <c r="AJ169">
        <v>121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ROW(Source!A267)</f>
        <v>267</v>
      </c>
      <c r="B170">
        <v>1472753284</v>
      </c>
      <c r="C170">
        <v>1472753279</v>
      </c>
      <c r="D170">
        <v>1441836235</v>
      </c>
      <c r="E170">
        <v>1</v>
      </c>
      <c r="F170">
        <v>1</v>
      </c>
      <c r="G170">
        <v>15514512</v>
      </c>
      <c r="H170">
        <v>3</v>
      </c>
      <c r="I170" t="s">
        <v>578</v>
      </c>
      <c r="J170" t="s">
        <v>579</v>
      </c>
      <c r="K170" t="s">
        <v>580</v>
      </c>
      <c r="L170">
        <v>1346</v>
      </c>
      <c r="N170">
        <v>1009</v>
      </c>
      <c r="O170" t="s">
        <v>581</v>
      </c>
      <c r="P170" t="s">
        <v>581</v>
      </c>
      <c r="Q170">
        <v>1</v>
      </c>
      <c r="X170">
        <v>0.2</v>
      </c>
      <c r="Y170">
        <v>31.49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193</v>
      </c>
      <c r="AG170">
        <v>0.4</v>
      </c>
      <c r="AH170">
        <v>2</v>
      </c>
      <c r="AI170">
        <v>1472753281</v>
      </c>
      <c r="AJ170">
        <v>122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ROW(Source!A267)</f>
        <v>267</v>
      </c>
      <c r="B171">
        <v>1472753285</v>
      </c>
      <c r="C171">
        <v>1472753279</v>
      </c>
      <c r="D171">
        <v>1441834628</v>
      </c>
      <c r="E171">
        <v>1</v>
      </c>
      <c r="F171">
        <v>1</v>
      </c>
      <c r="G171">
        <v>15514512</v>
      </c>
      <c r="H171">
        <v>3</v>
      </c>
      <c r="I171" t="s">
        <v>640</v>
      </c>
      <c r="J171" t="s">
        <v>641</v>
      </c>
      <c r="K171" t="s">
        <v>642</v>
      </c>
      <c r="L171">
        <v>1348</v>
      </c>
      <c r="N171">
        <v>1009</v>
      </c>
      <c r="O171" t="s">
        <v>599</v>
      </c>
      <c r="P171" t="s">
        <v>599</v>
      </c>
      <c r="Q171">
        <v>1000</v>
      </c>
      <c r="X171">
        <v>1.4999999999999999E-4</v>
      </c>
      <c r="Y171">
        <v>73951.73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193</v>
      </c>
      <c r="AG171">
        <v>2.9999999999999997E-4</v>
      </c>
      <c r="AH171">
        <v>2</v>
      </c>
      <c r="AI171">
        <v>1472753282</v>
      </c>
      <c r="AJ171">
        <v>123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ROW(Source!A268)</f>
        <v>268</v>
      </c>
      <c r="B172">
        <v>1472753289</v>
      </c>
      <c r="C172">
        <v>1472753286</v>
      </c>
      <c r="D172">
        <v>1441819193</v>
      </c>
      <c r="E172">
        <v>15514512</v>
      </c>
      <c r="F172">
        <v>1</v>
      </c>
      <c r="G172">
        <v>15514512</v>
      </c>
      <c r="H172">
        <v>1</v>
      </c>
      <c r="I172" t="s">
        <v>571</v>
      </c>
      <c r="J172" t="s">
        <v>3</v>
      </c>
      <c r="K172" t="s">
        <v>572</v>
      </c>
      <c r="L172">
        <v>1191</v>
      </c>
      <c r="N172">
        <v>1013</v>
      </c>
      <c r="O172" t="s">
        <v>573</v>
      </c>
      <c r="P172" t="s">
        <v>573</v>
      </c>
      <c r="Q172">
        <v>1</v>
      </c>
      <c r="X172">
        <v>0.37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1</v>
      </c>
      <c r="AF172" t="s">
        <v>3</v>
      </c>
      <c r="AG172">
        <v>0.37</v>
      </c>
      <c r="AH172">
        <v>2</v>
      </c>
      <c r="AI172">
        <v>1472753287</v>
      </c>
      <c r="AJ172">
        <v>124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ROW(Source!A268)</f>
        <v>268</v>
      </c>
      <c r="B173">
        <v>1472753290</v>
      </c>
      <c r="C173">
        <v>1472753286</v>
      </c>
      <c r="D173">
        <v>1441834258</v>
      </c>
      <c r="E173">
        <v>1</v>
      </c>
      <c r="F173">
        <v>1</v>
      </c>
      <c r="G173">
        <v>15514512</v>
      </c>
      <c r="H173">
        <v>2</v>
      </c>
      <c r="I173" t="s">
        <v>574</v>
      </c>
      <c r="J173" t="s">
        <v>575</v>
      </c>
      <c r="K173" t="s">
        <v>576</v>
      </c>
      <c r="L173">
        <v>1368</v>
      </c>
      <c r="N173">
        <v>1011</v>
      </c>
      <c r="O173" t="s">
        <v>577</v>
      </c>
      <c r="P173" t="s">
        <v>577</v>
      </c>
      <c r="Q173">
        <v>1</v>
      </c>
      <c r="X173">
        <v>0.06</v>
      </c>
      <c r="Y173">
        <v>0</v>
      </c>
      <c r="Z173">
        <v>1303.01</v>
      </c>
      <c r="AA173">
        <v>826.2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0.06</v>
      </c>
      <c r="AH173">
        <v>2</v>
      </c>
      <c r="AI173">
        <v>1472753288</v>
      </c>
      <c r="AJ173">
        <v>125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ROW(Source!A269)</f>
        <v>269</v>
      </c>
      <c r="B174">
        <v>1472753293</v>
      </c>
      <c r="C174">
        <v>1472753291</v>
      </c>
      <c r="D174">
        <v>1441819193</v>
      </c>
      <c r="E174">
        <v>15514512</v>
      </c>
      <c r="F174">
        <v>1</v>
      </c>
      <c r="G174">
        <v>15514512</v>
      </c>
      <c r="H174">
        <v>1</v>
      </c>
      <c r="I174" t="s">
        <v>571</v>
      </c>
      <c r="J174" t="s">
        <v>3</v>
      </c>
      <c r="K174" t="s">
        <v>572</v>
      </c>
      <c r="L174">
        <v>1191</v>
      </c>
      <c r="N174">
        <v>1013</v>
      </c>
      <c r="O174" t="s">
        <v>573</v>
      </c>
      <c r="P174" t="s">
        <v>573</v>
      </c>
      <c r="Q174">
        <v>1</v>
      </c>
      <c r="X174">
        <v>0.8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1</v>
      </c>
      <c r="AF174" t="s">
        <v>193</v>
      </c>
      <c r="AG174">
        <v>1.6</v>
      </c>
      <c r="AH174">
        <v>2</v>
      </c>
      <c r="AI174">
        <v>1472753292</v>
      </c>
      <c r="AJ174">
        <v>126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ROW(Source!A270)</f>
        <v>270</v>
      </c>
      <c r="B175">
        <v>1472753297</v>
      </c>
      <c r="C175">
        <v>1472753295</v>
      </c>
      <c r="D175">
        <v>1441819193</v>
      </c>
      <c r="E175">
        <v>15514512</v>
      </c>
      <c r="F175">
        <v>1</v>
      </c>
      <c r="G175">
        <v>15514512</v>
      </c>
      <c r="H175">
        <v>1</v>
      </c>
      <c r="I175" t="s">
        <v>571</v>
      </c>
      <c r="J175" t="s">
        <v>3</v>
      </c>
      <c r="K175" t="s">
        <v>572</v>
      </c>
      <c r="L175">
        <v>1191</v>
      </c>
      <c r="N175">
        <v>1013</v>
      </c>
      <c r="O175" t="s">
        <v>573</v>
      </c>
      <c r="P175" t="s">
        <v>573</v>
      </c>
      <c r="Q175">
        <v>1</v>
      </c>
      <c r="X175">
        <v>0.8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1</v>
      </c>
      <c r="AF175" t="s">
        <v>193</v>
      </c>
      <c r="AG175">
        <v>1.6</v>
      </c>
      <c r="AH175">
        <v>2</v>
      </c>
      <c r="AI175">
        <v>1472753296</v>
      </c>
      <c r="AJ175">
        <v>127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ROW(Source!A271)</f>
        <v>271</v>
      </c>
      <c r="B176">
        <v>1472753301</v>
      </c>
      <c r="C176">
        <v>1472753298</v>
      </c>
      <c r="D176">
        <v>1441819193</v>
      </c>
      <c r="E176">
        <v>15514512</v>
      </c>
      <c r="F176">
        <v>1</v>
      </c>
      <c r="G176">
        <v>15514512</v>
      </c>
      <c r="H176">
        <v>1</v>
      </c>
      <c r="I176" t="s">
        <v>571</v>
      </c>
      <c r="J176" t="s">
        <v>3</v>
      </c>
      <c r="K176" t="s">
        <v>572</v>
      </c>
      <c r="L176">
        <v>1191</v>
      </c>
      <c r="N176">
        <v>1013</v>
      </c>
      <c r="O176" t="s">
        <v>573</v>
      </c>
      <c r="P176" t="s">
        <v>573</v>
      </c>
      <c r="Q176">
        <v>1</v>
      </c>
      <c r="X176">
        <v>0.37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1</v>
      </c>
      <c r="AF176" t="s">
        <v>193</v>
      </c>
      <c r="AG176">
        <v>0.74</v>
      </c>
      <c r="AH176">
        <v>2</v>
      </c>
      <c r="AI176">
        <v>1472753299</v>
      </c>
      <c r="AJ176">
        <v>128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ROW(Source!A271)</f>
        <v>271</v>
      </c>
      <c r="B177">
        <v>1472753302</v>
      </c>
      <c r="C177">
        <v>1472753298</v>
      </c>
      <c r="D177">
        <v>1441834258</v>
      </c>
      <c r="E177">
        <v>1</v>
      </c>
      <c r="F177">
        <v>1</v>
      </c>
      <c r="G177">
        <v>15514512</v>
      </c>
      <c r="H177">
        <v>2</v>
      </c>
      <c r="I177" t="s">
        <v>574</v>
      </c>
      <c r="J177" t="s">
        <v>575</v>
      </c>
      <c r="K177" t="s">
        <v>576</v>
      </c>
      <c r="L177">
        <v>1368</v>
      </c>
      <c r="N177">
        <v>1011</v>
      </c>
      <c r="O177" t="s">
        <v>577</v>
      </c>
      <c r="P177" t="s">
        <v>577</v>
      </c>
      <c r="Q177">
        <v>1</v>
      </c>
      <c r="X177">
        <v>0.06</v>
      </c>
      <c r="Y177">
        <v>0</v>
      </c>
      <c r="Z177">
        <v>1303.01</v>
      </c>
      <c r="AA177">
        <v>826.2</v>
      </c>
      <c r="AB177">
        <v>0</v>
      </c>
      <c r="AC177">
        <v>0</v>
      </c>
      <c r="AD177">
        <v>1</v>
      </c>
      <c r="AE177">
        <v>0</v>
      </c>
      <c r="AF177" t="s">
        <v>193</v>
      </c>
      <c r="AG177">
        <v>0.12</v>
      </c>
      <c r="AH177">
        <v>2</v>
      </c>
      <c r="AI177">
        <v>1472753300</v>
      </c>
      <c r="AJ177">
        <v>129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ROW(Source!A273)</f>
        <v>273</v>
      </c>
      <c r="B178">
        <v>1472753319</v>
      </c>
      <c r="C178">
        <v>1472753304</v>
      </c>
      <c r="D178">
        <v>1441819193</v>
      </c>
      <c r="E178">
        <v>15514512</v>
      </c>
      <c r="F178">
        <v>1</v>
      </c>
      <c r="G178">
        <v>15514512</v>
      </c>
      <c r="H178">
        <v>1</v>
      </c>
      <c r="I178" t="s">
        <v>571</v>
      </c>
      <c r="J178" t="s">
        <v>3</v>
      </c>
      <c r="K178" t="s">
        <v>572</v>
      </c>
      <c r="L178">
        <v>1191</v>
      </c>
      <c r="N178">
        <v>1013</v>
      </c>
      <c r="O178" t="s">
        <v>573</v>
      </c>
      <c r="P178" t="s">
        <v>573</v>
      </c>
      <c r="Q178">
        <v>1</v>
      </c>
      <c r="X178">
        <v>84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1</v>
      </c>
      <c r="AF178" t="s">
        <v>3</v>
      </c>
      <c r="AG178">
        <v>84</v>
      </c>
      <c r="AH178">
        <v>2</v>
      </c>
      <c r="AI178">
        <v>1472753305</v>
      </c>
      <c r="AJ178">
        <v>130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ROW(Source!A273)</f>
        <v>273</v>
      </c>
      <c r="B179">
        <v>1472753320</v>
      </c>
      <c r="C179">
        <v>1472753304</v>
      </c>
      <c r="D179">
        <v>1441835475</v>
      </c>
      <c r="E179">
        <v>1</v>
      </c>
      <c r="F179">
        <v>1</v>
      </c>
      <c r="G179">
        <v>15514512</v>
      </c>
      <c r="H179">
        <v>3</v>
      </c>
      <c r="I179" t="s">
        <v>596</v>
      </c>
      <c r="J179" t="s">
        <v>597</v>
      </c>
      <c r="K179" t="s">
        <v>598</v>
      </c>
      <c r="L179">
        <v>1348</v>
      </c>
      <c r="N179">
        <v>1009</v>
      </c>
      <c r="O179" t="s">
        <v>599</v>
      </c>
      <c r="P179" t="s">
        <v>599</v>
      </c>
      <c r="Q179">
        <v>1000</v>
      </c>
      <c r="X179">
        <v>8.0000000000000004E-4</v>
      </c>
      <c r="Y179">
        <v>155908.07999999999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3</v>
      </c>
      <c r="AG179">
        <v>8.0000000000000004E-4</v>
      </c>
      <c r="AH179">
        <v>2</v>
      </c>
      <c r="AI179">
        <v>1472753306</v>
      </c>
      <c r="AJ179">
        <v>131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ROW(Source!A273)</f>
        <v>273</v>
      </c>
      <c r="B180">
        <v>1472753321</v>
      </c>
      <c r="C180">
        <v>1472753304</v>
      </c>
      <c r="D180">
        <v>1441835549</v>
      </c>
      <c r="E180">
        <v>1</v>
      </c>
      <c r="F180">
        <v>1</v>
      </c>
      <c r="G180">
        <v>15514512</v>
      </c>
      <c r="H180">
        <v>3</v>
      </c>
      <c r="I180" t="s">
        <v>600</v>
      </c>
      <c r="J180" t="s">
        <v>601</v>
      </c>
      <c r="K180" t="s">
        <v>602</v>
      </c>
      <c r="L180">
        <v>1348</v>
      </c>
      <c r="N180">
        <v>1009</v>
      </c>
      <c r="O180" t="s">
        <v>599</v>
      </c>
      <c r="P180" t="s">
        <v>599</v>
      </c>
      <c r="Q180">
        <v>1000</v>
      </c>
      <c r="X180">
        <v>1E-4</v>
      </c>
      <c r="Y180">
        <v>194655.19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3</v>
      </c>
      <c r="AG180">
        <v>1E-4</v>
      </c>
      <c r="AH180">
        <v>2</v>
      </c>
      <c r="AI180">
        <v>1472753307</v>
      </c>
      <c r="AJ180">
        <v>132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ROW(Source!A273)</f>
        <v>273</v>
      </c>
      <c r="B181">
        <v>1472753322</v>
      </c>
      <c r="C181">
        <v>1472753304</v>
      </c>
      <c r="D181">
        <v>1441836325</v>
      </c>
      <c r="E181">
        <v>1</v>
      </c>
      <c r="F181">
        <v>1</v>
      </c>
      <c r="G181">
        <v>15514512</v>
      </c>
      <c r="H181">
        <v>3</v>
      </c>
      <c r="I181" t="s">
        <v>603</v>
      </c>
      <c r="J181" t="s">
        <v>604</v>
      </c>
      <c r="K181" t="s">
        <v>605</v>
      </c>
      <c r="L181">
        <v>1348</v>
      </c>
      <c r="N181">
        <v>1009</v>
      </c>
      <c r="O181" t="s">
        <v>599</v>
      </c>
      <c r="P181" t="s">
        <v>599</v>
      </c>
      <c r="Q181">
        <v>1000</v>
      </c>
      <c r="X181">
        <v>8.0000000000000004E-4</v>
      </c>
      <c r="Y181">
        <v>108798.39999999999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</v>
      </c>
      <c r="AG181">
        <v>8.0000000000000004E-4</v>
      </c>
      <c r="AH181">
        <v>2</v>
      </c>
      <c r="AI181">
        <v>1472753308</v>
      </c>
      <c r="AJ181">
        <v>133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ROW(Source!A273)</f>
        <v>273</v>
      </c>
      <c r="B182">
        <v>1472753323</v>
      </c>
      <c r="C182">
        <v>1472753304</v>
      </c>
      <c r="D182">
        <v>1441838531</v>
      </c>
      <c r="E182">
        <v>1</v>
      </c>
      <c r="F182">
        <v>1</v>
      </c>
      <c r="G182">
        <v>15514512</v>
      </c>
      <c r="H182">
        <v>3</v>
      </c>
      <c r="I182" t="s">
        <v>606</v>
      </c>
      <c r="J182" t="s">
        <v>607</v>
      </c>
      <c r="K182" t="s">
        <v>608</v>
      </c>
      <c r="L182">
        <v>1348</v>
      </c>
      <c r="N182">
        <v>1009</v>
      </c>
      <c r="O182" t="s">
        <v>599</v>
      </c>
      <c r="P182" t="s">
        <v>599</v>
      </c>
      <c r="Q182">
        <v>1000</v>
      </c>
      <c r="X182">
        <v>6.9999999999999999E-4</v>
      </c>
      <c r="Y182">
        <v>370783.55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3</v>
      </c>
      <c r="AG182">
        <v>6.9999999999999999E-4</v>
      </c>
      <c r="AH182">
        <v>2</v>
      </c>
      <c r="AI182">
        <v>1472753309</v>
      </c>
      <c r="AJ182">
        <v>134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ROW(Source!A273)</f>
        <v>273</v>
      </c>
      <c r="B183">
        <v>1472753324</v>
      </c>
      <c r="C183">
        <v>1472753304</v>
      </c>
      <c r="D183">
        <v>1441838759</v>
      </c>
      <c r="E183">
        <v>1</v>
      </c>
      <c r="F183">
        <v>1</v>
      </c>
      <c r="G183">
        <v>15514512</v>
      </c>
      <c r="H183">
        <v>3</v>
      </c>
      <c r="I183" t="s">
        <v>609</v>
      </c>
      <c r="J183" t="s">
        <v>610</v>
      </c>
      <c r="K183" t="s">
        <v>611</v>
      </c>
      <c r="L183">
        <v>1348</v>
      </c>
      <c r="N183">
        <v>1009</v>
      </c>
      <c r="O183" t="s">
        <v>599</v>
      </c>
      <c r="P183" t="s">
        <v>599</v>
      </c>
      <c r="Q183">
        <v>1000</v>
      </c>
      <c r="X183">
        <v>6.9999999999999999E-4</v>
      </c>
      <c r="Y183">
        <v>1590701.16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</v>
      </c>
      <c r="AG183">
        <v>6.9999999999999999E-4</v>
      </c>
      <c r="AH183">
        <v>2</v>
      </c>
      <c r="AI183">
        <v>1472753310</v>
      </c>
      <c r="AJ183">
        <v>135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ROW(Source!A273)</f>
        <v>273</v>
      </c>
      <c r="B184">
        <v>1472753325</v>
      </c>
      <c r="C184">
        <v>1472753304</v>
      </c>
      <c r="D184">
        <v>1441834635</v>
      </c>
      <c r="E184">
        <v>1</v>
      </c>
      <c r="F184">
        <v>1</v>
      </c>
      <c r="G184">
        <v>15514512</v>
      </c>
      <c r="H184">
        <v>3</v>
      </c>
      <c r="I184" t="s">
        <v>612</v>
      </c>
      <c r="J184" t="s">
        <v>613</v>
      </c>
      <c r="K184" t="s">
        <v>614</v>
      </c>
      <c r="L184">
        <v>1339</v>
      </c>
      <c r="N184">
        <v>1007</v>
      </c>
      <c r="O184" t="s">
        <v>210</v>
      </c>
      <c r="P184" t="s">
        <v>210</v>
      </c>
      <c r="Q184">
        <v>1</v>
      </c>
      <c r="X184">
        <v>1.8</v>
      </c>
      <c r="Y184">
        <v>103.4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1.8</v>
      </c>
      <c r="AH184">
        <v>2</v>
      </c>
      <c r="AI184">
        <v>1472753311</v>
      </c>
      <c r="AJ184">
        <v>136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ROW(Source!A273)</f>
        <v>273</v>
      </c>
      <c r="B185">
        <v>1472753326</v>
      </c>
      <c r="C185">
        <v>1472753304</v>
      </c>
      <c r="D185">
        <v>1441834627</v>
      </c>
      <c r="E185">
        <v>1</v>
      </c>
      <c r="F185">
        <v>1</v>
      </c>
      <c r="G185">
        <v>15514512</v>
      </c>
      <c r="H185">
        <v>3</v>
      </c>
      <c r="I185" t="s">
        <v>615</v>
      </c>
      <c r="J185" t="s">
        <v>616</v>
      </c>
      <c r="K185" t="s">
        <v>617</v>
      </c>
      <c r="L185">
        <v>1339</v>
      </c>
      <c r="N185">
        <v>1007</v>
      </c>
      <c r="O185" t="s">
        <v>210</v>
      </c>
      <c r="P185" t="s">
        <v>210</v>
      </c>
      <c r="Q185">
        <v>1</v>
      </c>
      <c r="X185">
        <v>0.9</v>
      </c>
      <c r="Y185">
        <v>875.46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3</v>
      </c>
      <c r="AG185">
        <v>0.9</v>
      </c>
      <c r="AH185">
        <v>2</v>
      </c>
      <c r="AI185">
        <v>1472753312</v>
      </c>
      <c r="AJ185">
        <v>137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ROW(Source!A273)</f>
        <v>273</v>
      </c>
      <c r="B186">
        <v>1472753327</v>
      </c>
      <c r="C186">
        <v>1472753304</v>
      </c>
      <c r="D186">
        <v>1441834671</v>
      </c>
      <c r="E186">
        <v>1</v>
      </c>
      <c r="F186">
        <v>1</v>
      </c>
      <c r="G186">
        <v>15514512</v>
      </c>
      <c r="H186">
        <v>3</v>
      </c>
      <c r="I186" t="s">
        <v>618</v>
      </c>
      <c r="J186" t="s">
        <v>619</v>
      </c>
      <c r="K186" t="s">
        <v>620</v>
      </c>
      <c r="L186">
        <v>1348</v>
      </c>
      <c r="N186">
        <v>1009</v>
      </c>
      <c r="O186" t="s">
        <v>599</v>
      </c>
      <c r="P186" t="s">
        <v>599</v>
      </c>
      <c r="Q186">
        <v>1000</v>
      </c>
      <c r="X186">
        <v>5.9999999999999995E-4</v>
      </c>
      <c r="Y186">
        <v>184462.17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3</v>
      </c>
      <c r="AG186">
        <v>5.9999999999999995E-4</v>
      </c>
      <c r="AH186">
        <v>2</v>
      </c>
      <c r="AI186">
        <v>1472753313</v>
      </c>
      <c r="AJ186">
        <v>138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ROW(Source!A273)</f>
        <v>273</v>
      </c>
      <c r="B187">
        <v>1472753328</v>
      </c>
      <c r="C187">
        <v>1472753304</v>
      </c>
      <c r="D187">
        <v>1441834634</v>
      </c>
      <c r="E187">
        <v>1</v>
      </c>
      <c r="F187">
        <v>1</v>
      </c>
      <c r="G187">
        <v>15514512</v>
      </c>
      <c r="H187">
        <v>3</v>
      </c>
      <c r="I187" t="s">
        <v>621</v>
      </c>
      <c r="J187" t="s">
        <v>622</v>
      </c>
      <c r="K187" t="s">
        <v>623</v>
      </c>
      <c r="L187">
        <v>1348</v>
      </c>
      <c r="N187">
        <v>1009</v>
      </c>
      <c r="O187" t="s">
        <v>599</v>
      </c>
      <c r="P187" t="s">
        <v>599</v>
      </c>
      <c r="Q187">
        <v>1000</v>
      </c>
      <c r="X187">
        <v>1E-3</v>
      </c>
      <c r="Y187">
        <v>88053.759999999995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3</v>
      </c>
      <c r="AG187">
        <v>1E-3</v>
      </c>
      <c r="AH187">
        <v>2</v>
      </c>
      <c r="AI187">
        <v>1472753314</v>
      </c>
      <c r="AJ187">
        <v>139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ROW(Source!A273)</f>
        <v>273</v>
      </c>
      <c r="B188">
        <v>1472753329</v>
      </c>
      <c r="C188">
        <v>1472753304</v>
      </c>
      <c r="D188">
        <v>1441834836</v>
      </c>
      <c r="E188">
        <v>1</v>
      </c>
      <c r="F188">
        <v>1</v>
      </c>
      <c r="G188">
        <v>15514512</v>
      </c>
      <c r="H188">
        <v>3</v>
      </c>
      <c r="I188" t="s">
        <v>624</v>
      </c>
      <c r="J188" t="s">
        <v>625</v>
      </c>
      <c r="K188" t="s">
        <v>626</v>
      </c>
      <c r="L188">
        <v>1348</v>
      </c>
      <c r="N188">
        <v>1009</v>
      </c>
      <c r="O188" t="s">
        <v>599</v>
      </c>
      <c r="P188" t="s">
        <v>599</v>
      </c>
      <c r="Q188">
        <v>1000</v>
      </c>
      <c r="X188">
        <v>2.16E-3</v>
      </c>
      <c r="Y188">
        <v>93194.67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0</v>
      </c>
      <c r="AF188" t="s">
        <v>3</v>
      </c>
      <c r="AG188">
        <v>2.16E-3</v>
      </c>
      <c r="AH188">
        <v>2</v>
      </c>
      <c r="AI188">
        <v>1472753315</v>
      </c>
      <c r="AJ188">
        <v>140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ROW(Source!A273)</f>
        <v>273</v>
      </c>
      <c r="B189">
        <v>1472753330</v>
      </c>
      <c r="C189">
        <v>1472753304</v>
      </c>
      <c r="D189">
        <v>1441834853</v>
      </c>
      <c r="E189">
        <v>1</v>
      </c>
      <c r="F189">
        <v>1</v>
      </c>
      <c r="G189">
        <v>15514512</v>
      </c>
      <c r="H189">
        <v>3</v>
      </c>
      <c r="I189" t="s">
        <v>627</v>
      </c>
      <c r="J189" t="s">
        <v>628</v>
      </c>
      <c r="K189" t="s">
        <v>629</v>
      </c>
      <c r="L189">
        <v>1348</v>
      </c>
      <c r="N189">
        <v>1009</v>
      </c>
      <c r="O189" t="s">
        <v>599</v>
      </c>
      <c r="P189" t="s">
        <v>599</v>
      </c>
      <c r="Q189">
        <v>1000</v>
      </c>
      <c r="X189">
        <v>8.0000000000000004E-4</v>
      </c>
      <c r="Y189">
        <v>78065.73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0</v>
      </c>
      <c r="AF189" t="s">
        <v>3</v>
      </c>
      <c r="AG189">
        <v>8.0000000000000004E-4</v>
      </c>
      <c r="AH189">
        <v>2</v>
      </c>
      <c r="AI189">
        <v>1472753316</v>
      </c>
      <c r="AJ189">
        <v>141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ROW(Source!A273)</f>
        <v>273</v>
      </c>
      <c r="B190">
        <v>1472753332</v>
      </c>
      <c r="C190">
        <v>1472753304</v>
      </c>
      <c r="D190">
        <v>1441822273</v>
      </c>
      <c r="E190">
        <v>15514512</v>
      </c>
      <c r="F190">
        <v>1</v>
      </c>
      <c r="G190">
        <v>15514512</v>
      </c>
      <c r="H190">
        <v>3</v>
      </c>
      <c r="I190" t="s">
        <v>593</v>
      </c>
      <c r="J190" t="s">
        <v>3</v>
      </c>
      <c r="K190" t="s">
        <v>595</v>
      </c>
      <c r="L190">
        <v>1348</v>
      </c>
      <c r="N190">
        <v>1009</v>
      </c>
      <c r="O190" t="s">
        <v>599</v>
      </c>
      <c r="P190" t="s">
        <v>599</v>
      </c>
      <c r="Q190">
        <v>1000</v>
      </c>
      <c r="X190">
        <v>2.4000000000000001E-4</v>
      </c>
      <c r="Y190">
        <v>94640</v>
      </c>
      <c r="Z190">
        <v>0</v>
      </c>
      <c r="AA190">
        <v>0</v>
      </c>
      <c r="AB190">
        <v>0</v>
      </c>
      <c r="AC190">
        <v>0</v>
      </c>
      <c r="AD190">
        <v>1</v>
      </c>
      <c r="AE190">
        <v>0</v>
      </c>
      <c r="AF190" t="s">
        <v>3</v>
      </c>
      <c r="AG190">
        <v>2.4000000000000001E-4</v>
      </c>
      <c r="AH190">
        <v>2</v>
      </c>
      <c r="AI190">
        <v>1472753317</v>
      </c>
      <c r="AJ190">
        <v>142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ROW(Source!A273)</f>
        <v>273</v>
      </c>
      <c r="B191">
        <v>1472753331</v>
      </c>
      <c r="C191">
        <v>1472753304</v>
      </c>
      <c r="D191">
        <v>1441850453</v>
      </c>
      <c r="E191">
        <v>1</v>
      </c>
      <c r="F191">
        <v>1</v>
      </c>
      <c r="G191">
        <v>15514512</v>
      </c>
      <c r="H191">
        <v>3</v>
      </c>
      <c r="I191" t="s">
        <v>630</v>
      </c>
      <c r="J191" t="s">
        <v>631</v>
      </c>
      <c r="K191" t="s">
        <v>632</v>
      </c>
      <c r="L191">
        <v>1348</v>
      </c>
      <c r="N191">
        <v>1009</v>
      </c>
      <c r="O191" t="s">
        <v>599</v>
      </c>
      <c r="P191" t="s">
        <v>599</v>
      </c>
      <c r="Q191">
        <v>1000</v>
      </c>
      <c r="X191">
        <v>8.9999999999999998E-4</v>
      </c>
      <c r="Y191">
        <v>178433.97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3</v>
      </c>
      <c r="AG191">
        <v>8.9999999999999998E-4</v>
      </c>
      <c r="AH191">
        <v>2</v>
      </c>
      <c r="AI191">
        <v>1472753318</v>
      </c>
      <c r="AJ191">
        <v>143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ROW(Source!A274)</f>
        <v>274</v>
      </c>
      <c r="B192">
        <v>1472753344</v>
      </c>
      <c r="C192">
        <v>1472753333</v>
      </c>
      <c r="D192">
        <v>1441819193</v>
      </c>
      <c r="E192">
        <v>15514512</v>
      </c>
      <c r="F192">
        <v>1</v>
      </c>
      <c r="G192">
        <v>15514512</v>
      </c>
      <c r="H192">
        <v>1</v>
      </c>
      <c r="I192" t="s">
        <v>571</v>
      </c>
      <c r="J192" t="s">
        <v>3</v>
      </c>
      <c r="K192" t="s">
        <v>572</v>
      </c>
      <c r="L192">
        <v>1191</v>
      </c>
      <c r="N192">
        <v>1013</v>
      </c>
      <c r="O192" t="s">
        <v>573</v>
      </c>
      <c r="P192" t="s">
        <v>573</v>
      </c>
      <c r="Q192">
        <v>1</v>
      </c>
      <c r="X192">
        <v>42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1</v>
      </c>
      <c r="AF192" t="s">
        <v>3</v>
      </c>
      <c r="AG192">
        <v>42</v>
      </c>
      <c r="AH192">
        <v>2</v>
      </c>
      <c r="AI192">
        <v>1472753334</v>
      </c>
      <c r="AJ192">
        <v>144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ROW(Source!A274)</f>
        <v>274</v>
      </c>
      <c r="B193">
        <v>1472753345</v>
      </c>
      <c r="C193">
        <v>1472753333</v>
      </c>
      <c r="D193">
        <v>1441835475</v>
      </c>
      <c r="E193">
        <v>1</v>
      </c>
      <c r="F193">
        <v>1</v>
      </c>
      <c r="G193">
        <v>15514512</v>
      </c>
      <c r="H193">
        <v>3</v>
      </c>
      <c r="I193" t="s">
        <v>596</v>
      </c>
      <c r="J193" t="s">
        <v>597</v>
      </c>
      <c r="K193" t="s">
        <v>598</v>
      </c>
      <c r="L193">
        <v>1348</v>
      </c>
      <c r="N193">
        <v>1009</v>
      </c>
      <c r="O193" t="s">
        <v>599</v>
      </c>
      <c r="P193" t="s">
        <v>599</v>
      </c>
      <c r="Q193">
        <v>1000</v>
      </c>
      <c r="X193">
        <v>2.9999999999999997E-4</v>
      </c>
      <c r="Y193">
        <v>155908.07999999999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3</v>
      </c>
      <c r="AG193">
        <v>2.9999999999999997E-4</v>
      </c>
      <c r="AH193">
        <v>2</v>
      </c>
      <c r="AI193">
        <v>1472753335</v>
      </c>
      <c r="AJ193">
        <v>145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ROW(Source!A274)</f>
        <v>274</v>
      </c>
      <c r="B194">
        <v>1472753346</v>
      </c>
      <c r="C194">
        <v>1472753333</v>
      </c>
      <c r="D194">
        <v>1441835549</v>
      </c>
      <c r="E194">
        <v>1</v>
      </c>
      <c r="F194">
        <v>1</v>
      </c>
      <c r="G194">
        <v>15514512</v>
      </c>
      <c r="H194">
        <v>3</v>
      </c>
      <c r="I194" t="s">
        <v>600</v>
      </c>
      <c r="J194" t="s">
        <v>601</v>
      </c>
      <c r="K194" t="s">
        <v>602</v>
      </c>
      <c r="L194">
        <v>1348</v>
      </c>
      <c r="N194">
        <v>1009</v>
      </c>
      <c r="O194" t="s">
        <v>599</v>
      </c>
      <c r="P194" t="s">
        <v>599</v>
      </c>
      <c r="Q194">
        <v>1000</v>
      </c>
      <c r="X194">
        <v>1E-4</v>
      </c>
      <c r="Y194">
        <v>194655.19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3</v>
      </c>
      <c r="AG194">
        <v>1E-4</v>
      </c>
      <c r="AH194">
        <v>2</v>
      </c>
      <c r="AI194">
        <v>1472753336</v>
      </c>
      <c r="AJ194">
        <v>146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ROW(Source!A274)</f>
        <v>274</v>
      </c>
      <c r="B195">
        <v>1472753347</v>
      </c>
      <c r="C195">
        <v>1472753333</v>
      </c>
      <c r="D195">
        <v>1441836250</v>
      </c>
      <c r="E195">
        <v>1</v>
      </c>
      <c r="F195">
        <v>1</v>
      </c>
      <c r="G195">
        <v>15514512</v>
      </c>
      <c r="H195">
        <v>3</v>
      </c>
      <c r="I195" t="s">
        <v>633</v>
      </c>
      <c r="J195" t="s">
        <v>634</v>
      </c>
      <c r="K195" t="s">
        <v>635</v>
      </c>
      <c r="L195">
        <v>1327</v>
      </c>
      <c r="N195">
        <v>1005</v>
      </c>
      <c r="O195" t="s">
        <v>636</v>
      </c>
      <c r="P195" t="s">
        <v>636</v>
      </c>
      <c r="Q195">
        <v>1</v>
      </c>
      <c r="X195">
        <v>1.4</v>
      </c>
      <c r="Y195">
        <v>149.25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0</v>
      </c>
      <c r="AF195" t="s">
        <v>3</v>
      </c>
      <c r="AG195">
        <v>1.4</v>
      </c>
      <c r="AH195">
        <v>2</v>
      </c>
      <c r="AI195">
        <v>1472753337</v>
      </c>
      <c r="AJ195">
        <v>147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ROW(Source!A274)</f>
        <v>274</v>
      </c>
      <c r="B196">
        <v>1472753348</v>
      </c>
      <c r="C196">
        <v>1472753333</v>
      </c>
      <c r="D196">
        <v>1441834635</v>
      </c>
      <c r="E196">
        <v>1</v>
      </c>
      <c r="F196">
        <v>1</v>
      </c>
      <c r="G196">
        <v>15514512</v>
      </c>
      <c r="H196">
        <v>3</v>
      </c>
      <c r="I196" t="s">
        <v>612</v>
      </c>
      <c r="J196" t="s">
        <v>613</v>
      </c>
      <c r="K196" t="s">
        <v>614</v>
      </c>
      <c r="L196">
        <v>1339</v>
      </c>
      <c r="N196">
        <v>1007</v>
      </c>
      <c r="O196" t="s">
        <v>210</v>
      </c>
      <c r="P196" t="s">
        <v>210</v>
      </c>
      <c r="Q196">
        <v>1</v>
      </c>
      <c r="X196">
        <v>0.5</v>
      </c>
      <c r="Y196">
        <v>103.4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0</v>
      </c>
      <c r="AF196" t="s">
        <v>3</v>
      </c>
      <c r="AG196">
        <v>0.5</v>
      </c>
      <c r="AH196">
        <v>2</v>
      </c>
      <c r="AI196">
        <v>1472753338</v>
      </c>
      <c r="AJ196">
        <v>148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ROW(Source!A274)</f>
        <v>274</v>
      </c>
      <c r="B197">
        <v>1472753349</v>
      </c>
      <c r="C197">
        <v>1472753333</v>
      </c>
      <c r="D197">
        <v>1441834627</v>
      </c>
      <c r="E197">
        <v>1</v>
      </c>
      <c r="F197">
        <v>1</v>
      </c>
      <c r="G197">
        <v>15514512</v>
      </c>
      <c r="H197">
        <v>3</v>
      </c>
      <c r="I197" t="s">
        <v>615</v>
      </c>
      <c r="J197" t="s">
        <v>616</v>
      </c>
      <c r="K197" t="s">
        <v>617</v>
      </c>
      <c r="L197">
        <v>1339</v>
      </c>
      <c r="N197">
        <v>1007</v>
      </c>
      <c r="O197" t="s">
        <v>210</v>
      </c>
      <c r="P197" t="s">
        <v>210</v>
      </c>
      <c r="Q197">
        <v>1</v>
      </c>
      <c r="X197">
        <v>0.3</v>
      </c>
      <c r="Y197">
        <v>875.46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0</v>
      </c>
      <c r="AF197" t="s">
        <v>3</v>
      </c>
      <c r="AG197">
        <v>0.3</v>
      </c>
      <c r="AH197">
        <v>2</v>
      </c>
      <c r="AI197">
        <v>1472753339</v>
      </c>
      <c r="AJ197">
        <v>149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ROW(Source!A274)</f>
        <v>274</v>
      </c>
      <c r="B198">
        <v>1472753350</v>
      </c>
      <c r="C198">
        <v>1472753333</v>
      </c>
      <c r="D198">
        <v>1441834671</v>
      </c>
      <c r="E198">
        <v>1</v>
      </c>
      <c r="F198">
        <v>1</v>
      </c>
      <c r="G198">
        <v>15514512</v>
      </c>
      <c r="H198">
        <v>3</v>
      </c>
      <c r="I198" t="s">
        <v>618</v>
      </c>
      <c r="J198" t="s">
        <v>619</v>
      </c>
      <c r="K198" t="s">
        <v>620</v>
      </c>
      <c r="L198">
        <v>1348</v>
      </c>
      <c r="N198">
        <v>1009</v>
      </c>
      <c r="O198" t="s">
        <v>599</v>
      </c>
      <c r="P198" t="s">
        <v>599</v>
      </c>
      <c r="Q198">
        <v>1000</v>
      </c>
      <c r="X198">
        <v>1E-4</v>
      </c>
      <c r="Y198">
        <v>184462.17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3</v>
      </c>
      <c r="AG198">
        <v>1E-4</v>
      </c>
      <c r="AH198">
        <v>2</v>
      </c>
      <c r="AI198">
        <v>1472753340</v>
      </c>
      <c r="AJ198">
        <v>150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ROW(Source!A274)</f>
        <v>274</v>
      </c>
      <c r="B199">
        <v>1472753351</v>
      </c>
      <c r="C199">
        <v>1472753333</v>
      </c>
      <c r="D199">
        <v>1441834634</v>
      </c>
      <c r="E199">
        <v>1</v>
      </c>
      <c r="F199">
        <v>1</v>
      </c>
      <c r="G199">
        <v>15514512</v>
      </c>
      <c r="H199">
        <v>3</v>
      </c>
      <c r="I199" t="s">
        <v>621</v>
      </c>
      <c r="J199" t="s">
        <v>622</v>
      </c>
      <c r="K199" t="s">
        <v>623</v>
      </c>
      <c r="L199">
        <v>1348</v>
      </c>
      <c r="N199">
        <v>1009</v>
      </c>
      <c r="O199" t="s">
        <v>599</v>
      </c>
      <c r="P199" t="s">
        <v>599</v>
      </c>
      <c r="Q199">
        <v>1000</v>
      </c>
      <c r="X199">
        <v>2.9999999999999997E-4</v>
      </c>
      <c r="Y199">
        <v>88053.759999999995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3</v>
      </c>
      <c r="AG199">
        <v>2.9999999999999997E-4</v>
      </c>
      <c r="AH199">
        <v>2</v>
      </c>
      <c r="AI199">
        <v>1472753341</v>
      </c>
      <c r="AJ199">
        <v>151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ROW(Source!A274)</f>
        <v>274</v>
      </c>
      <c r="B200">
        <v>1472753352</v>
      </c>
      <c r="C200">
        <v>1472753333</v>
      </c>
      <c r="D200">
        <v>1441834836</v>
      </c>
      <c r="E200">
        <v>1</v>
      </c>
      <c r="F200">
        <v>1</v>
      </c>
      <c r="G200">
        <v>15514512</v>
      </c>
      <c r="H200">
        <v>3</v>
      </c>
      <c r="I200" t="s">
        <v>624</v>
      </c>
      <c r="J200" t="s">
        <v>625</v>
      </c>
      <c r="K200" t="s">
        <v>626</v>
      </c>
      <c r="L200">
        <v>1348</v>
      </c>
      <c r="N200">
        <v>1009</v>
      </c>
      <c r="O200" t="s">
        <v>599</v>
      </c>
      <c r="P200" t="s">
        <v>599</v>
      </c>
      <c r="Q200">
        <v>1000</v>
      </c>
      <c r="X200">
        <v>6.3000000000000003E-4</v>
      </c>
      <c r="Y200">
        <v>93194.67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3</v>
      </c>
      <c r="AG200">
        <v>6.3000000000000003E-4</v>
      </c>
      <c r="AH200">
        <v>2</v>
      </c>
      <c r="AI200">
        <v>1472753342</v>
      </c>
      <c r="AJ200">
        <v>152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ROW(Source!A274)</f>
        <v>274</v>
      </c>
      <c r="B201">
        <v>1472753353</v>
      </c>
      <c r="C201">
        <v>1472753333</v>
      </c>
      <c r="D201">
        <v>1441822273</v>
      </c>
      <c r="E201">
        <v>15514512</v>
      </c>
      <c r="F201">
        <v>1</v>
      </c>
      <c r="G201">
        <v>15514512</v>
      </c>
      <c r="H201">
        <v>3</v>
      </c>
      <c r="I201" t="s">
        <v>593</v>
      </c>
      <c r="J201" t="s">
        <v>3</v>
      </c>
      <c r="K201" t="s">
        <v>595</v>
      </c>
      <c r="L201">
        <v>1348</v>
      </c>
      <c r="N201">
        <v>1009</v>
      </c>
      <c r="O201" t="s">
        <v>599</v>
      </c>
      <c r="P201" t="s">
        <v>599</v>
      </c>
      <c r="Q201">
        <v>1000</v>
      </c>
      <c r="X201">
        <v>6.9999999999999994E-5</v>
      </c>
      <c r="Y201">
        <v>94640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3</v>
      </c>
      <c r="AG201">
        <v>6.9999999999999994E-5</v>
      </c>
      <c r="AH201">
        <v>2</v>
      </c>
      <c r="AI201">
        <v>1472753343</v>
      </c>
      <c r="AJ201">
        <v>153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ROW(Source!A275)</f>
        <v>275</v>
      </c>
      <c r="B202">
        <v>1472875242</v>
      </c>
      <c r="C202">
        <v>1472875236</v>
      </c>
      <c r="D202">
        <v>1441819193</v>
      </c>
      <c r="E202">
        <v>15514512</v>
      </c>
      <c r="F202">
        <v>1</v>
      </c>
      <c r="G202">
        <v>15514512</v>
      </c>
      <c r="H202">
        <v>1</v>
      </c>
      <c r="I202" t="s">
        <v>571</v>
      </c>
      <c r="J202" t="s">
        <v>3</v>
      </c>
      <c r="K202" t="s">
        <v>572</v>
      </c>
      <c r="L202">
        <v>1191</v>
      </c>
      <c r="N202">
        <v>1013</v>
      </c>
      <c r="O202" t="s">
        <v>573</v>
      </c>
      <c r="P202" t="s">
        <v>573</v>
      </c>
      <c r="Q202">
        <v>1</v>
      </c>
      <c r="X202">
        <v>1.56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1</v>
      </c>
      <c r="AF202" t="s">
        <v>193</v>
      </c>
      <c r="AG202">
        <v>3.12</v>
      </c>
      <c r="AH202">
        <v>2</v>
      </c>
      <c r="AI202">
        <v>1472875239</v>
      </c>
      <c r="AJ202">
        <v>154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ROW(Source!A275)</f>
        <v>275</v>
      </c>
      <c r="B203">
        <v>1472875243</v>
      </c>
      <c r="C203">
        <v>1472875236</v>
      </c>
      <c r="D203">
        <v>1441833954</v>
      </c>
      <c r="E203">
        <v>1</v>
      </c>
      <c r="F203">
        <v>1</v>
      </c>
      <c r="G203">
        <v>15514512</v>
      </c>
      <c r="H203">
        <v>2</v>
      </c>
      <c r="I203" t="s">
        <v>637</v>
      </c>
      <c r="J203" t="s">
        <v>638</v>
      </c>
      <c r="K203" t="s">
        <v>639</v>
      </c>
      <c r="L203">
        <v>1368</v>
      </c>
      <c r="N203">
        <v>1011</v>
      </c>
      <c r="O203" t="s">
        <v>577</v>
      </c>
      <c r="P203" t="s">
        <v>577</v>
      </c>
      <c r="Q203">
        <v>1</v>
      </c>
      <c r="X203">
        <v>0.03</v>
      </c>
      <c r="Y203">
        <v>0</v>
      </c>
      <c r="Z203">
        <v>59.51</v>
      </c>
      <c r="AA203">
        <v>0.82</v>
      </c>
      <c r="AB203">
        <v>0</v>
      </c>
      <c r="AC203">
        <v>0</v>
      </c>
      <c r="AD203">
        <v>1</v>
      </c>
      <c r="AE203">
        <v>0</v>
      </c>
      <c r="AF203" t="s">
        <v>193</v>
      </c>
      <c r="AG203">
        <v>0.06</v>
      </c>
      <c r="AH203">
        <v>2</v>
      </c>
      <c r="AI203">
        <v>1472875240</v>
      </c>
      <c r="AJ203">
        <v>155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ROW(Source!A275)</f>
        <v>275</v>
      </c>
      <c r="B204">
        <v>1472875244</v>
      </c>
      <c r="C204">
        <v>1472875236</v>
      </c>
      <c r="D204">
        <v>1441836235</v>
      </c>
      <c r="E204">
        <v>1</v>
      </c>
      <c r="F204">
        <v>1</v>
      </c>
      <c r="G204">
        <v>15514512</v>
      </c>
      <c r="H204">
        <v>3</v>
      </c>
      <c r="I204" t="s">
        <v>578</v>
      </c>
      <c r="J204" t="s">
        <v>579</v>
      </c>
      <c r="K204" t="s">
        <v>580</v>
      </c>
      <c r="L204">
        <v>1346</v>
      </c>
      <c r="N204">
        <v>1009</v>
      </c>
      <c r="O204" t="s">
        <v>581</v>
      </c>
      <c r="P204" t="s">
        <v>581</v>
      </c>
      <c r="Q204">
        <v>1</v>
      </c>
      <c r="X204">
        <v>0.02</v>
      </c>
      <c r="Y204">
        <v>31.49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0</v>
      </c>
      <c r="AF204" t="s">
        <v>193</v>
      </c>
      <c r="AG204">
        <v>0.04</v>
      </c>
      <c r="AH204">
        <v>2</v>
      </c>
      <c r="AI204">
        <v>1472875241</v>
      </c>
      <c r="AJ204">
        <v>156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ROW(Source!A276)</f>
        <v>276</v>
      </c>
      <c r="B205">
        <v>1472875268</v>
      </c>
      <c r="C205">
        <v>1472875261</v>
      </c>
      <c r="D205">
        <v>1441819193</v>
      </c>
      <c r="E205">
        <v>15514512</v>
      </c>
      <c r="F205">
        <v>1</v>
      </c>
      <c r="G205">
        <v>15514512</v>
      </c>
      <c r="H205">
        <v>1</v>
      </c>
      <c r="I205" t="s">
        <v>571</v>
      </c>
      <c r="J205" t="s">
        <v>3</v>
      </c>
      <c r="K205" t="s">
        <v>572</v>
      </c>
      <c r="L205">
        <v>1191</v>
      </c>
      <c r="N205">
        <v>1013</v>
      </c>
      <c r="O205" t="s">
        <v>573</v>
      </c>
      <c r="P205" t="s">
        <v>573</v>
      </c>
      <c r="Q205">
        <v>1</v>
      </c>
      <c r="X205">
        <v>3.14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1</v>
      </c>
      <c r="AF205" t="s">
        <v>193</v>
      </c>
      <c r="AG205">
        <v>6.28</v>
      </c>
      <c r="AH205">
        <v>2</v>
      </c>
      <c r="AI205">
        <v>1472875265</v>
      </c>
      <c r="AJ205">
        <v>157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ROW(Source!A276)</f>
        <v>276</v>
      </c>
      <c r="B206">
        <v>1472875269</v>
      </c>
      <c r="C206">
        <v>1472875261</v>
      </c>
      <c r="D206">
        <v>1441833954</v>
      </c>
      <c r="E206">
        <v>1</v>
      </c>
      <c r="F206">
        <v>1</v>
      </c>
      <c r="G206">
        <v>15514512</v>
      </c>
      <c r="H206">
        <v>2</v>
      </c>
      <c r="I206" t="s">
        <v>637</v>
      </c>
      <c r="J206" t="s">
        <v>638</v>
      </c>
      <c r="K206" t="s">
        <v>639</v>
      </c>
      <c r="L206">
        <v>1368</v>
      </c>
      <c r="N206">
        <v>1011</v>
      </c>
      <c r="O206" t="s">
        <v>577</v>
      </c>
      <c r="P206" t="s">
        <v>577</v>
      </c>
      <c r="Q206">
        <v>1</v>
      </c>
      <c r="X206">
        <v>0.03</v>
      </c>
      <c r="Y206">
        <v>0</v>
      </c>
      <c r="Z206">
        <v>59.51</v>
      </c>
      <c r="AA206">
        <v>0.82</v>
      </c>
      <c r="AB206">
        <v>0</v>
      </c>
      <c r="AC206">
        <v>0</v>
      </c>
      <c r="AD206">
        <v>1</v>
      </c>
      <c r="AE206">
        <v>0</v>
      </c>
      <c r="AF206" t="s">
        <v>193</v>
      </c>
      <c r="AG206">
        <v>0.06</v>
      </c>
      <c r="AH206">
        <v>2</v>
      </c>
      <c r="AI206">
        <v>1472875266</v>
      </c>
      <c r="AJ206">
        <v>158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ROW(Source!A276)</f>
        <v>276</v>
      </c>
      <c r="B207">
        <v>1472875270</v>
      </c>
      <c r="C207">
        <v>1472875261</v>
      </c>
      <c r="D207">
        <v>1441836235</v>
      </c>
      <c r="E207">
        <v>1</v>
      </c>
      <c r="F207">
        <v>1</v>
      </c>
      <c r="G207">
        <v>15514512</v>
      </c>
      <c r="H207">
        <v>3</v>
      </c>
      <c r="I207" t="s">
        <v>578</v>
      </c>
      <c r="J207" t="s">
        <v>579</v>
      </c>
      <c r="K207" t="s">
        <v>580</v>
      </c>
      <c r="L207">
        <v>1346</v>
      </c>
      <c r="N207">
        <v>1009</v>
      </c>
      <c r="O207" t="s">
        <v>581</v>
      </c>
      <c r="P207" t="s">
        <v>581</v>
      </c>
      <c r="Q207">
        <v>1</v>
      </c>
      <c r="X207">
        <v>0.32</v>
      </c>
      <c r="Y207">
        <v>31.49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0</v>
      </c>
      <c r="AF207" t="s">
        <v>193</v>
      </c>
      <c r="AG207">
        <v>0.64</v>
      </c>
      <c r="AH207">
        <v>2</v>
      </c>
      <c r="AI207">
        <v>1472875267</v>
      </c>
      <c r="AJ207">
        <v>159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ROW(Source!A277)</f>
        <v>277</v>
      </c>
      <c r="B208">
        <v>1472875278</v>
      </c>
      <c r="C208">
        <v>1472875273</v>
      </c>
      <c r="D208">
        <v>1441819193</v>
      </c>
      <c r="E208">
        <v>15514512</v>
      </c>
      <c r="F208">
        <v>1</v>
      </c>
      <c r="G208">
        <v>15514512</v>
      </c>
      <c r="H208">
        <v>1</v>
      </c>
      <c r="I208" t="s">
        <v>571</v>
      </c>
      <c r="J208" t="s">
        <v>3</v>
      </c>
      <c r="K208" t="s">
        <v>572</v>
      </c>
      <c r="L208">
        <v>1191</v>
      </c>
      <c r="N208">
        <v>1013</v>
      </c>
      <c r="O208" t="s">
        <v>573</v>
      </c>
      <c r="P208" t="s">
        <v>573</v>
      </c>
      <c r="Q208">
        <v>1</v>
      </c>
      <c r="X208">
        <v>1.1000000000000001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1</v>
      </c>
      <c r="AF208" t="s">
        <v>193</v>
      </c>
      <c r="AG208">
        <v>2.2000000000000002</v>
      </c>
      <c r="AH208">
        <v>2</v>
      </c>
      <c r="AI208">
        <v>1472875276</v>
      </c>
      <c r="AJ208">
        <v>160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ROW(Source!A277)</f>
        <v>277</v>
      </c>
      <c r="B209">
        <v>1472875279</v>
      </c>
      <c r="C209">
        <v>1472875273</v>
      </c>
      <c r="D209">
        <v>1441836235</v>
      </c>
      <c r="E209">
        <v>1</v>
      </c>
      <c r="F209">
        <v>1</v>
      </c>
      <c r="G209">
        <v>15514512</v>
      </c>
      <c r="H209">
        <v>3</v>
      </c>
      <c r="I209" t="s">
        <v>578</v>
      </c>
      <c r="J209" t="s">
        <v>579</v>
      </c>
      <c r="K209" t="s">
        <v>580</v>
      </c>
      <c r="L209">
        <v>1346</v>
      </c>
      <c r="N209">
        <v>1009</v>
      </c>
      <c r="O209" t="s">
        <v>581</v>
      </c>
      <c r="P209" t="s">
        <v>581</v>
      </c>
      <c r="Q209">
        <v>1</v>
      </c>
      <c r="X209">
        <v>1.1999999999999999E-3</v>
      </c>
      <c r="Y209">
        <v>31.49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0</v>
      </c>
      <c r="AF209" t="s">
        <v>193</v>
      </c>
      <c r="AG209">
        <v>2.3999999999999998E-3</v>
      </c>
      <c r="AH209">
        <v>2</v>
      </c>
      <c r="AI209">
        <v>1472875277</v>
      </c>
      <c r="AJ209">
        <v>161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ROW(Source!A278)</f>
        <v>278</v>
      </c>
      <c r="B210">
        <v>1472875287</v>
      </c>
      <c r="C210">
        <v>1472875282</v>
      </c>
      <c r="D210">
        <v>1441819193</v>
      </c>
      <c r="E210">
        <v>15514512</v>
      </c>
      <c r="F210">
        <v>1</v>
      </c>
      <c r="G210">
        <v>15514512</v>
      </c>
      <c r="H210">
        <v>1</v>
      </c>
      <c r="I210" t="s">
        <v>571</v>
      </c>
      <c r="J210" t="s">
        <v>3</v>
      </c>
      <c r="K210" t="s">
        <v>572</v>
      </c>
      <c r="L210">
        <v>1191</v>
      </c>
      <c r="N210">
        <v>1013</v>
      </c>
      <c r="O210" t="s">
        <v>573</v>
      </c>
      <c r="P210" t="s">
        <v>573</v>
      </c>
      <c r="Q210">
        <v>1</v>
      </c>
      <c r="X210">
        <v>2.38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1</v>
      </c>
      <c r="AF210" t="s">
        <v>193</v>
      </c>
      <c r="AG210">
        <v>4.76</v>
      </c>
      <c r="AH210">
        <v>2</v>
      </c>
      <c r="AI210">
        <v>1472875285</v>
      </c>
      <c r="AJ210">
        <v>162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ROW(Source!A278)</f>
        <v>278</v>
      </c>
      <c r="B211">
        <v>1472875288</v>
      </c>
      <c r="C211">
        <v>1472875282</v>
      </c>
      <c r="D211">
        <v>1441836235</v>
      </c>
      <c r="E211">
        <v>1</v>
      </c>
      <c r="F211">
        <v>1</v>
      </c>
      <c r="G211">
        <v>15514512</v>
      </c>
      <c r="H211">
        <v>3</v>
      </c>
      <c r="I211" t="s">
        <v>578</v>
      </c>
      <c r="J211" t="s">
        <v>579</v>
      </c>
      <c r="K211" t="s">
        <v>580</v>
      </c>
      <c r="L211">
        <v>1346</v>
      </c>
      <c r="N211">
        <v>1009</v>
      </c>
      <c r="O211" t="s">
        <v>581</v>
      </c>
      <c r="P211" t="s">
        <v>581</v>
      </c>
      <c r="Q211">
        <v>1</v>
      </c>
      <c r="X211">
        <v>1E-3</v>
      </c>
      <c r="Y211">
        <v>31.49</v>
      </c>
      <c r="Z211">
        <v>0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193</v>
      </c>
      <c r="AG211">
        <v>2E-3</v>
      </c>
      <c r="AH211">
        <v>2</v>
      </c>
      <c r="AI211">
        <v>1472875286</v>
      </c>
      <c r="AJ211">
        <v>163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ROW(Source!A279)</f>
        <v>279</v>
      </c>
      <c r="B212">
        <v>1472753355</v>
      </c>
      <c r="C212">
        <v>1472753354</v>
      </c>
      <c r="D212">
        <v>1441819193</v>
      </c>
      <c r="E212">
        <v>15514512</v>
      </c>
      <c r="F212">
        <v>1</v>
      </c>
      <c r="G212">
        <v>15514512</v>
      </c>
      <c r="H212">
        <v>1</v>
      </c>
      <c r="I212" t="s">
        <v>571</v>
      </c>
      <c r="J212" t="s">
        <v>3</v>
      </c>
      <c r="K212" t="s">
        <v>572</v>
      </c>
      <c r="L212">
        <v>1191</v>
      </c>
      <c r="N212">
        <v>1013</v>
      </c>
      <c r="O212" t="s">
        <v>573</v>
      </c>
      <c r="P212" t="s">
        <v>573</v>
      </c>
      <c r="Q212">
        <v>1</v>
      </c>
      <c r="X212">
        <v>3.14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1</v>
      </c>
      <c r="AF212" t="s">
        <v>263</v>
      </c>
      <c r="AG212">
        <v>25.12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ROW(Source!A279)</f>
        <v>279</v>
      </c>
      <c r="B213">
        <v>1472753356</v>
      </c>
      <c r="C213">
        <v>1472753354</v>
      </c>
      <c r="D213">
        <v>1441833954</v>
      </c>
      <c r="E213">
        <v>1</v>
      </c>
      <c r="F213">
        <v>1</v>
      </c>
      <c r="G213">
        <v>15514512</v>
      </c>
      <c r="H213">
        <v>2</v>
      </c>
      <c r="I213" t="s">
        <v>637</v>
      </c>
      <c r="J213" t="s">
        <v>638</v>
      </c>
      <c r="K213" t="s">
        <v>639</v>
      </c>
      <c r="L213">
        <v>1368</v>
      </c>
      <c r="N213">
        <v>1011</v>
      </c>
      <c r="O213" t="s">
        <v>577</v>
      </c>
      <c r="P213" t="s">
        <v>577</v>
      </c>
      <c r="Q213">
        <v>1</v>
      </c>
      <c r="X213">
        <v>0.11</v>
      </c>
      <c r="Y213">
        <v>0</v>
      </c>
      <c r="Z213">
        <v>59.51</v>
      </c>
      <c r="AA213">
        <v>0.82</v>
      </c>
      <c r="AB213">
        <v>0</v>
      </c>
      <c r="AC213">
        <v>0</v>
      </c>
      <c r="AD213">
        <v>1</v>
      </c>
      <c r="AE213">
        <v>0</v>
      </c>
      <c r="AF213" t="s">
        <v>263</v>
      </c>
      <c r="AG213">
        <v>0.88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ROW(Source!A279)</f>
        <v>279</v>
      </c>
      <c r="B214">
        <v>1472753357</v>
      </c>
      <c r="C214">
        <v>1472753354</v>
      </c>
      <c r="D214">
        <v>1441836235</v>
      </c>
      <c r="E214">
        <v>1</v>
      </c>
      <c r="F214">
        <v>1</v>
      </c>
      <c r="G214">
        <v>15514512</v>
      </c>
      <c r="H214">
        <v>3</v>
      </c>
      <c r="I214" t="s">
        <v>578</v>
      </c>
      <c r="J214" t="s">
        <v>579</v>
      </c>
      <c r="K214" t="s">
        <v>580</v>
      </c>
      <c r="L214">
        <v>1346</v>
      </c>
      <c r="N214">
        <v>1009</v>
      </c>
      <c r="O214" t="s">
        <v>581</v>
      </c>
      <c r="P214" t="s">
        <v>581</v>
      </c>
      <c r="Q214">
        <v>1</v>
      </c>
      <c r="X214">
        <v>0.06</v>
      </c>
      <c r="Y214">
        <v>31.49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263</v>
      </c>
      <c r="AG214">
        <v>0.48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ROW(Source!A280)</f>
        <v>280</v>
      </c>
      <c r="B215">
        <v>1472753359</v>
      </c>
      <c r="C215">
        <v>1472753358</v>
      </c>
      <c r="D215">
        <v>1441819193</v>
      </c>
      <c r="E215">
        <v>15514512</v>
      </c>
      <c r="F215">
        <v>1</v>
      </c>
      <c r="G215">
        <v>15514512</v>
      </c>
      <c r="H215">
        <v>1</v>
      </c>
      <c r="I215" t="s">
        <v>571</v>
      </c>
      <c r="J215" t="s">
        <v>3</v>
      </c>
      <c r="K215" t="s">
        <v>572</v>
      </c>
      <c r="L215">
        <v>1191</v>
      </c>
      <c r="N215">
        <v>1013</v>
      </c>
      <c r="O215" t="s">
        <v>573</v>
      </c>
      <c r="P215" t="s">
        <v>573</v>
      </c>
      <c r="Q215">
        <v>1</v>
      </c>
      <c r="X215">
        <v>5.56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1</v>
      </c>
      <c r="AF215" t="s">
        <v>267</v>
      </c>
      <c r="AG215">
        <v>22.24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ROW(Source!A280)</f>
        <v>280</v>
      </c>
      <c r="B216">
        <v>1472753360</v>
      </c>
      <c r="C216">
        <v>1472753358</v>
      </c>
      <c r="D216">
        <v>1441833954</v>
      </c>
      <c r="E216">
        <v>1</v>
      </c>
      <c r="F216">
        <v>1</v>
      </c>
      <c r="G216">
        <v>15514512</v>
      </c>
      <c r="H216">
        <v>2</v>
      </c>
      <c r="I216" t="s">
        <v>637</v>
      </c>
      <c r="J216" t="s">
        <v>638</v>
      </c>
      <c r="K216" t="s">
        <v>639</v>
      </c>
      <c r="L216">
        <v>1368</v>
      </c>
      <c r="N216">
        <v>1011</v>
      </c>
      <c r="O216" t="s">
        <v>577</v>
      </c>
      <c r="P216" t="s">
        <v>577</v>
      </c>
      <c r="Q216">
        <v>1</v>
      </c>
      <c r="X216">
        <v>0.11</v>
      </c>
      <c r="Y216">
        <v>0</v>
      </c>
      <c r="Z216">
        <v>59.51</v>
      </c>
      <c r="AA216">
        <v>0.82</v>
      </c>
      <c r="AB216">
        <v>0</v>
      </c>
      <c r="AC216">
        <v>0</v>
      </c>
      <c r="AD216">
        <v>1</v>
      </c>
      <c r="AE216">
        <v>0</v>
      </c>
      <c r="AF216" t="s">
        <v>267</v>
      </c>
      <c r="AG216">
        <v>0.44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ROW(Source!A280)</f>
        <v>280</v>
      </c>
      <c r="B217">
        <v>1472753361</v>
      </c>
      <c r="C217">
        <v>1472753358</v>
      </c>
      <c r="D217">
        <v>1441836235</v>
      </c>
      <c r="E217">
        <v>1</v>
      </c>
      <c r="F217">
        <v>1</v>
      </c>
      <c r="G217">
        <v>15514512</v>
      </c>
      <c r="H217">
        <v>3</v>
      </c>
      <c r="I217" t="s">
        <v>578</v>
      </c>
      <c r="J217" t="s">
        <v>579</v>
      </c>
      <c r="K217" t="s">
        <v>580</v>
      </c>
      <c r="L217">
        <v>1346</v>
      </c>
      <c r="N217">
        <v>1009</v>
      </c>
      <c r="O217" t="s">
        <v>581</v>
      </c>
      <c r="P217" t="s">
        <v>581</v>
      </c>
      <c r="Q217">
        <v>1</v>
      </c>
      <c r="X217">
        <v>1.07</v>
      </c>
      <c r="Y217">
        <v>31.49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267</v>
      </c>
      <c r="AG217">
        <v>4.28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ROW(Source!A281)</f>
        <v>281</v>
      </c>
      <c r="B218">
        <v>1472753366</v>
      </c>
      <c r="C218">
        <v>1472753362</v>
      </c>
      <c r="D218">
        <v>1441819193</v>
      </c>
      <c r="E218">
        <v>15514512</v>
      </c>
      <c r="F218">
        <v>1</v>
      </c>
      <c r="G218">
        <v>15514512</v>
      </c>
      <c r="H218">
        <v>1</v>
      </c>
      <c r="I218" t="s">
        <v>571</v>
      </c>
      <c r="J218" t="s">
        <v>3</v>
      </c>
      <c r="K218" t="s">
        <v>572</v>
      </c>
      <c r="L218">
        <v>1191</v>
      </c>
      <c r="N218">
        <v>1013</v>
      </c>
      <c r="O218" t="s">
        <v>573</v>
      </c>
      <c r="P218" t="s">
        <v>573</v>
      </c>
      <c r="Q218">
        <v>1</v>
      </c>
      <c r="X218">
        <v>12.5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193</v>
      </c>
      <c r="AG218">
        <v>25</v>
      </c>
      <c r="AH218">
        <v>2</v>
      </c>
      <c r="AI218">
        <v>1472753363</v>
      </c>
      <c r="AJ218">
        <v>164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ROW(Source!A281)</f>
        <v>281</v>
      </c>
      <c r="B219">
        <v>1472753367</v>
      </c>
      <c r="C219">
        <v>1472753362</v>
      </c>
      <c r="D219">
        <v>1441836235</v>
      </c>
      <c r="E219">
        <v>1</v>
      </c>
      <c r="F219">
        <v>1</v>
      </c>
      <c r="G219">
        <v>15514512</v>
      </c>
      <c r="H219">
        <v>3</v>
      </c>
      <c r="I219" t="s">
        <v>578</v>
      </c>
      <c r="J219" t="s">
        <v>579</v>
      </c>
      <c r="K219" t="s">
        <v>580</v>
      </c>
      <c r="L219">
        <v>1346</v>
      </c>
      <c r="N219">
        <v>1009</v>
      </c>
      <c r="O219" t="s">
        <v>581</v>
      </c>
      <c r="P219" t="s">
        <v>581</v>
      </c>
      <c r="Q219">
        <v>1</v>
      </c>
      <c r="X219">
        <v>0.2</v>
      </c>
      <c r="Y219">
        <v>31.49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0</v>
      </c>
      <c r="AF219" t="s">
        <v>193</v>
      </c>
      <c r="AG219">
        <v>0.4</v>
      </c>
      <c r="AH219">
        <v>2</v>
      </c>
      <c r="AI219">
        <v>1472753364</v>
      </c>
      <c r="AJ219">
        <v>165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ROW(Source!A281)</f>
        <v>281</v>
      </c>
      <c r="B220">
        <v>1472753368</v>
      </c>
      <c r="C220">
        <v>1472753362</v>
      </c>
      <c r="D220">
        <v>1441834628</v>
      </c>
      <c r="E220">
        <v>1</v>
      </c>
      <c r="F220">
        <v>1</v>
      </c>
      <c r="G220">
        <v>15514512</v>
      </c>
      <c r="H220">
        <v>3</v>
      </c>
      <c r="I220" t="s">
        <v>640</v>
      </c>
      <c r="J220" t="s">
        <v>641</v>
      </c>
      <c r="K220" t="s">
        <v>642</v>
      </c>
      <c r="L220">
        <v>1348</v>
      </c>
      <c r="N220">
        <v>1009</v>
      </c>
      <c r="O220" t="s">
        <v>599</v>
      </c>
      <c r="P220" t="s">
        <v>599</v>
      </c>
      <c r="Q220">
        <v>1000</v>
      </c>
      <c r="X220">
        <v>1.4999999999999999E-4</v>
      </c>
      <c r="Y220">
        <v>73951.73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193</v>
      </c>
      <c r="AG220">
        <v>2.9999999999999997E-4</v>
      </c>
      <c r="AH220">
        <v>2</v>
      </c>
      <c r="AI220">
        <v>1472753365</v>
      </c>
      <c r="AJ220">
        <v>166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ROW(Source!A282)</f>
        <v>282</v>
      </c>
      <c r="B221">
        <v>1472753372</v>
      </c>
      <c r="C221">
        <v>1472753369</v>
      </c>
      <c r="D221">
        <v>1441819193</v>
      </c>
      <c r="E221">
        <v>15514512</v>
      </c>
      <c r="F221">
        <v>1</v>
      </c>
      <c r="G221">
        <v>15514512</v>
      </c>
      <c r="H221">
        <v>1</v>
      </c>
      <c r="I221" t="s">
        <v>571</v>
      </c>
      <c r="J221" t="s">
        <v>3</v>
      </c>
      <c r="K221" t="s">
        <v>572</v>
      </c>
      <c r="L221">
        <v>1191</v>
      </c>
      <c r="N221">
        <v>1013</v>
      </c>
      <c r="O221" t="s">
        <v>573</v>
      </c>
      <c r="P221" t="s">
        <v>573</v>
      </c>
      <c r="Q221">
        <v>1</v>
      </c>
      <c r="X221">
        <v>0.37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1</v>
      </c>
      <c r="AF221" t="s">
        <v>3</v>
      </c>
      <c r="AG221">
        <v>0.37</v>
      </c>
      <c r="AH221">
        <v>2</v>
      </c>
      <c r="AI221">
        <v>1472753370</v>
      </c>
      <c r="AJ221">
        <v>167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ROW(Source!A282)</f>
        <v>282</v>
      </c>
      <c r="B222">
        <v>1472753373</v>
      </c>
      <c r="C222">
        <v>1472753369</v>
      </c>
      <c r="D222">
        <v>1441834258</v>
      </c>
      <c r="E222">
        <v>1</v>
      </c>
      <c r="F222">
        <v>1</v>
      </c>
      <c r="G222">
        <v>15514512</v>
      </c>
      <c r="H222">
        <v>2</v>
      </c>
      <c r="I222" t="s">
        <v>574</v>
      </c>
      <c r="J222" t="s">
        <v>575</v>
      </c>
      <c r="K222" t="s">
        <v>576</v>
      </c>
      <c r="L222">
        <v>1368</v>
      </c>
      <c r="N222">
        <v>1011</v>
      </c>
      <c r="O222" t="s">
        <v>577</v>
      </c>
      <c r="P222" t="s">
        <v>577</v>
      </c>
      <c r="Q222">
        <v>1</v>
      </c>
      <c r="X222">
        <v>0.06</v>
      </c>
      <c r="Y222">
        <v>0</v>
      </c>
      <c r="Z222">
        <v>1303.01</v>
      </c>
      <c r="AA222">
        <v>826.2</v>
      </c>
      <c r="AB222">
        <v>0</v>
      </c>
      <c r="AC222">
        <v>0</v>
      </c>
      <c r="AD222">
        <v>1</v>
      </c>
      <c r="AE222">
        <v>0</v>
      </c>
      <c r="AF222" t="s">
        <v>3</v>
      </c>
      <c r="AG222">
        <v>0.06</v>
      </c>
      <c r="AH222">
        <v>2</v>
      </c>
      <c r="AI222">
        <v>1472753371</v>
      </c>
      <c r="AJ222">
        <v>168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ROW(Source!A283)</f>
        <v>283</v>
      </c>
      <c r="B223">
        <v>1472753376</v>
      </c>
      <c r="C223">
        <v>1472753374</v>
      </c>
      <c r="D223">
        <v>1441819193</v>
      </c>
      <c r="E223">
        <v>15514512</v>
      </c>
      <c r="F223">
        <v>1</v>
      </c>
      <c r="G223">
        <v>15514512</v>
      </c>
      <c r="H223">
        <v>1</v>
      </c>
      <c r="I223" t="s">
        <v>571</v>
      </c>
      <c r="J223" t="s">
        <v>3</v>
      </c>
      <c r="K223" t="s">
        <v>572</v>
      </c>
      <c r="L223">
        <v>1191</v>
      </c>
      <c r="N223">
        <v>1013</v>
      </c>
      <c r="O223" t="s">
        <v>573</v>
      </c>
      <c r="P223" t="s">
        <v>573</v>
      </c>
      <c r="Q223">
        <v>1</v>
      </c>
      <c r="X223">
        <v>0.8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v>1</v>
      </c>
      <c r="AF223" t="s">
        <v>193</v>
      </c>
      <c r="AG223">
        <v>1.6</v>
      </c>
      <c r="AH223">
        <v>2</v>
      </c>
      <c r="AI223">
        <v>1472753375</v>
      </c>
      <c r="AJ223">
        <v>169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ROW(Source!A284)</f>
        <v>284</v>
      </c>
      <c r="B224">
        <v>1472753379</v>
      </c>
      <c r="C224">
        <v>1472753377</v>
      </c>
      <c r="D224">
        <v>1441819193</v>
      </c>
      <c r="E224">
        <v>15514512</v>
      </c>
      <c r="F224">
        <v>1</v>
      </c>
      <c r="G224">
        <v>15514512</v>
      </c>
      <c r="H224">
        <v>1</v>
      </c>
      <c r="I224" t="s">
        <v>571</v>
      </c>
      <c r="J224" t="s">
        <v>3</v>
      </c>
      <c r="K224" t="s">
        <v>572</v>
      </c>
      <c r="L224">
        <v>1191</v>
      </c>
      <c r="N224">
        <v>1013</v>
      </c>
      <c r="O224" t="s">
        <v>573</v>
      </c>
      <c r="P224" t="s">
        <v>573</v>
      </c>
      <c r="Q224">
        <v>1</v>
      </c>
      <c r="X224">
        <v>0.8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1</v>
      </c>
      <c r="AE224">
        <v>1</v>
      </c>
      <c r="AF224" t="s">
        <v>193</v>
      </c>
      <c r="AG224">
        <v>1.6</v>
      </c>
      <c r="AH224">
        <v>2</v>
      </c>
      <c r="AI224">
        <v>1472753378</v>
      </c>
      <c r="AJ224">
        <v>170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ROW(Source!A285)</f>
        <v>285</v>
      </c>
      <c r="B225">
        <v>1472753383</v>
      </c>
      <c r="C225">
        <v>1472753380</v>
      </c>
      <c r="D225">
        <v>1441819193</v>
      </c>
      <c r="E225">
        <v>15514512</v>
      </c>
      <c r="F225">
        <v>1</v>
      </c>
      <c r="G225">
        <v>15514512</v>
      </c>
      <c r="H225">
        <v>1</v>
      </c>
      <c r="I225" t="s">
        <v>571</v>
      </c>
      <c r="J225" t="s">
        <v>3</v>
      </c>
      <c r="K225" t="s">
        <v>572</v>
      </c>
      <c r="L225">
        <v>1191</v>
      </c>
      <c r="N225">
        <v>1013</v>
      </c>
      <c r="O225" t="s">
        <v>573</v>
      </c>
      <c r="P225" t="s">
        <v>573</v>
      </c>
      <c r="Q225">
        <v>1</v>
      </c>
      <c r="X225">
        <v>0.37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1</v>
      </c>
      <c r="AE225">
        <v>1</v>
      </c>
      <c r="AF225" t="s">
        <v>193</v>
      </c>
      <c r="AG225">
        <v>0.74</v>
      </c>
      <c r="AH225">
        <v>2</v>
      </c>
      <c r="AI225">
        <v>1472753381</v>
      </c>
      <c r="AJ225">
        <v>171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ROW(Source!A285)</f>
        <v>285</v>
      </c>
      <c r="B226">
        <v>1472753384</v>
      </c>
      <c r="C226">
        <v>1472753380</v>
      </c>
      <c r="D226">
        <v>1441834258</v>
      </c>
      <c r="E226">
        <v>1</v>
      </c>
      <c r="F226">
        <v>1</v>
      </c>
      <c r="G226">
        <v>15514512</v>
      </c>
      <c r="H226">
        <v>2</v>
      </c>
      <c r="I226" t="s">
        <v>574</v>
      </c>
      <c r="J226" t="s">
        <v>575</v>
      </c>
      <c r="K226" t="s">
        <v>576</v>
      </c>
      <c r="L226">
        <v>1368</v>
      </c>
      <c r="N226">
        <v>1011</v>
      </c>
      <c r="O226" t="s">
        <v>577</v>
      </c>
      <c r="P226" t="s">
        <v>577</v>
      </c>
      <c r="Q226">
        <v>1</v>
      </c>
      <c r="X226">
        <v>0.06</v>
      </c>
      <c r="Y226">
        <v>0</v>
      </c>
      <c r="Z226">
        <v>1303.01</v>
      </c>
      <c r="AA226">
        <v>826.2</v>
      </c>
      <c r="AB226">
        <v>0</v>
      </c>
      <c r="AC226">
        <v>0</v>
      </c>
      <c r="AD226">
        <v>1</v>
      </c>
      <c r="AE226">
        <v>0</v>
      </c>
      <c r="AF226" t="s">
        <v>193</v>
      </c>
      <c r="AG226">
        <v>0.12</v>
      </c>
      <c r="AH226">
        <v>2</v>
      </c>
      <c r="AI226">
        <v>1472753382</v>
      </c>
      <c r="AJ226">
        <v>172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ROW(Source!A286)</f>
        <v>286</v>
      </c>
      <c r="B227">
        <v>1472753404</v>
      </c>
      <c r="C227">
        <v>1472753385</v>
      </c>
      <c r="D227">
        <v>1441819193</v>
      </c>
      <c r="E227">
        <v>15514512</v>
      </c>
      <c r="F227">
        <v>1</v>
      </c>
      <c r="G227">
        <v>15514512</v>
      </c>
      <c r="H227">
        <v>1</v>
      </c>
      <c r="I227" t="s">
        <v>571</v>
      </c>
      <c r="J227" t="s">
        <v>3</v>
      </c>
      <c r="K227" t="s">
        <v>572</v>
      </c>
      <c r="L227">
        <v>1191</v>
      </c>
      <c r="N227">
        <v>1013</v>
      </c>
      <c r="O227" t="s">
        <v>573</v>
      </c>
      <c r="P227" t="s">
        <v>573</v>
      </c>
      <c r="Q227">
        <v>1</v>
      </c>
      <c r="X227">
        <v>13.13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1</v>
      </c>
      <c r="AF227" t="s">
        <v>3</v>
      </c>
      <c r="AG227">
        <v>13.13</v>
      </c>
      <c r="AH227">
        <v>3</v>
      </c>
      <c r="AI227">
        <v>-1</v>
      </c>
      <c r="AJ227" t="s">
        <v>3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ROW(Source!A286)</f>
        <v>286</v>
      </c>
      <c r="B228">
        <v>1472753405</v>
      </c>
      <c r="C228">
        <v>1472753385</v>
      </c>
      <c r="D228">
        <v>1441834138</v>
      </c>
      <c r="E228">
        <v>1</v>
      </c>
      <c r="F228">
        <v>1</v>
      </c>
      <c r="G228">
        <v>15514512</v>
      </c>
      <c r="H228">
        <v>2</v>
      </c>
      <c r="I228" t="s">
        <v>684</v>
      </c>
      <c r="J228" t="s">
        <v>685</v>
      </c>
      <c r="K228" t="s">
        <v>686</v>
      </c>
      <c r="L228">
        <v>1368</v>
      </c>
      <c r="N228">
        <v>1011</v>
      </c>
      <c r="O228" t="s">
        <v>577</v>
      </c>
      <c r="P228" t="s">
        <v>577</v>
      </c>
      <c r="Q228">
        <v>1</v>
      </c>
      <c r="X228">
        <v>1.7</v>
      </c>
      <c r="Y228">
        <v>0</v>
      </c>
      <c r="Z228">
        <v>45.56</v>
      </c>
      <c r="AA228">
        <v>0.57999999999999996</v>
      </c>
      <c r="AB228">
        <v>0</v>
      </c>
      <c r="AC228">
        <v>0</v>
      </c>
      <c r="AD228">
        <v>1</v>
      </c>
      <c r="AE228">
        <v>0</v>
      </c>
      <c r="AF228" t="s">
        <v>3</v>
      </c>
      <c r="AG228">
        <v>1.7</v>
      </c>
      <c r="AH228">
        <v>3</v>
      </c>
      <c r="AI228">
        <v>-1</v>
      </c>
      <c r="AJ228" t="s">
        <v>3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ROW(Source!A286)</f>
        <v>286</v>
      </c>
      <c r="B229">
        <v>1472753406</v>
      </c>
      <c r="C229">
        <v>1472753385</v>
      </c>
      <c r="D229">
        <v>1441834143</v>
      </c>
      <c r="E229">
        <v>1</v>
      </c>
      <c r="F229">
        <v>1</v>
      </c>
      <c r="G229">
        <v>15514512</v>
      </c>
      <c r="H229">
        <v>2</v>
      </c>
      <c r="I229" t="s">
        <v>687</v>
      </c>
      <c r="J229" t="s">
        <v>688</v>
      </c>
      <c r="K229" t="s">
        <v>689</v>
      </c>
      <c r="L229">
        <v>1368</v>
      </c>
      <c r="N229">
        <v>1011</v>
      </c>
      <c r="O229" t="s">
        <v>577</v>
      </c>
      <c r="P229" t="s">
        <v>577</v>
      </c>
      <c r="Q229">
        <v>1</v>
      </c>
      <c r="X229">
        <v>1.7</v>
      </c>
      <c r="Y229">
        <v>0</v>
      </c>
      <c r="Z229">
        <v>61.25</v>
      </c>
      <c r="AA229">
        <v>3.11</v>
      </c>
      <c r="AB229">
        <v>0</v>
      </c>
      <c r="AC229">
        <v>0</v>
      </c>
      <c r="AD229">
        <v>1</v>
      </c>
      <c r="AE229">
        <v>0</v>
      </c>
      <c r="AF229" t="s">
        <v>3</v>
      </c>
      <c r="AG229">
        <v>1.7</v>
      </c>
      <c r="AH229">
        <v>3</v>
      </c>
      <c r="AI229">
        <v>-1</v>
      </c>
      <c r="AJ229" t="s">
        <v>3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ROW(Source!A286)</f>
        <v>286</v>
      </c>
      <c r="B230">
        <v>1472753407</v>
      </c>
      <c r="C230">
        <v>1472753385</v>
      </c>
      <c r="D230">
        <v>1441834258</v>
      </c>
      <c r="E230">
        <v>1</v>
      </c>
      <c r="F230">
        <v>1</v>
      </c>
      <c r="G230">
        <v>15514512</v>
      </c>
      <c r="H230">
        <v>2</v>
      </c>
      <c r="I230" t="s">
        <v>574</v>
      </c>
      <c r="J230" t="s">
        <v>575</v>
      </c>
      <c r="K230" t="s">
        <v>576</v>
      </c>
      <c r="L230">
        <v>1368</v>
      </c>
      <c r="N230">
        <v>1011</v>
      </c>
      <c r="O230" t="s">
        <v>577</v>
      </c>
      <c r="P230" t="s">
        <v>577</v>
      </c>
      <c r="Q230">
        <v>1</v>
      </c>
      <c r="X230">
        <v>3.31</v>
      </c>
      <c r="Y230">
        <v>0</v>
      </c>
      <c r="Z230">
        <v>1303.01</v>
      </c>
      <c r="AA230">
        <v>826.2</v>
      </c>
      <c r="AB230">
        <v>0</v>
      </c>
      <c r="AC230">
        <v>0</v>
      </c>
      <c r="AD230">
        <v>1</v>
      </c>
      <c r="AE230">
        <v>0</v>
      </c>
      <c r="AF230" t="s">
        <v>3</v>
      </c>
      <c r="AG230">
        <v>3.31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ROW(Source!A286)</f>
        <v>286</v>
      </c>
      <c r="B231">
        <v>1472753408</v>
      </c>
      <c r="C231">
        <v>1472753385</v>
      </c>
      <c r="D231">
        <v>1441834334</v>
      </c>
      <c r="E231">
        <v>1</v>
      </c>
      <c r="F231">
        <v>1</v>
      </c>
      <c r="G231">
        <v>15514512</v>
      </c>
      <c r="H231">
        <v>2</v>
      </c>
      <c r="I231" t="s">
        <v>670</v>
      </c>
      <c r="J231" t="s">
        <v>671</v>
      </c>
      <c r="K231" t="s">
        <v>672</v>
      </c>
      <c r="L231">
        <v>1368</v>
      </c>
      <c r="N231">
        <v>1011</v>
      </c>
      <c r="O231" t="s">
        <v>577</v>
      </c>
      <c r="P231" t="s">
        <v>577</v>
      </c>
      <c r="Q231">
        <v>1</v>
      </c>
      <c r="X231">
        <v>0.4</v>
      </c>
      <c r="Y231">
        <v>0</v>
      </c>
      <c r="Z231">
        <v>10.66</v>
      </c>
      <c r="AA231">
        <v>0.12</v>
      </c>
      <c r="AB231">
        <v>0</v>
      </c>
      <c r="AC231">
        <v>0</v>
      </c>
      <c r="AD231">
        <v>1</v>
      </c>
      <c r="AE231">
        <v>0</v>
      </c>
      <c r="AF231" t="s">
        <v>3</v>
      </c>
      <c r="AG231">
        <v>0.4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ROW(Source!A286)</f>
        <v>286</v>
      </c>
      <c r="B232">
        <v>1472753409</v>
      </c>
      <c r="C232">
        <v>1472753385</v>
      </c>
      <c r="D232">
        <v>1441836235</v>
      </c>
      <c r="E232">
        <v>1</v>
      </c>
      <c r="F232">
        <v>1</v>
      </c>
      <c r="G232">
        <v>15514512</v>
      </c>
      <c r="H232">
        <v>3</v>
      </c>
      <c r="I232" t="s">
        <v>578</v>
      </c>
      <c r="J232" t="s">
        <v>579</v>
      </c>
      <c r="K232" t="s">
        <v>580</v>
      </c>
      <c r="L232">
        <v>1346</v>
      </c>
      <c r="N232">
        <v>1009</v>
      </c>
      <c r="O232" t="s">
        <v>581</v>
      </c>
      <c r="P232" t="s">
        <v>581</v>
      </c>
      <c r="Q232">
        <v>1</v>
      </c>
      <c r="X232">
        <v>0.15</v>
      </c>
      <c r="Y232">
        <v>31.49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 t="s">
        <v>3</v>
      </c>
      <c r="AG232">
        <v>0.15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ROW(Source!A287)</f>
        <v>287</v>
      </c>
      <c r="B233">
        <v>1472753426</v>
      </c>
      <c r="C233">
        <v>1472753410</v>
      </c>
      <c r="D233">
        <v>1441819193</v>
      </c>
      <c r="E233">
        <v>15514512</v>
      </c>
      <c r="F233">
        <v>1</v>
      </c>
      <c r="G233">
        <v>15514512</v>
      </c>
      <c r="H233">
        <v>1</v>
      </c>
      <c r="I233" t="s">
        <v>571</v>
      </c>
      <c r="J233" t="s">
        <v>3</v>
      </c>
      <c r="K233" t="s">
        <v>572</v>
      </c>
      <c r="L233">
        <v>1191</v>
      </c>
      <c r="N233">
        <v>1013</v>
      </c>
      <c r="O233" t="s">
        <v>573</v>
      </c>
      <c r="P233" t="s">
        <v>573</v>
      </c>
      <c r="Q233">
        <v>1</v>
      </c>
      <c r="X233">
        <v>2.1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1</v>
      </c>
      <c r="AF233" t="s">
        <v>3</v>
      </c>
      <c r="AG233">
        <v>2.1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ROW(Source!A287)</f>
        <v>287</v>
      </c>
      <c r="B234">
        <v>1472753427</v>
      </c>
      <c r="C234">
        <v>1472753410</v>
      </c>
      <c r="D234">
        <v>1441834139</v>
      </c>
      <c r="E234">
        <v>1</v>
      </c>
      <c r="F234">
        <v>1</v>
      </c>
      <c r="G234">
        <v>15514512</v>
      </c>
      <c r="H234">
        <v>2</v>
      </c>
      <c r="I234" t="s">
        <v>690</v>
      </c>
      <c r="J234" t="s">
        <v>691</v>
      </c>
      <c r="K234" t="s">
        <v>692</v>
      </c>
      <c r="L234">
        <v>1368</v>
      </c>
      <c r="N234">
        <v>1011</v>
      </c>
      <c r="O234" t="s">
        <v>577</v>
      </c>
      <c r="P234" t="s">
        <v>577</v>
      </c>
      <c r="Q234">
        <v>1</v>
      </c>
      <c r="X234">
        <v>0.3</v>
      </c>
      <c r="Y234">
        <v>0</v>
      </c>
      <c r="Z234">
        <v>8.82</v>
      </c>
      <c r="AA234">
        <v>0.11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0.3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ROW(Source!A287)</f>
        <v>287</v>
      </c>
      <c r="B235">
        <v>1472753428</v>
      </c>
      <c r="C235">
        <v>1472753410</v>
      </c>
      <c r="D235">
        <v>1441834258</v>
      </c>
      <c r="E235">
        <v>1</v>
      </c>
      <c r="F235">
        <v>1</v>
      </c>
      <c r="G235">
        <v>15514512</v>
      </c>
      <c r="H235">
        <v>2</v>
      </c>
      <c r="I235" t="s">
        <v>574</v>
      </c>
      <c r="J235" t="s">
        <v>575</v>
      </c>
      <c r="K235" t="s">
        <v>576</v>
      </c>
      <c r="L235">
        <v>1368</v>
      </c>
      <c r="N235">
        <v>1011</v>
      </c>
      <c r="O235" t="s">
        <v>577</v>
      </c>
      <c r="P235" t="s">
        <v>577</v>
      </c>
      <c r="Q235">
        <v>1</v>
      </c>
      <c r="X235">
        <v>0.52</v>
      </c>
      <c r="Y235">
        <v>0</v>
      </c>
      <c r="Z235">
        <v>1303.01</v>
      </c>
      <c r="AA235">
        <v>826.2</v>
      </c>
      <c r="AB235">
        <v>0</v>
      </c>
      <c r="AC235">
        <v>0</v>
      </c>
      <c r="AD235">
        <v>1</v>
      </c>
      <c r="AE235">
        <v>0</v>
      </c>
      <c r="AF235" t="s">
        <v>3</v>
      </c>
      <c r="AG235">
        <v>0.52</v>
      </c>
      <c r="AH235">
        <v>3</v>
      </c>
      <c r="AI235">
        <v>-1</v>
      </c>
      <c r="AJ235" t="s">
        <v>3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ROW(Source!A287)</f>
        <v>287</v>
      </c>
      <c r="B236">
        <v>1472753429</v>
      </c>
      <c r="C236">
        <v>1472753410</v>
      </c>
      <c r="D236">
        <v>1441836393</v>
      </c>
      <c r="E236">
        <v>1</v>
      </c>
      <c r="F236">
        <v>1</v>
      </c>
      <c r="G236">
        <v>15514512</v>
      </c>
      <c r="H236">
        <v>3</v>
      </c>
      <c r="I236" t="s">
        <v>693</v>
      </c>
      <c r="J236" t="s">
        <v>694</v>
      </c>
      <c r="K236" t="s">
        <v>695</v>
      </c>
      <c r="L236">
        <v>1296</v>
      </c>
      <c r="N236">
        <v>1002</v>
      </c>
      <c r="O236" t="s">
        <v>676</v>
      </c>
      <c r="P236" t="s">
        <v>676</v>
      </c>
      <c r="Q236">
        <v>1</v>
      </c>
      <c r="X236">
        <v>3.8E-3</v>
      </c>
      <c r="Y236">
        <v>4241.6400000000003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3.8E-3</v>
      </c>
      <c r="AH236">
        <v>3</v>
      </c>
      <c r="AI236">
        <v>-1</v>
      </c>
      <c r="AJ236" t="s">
        <v>3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ROW(Source!A287)</f>
        <v>287</v>
      </c>
      <c r="B237">
        <v>1472753430</v>
      </c>
      <c r="C237">
        <v>1472753410</v>
      </c>
      <c r="D237">
        <v>1441836514</v>
      </c>
      <c r="E237">
        <v>1</v>
      </c>
      <c r="F237">
        <v>1</v>
      </c>
      <c r="G237">
        <v>15514512</v>
      </c>
      <c r="H237">
        <v>3</v>
      </c>
      <c r="I237" t="s">
        <v>208</v>
      </c>
      <c r="J237" t="s">
        <v>211</v>
      </c>
      <c r="K237" t="s">
        <v>209</v>
      </c>
      <c r="L237">
        <v>1339</v>
      </c>
      <c r="N237">
        <v>1007</v>
      </c>
      <c r="O237" t="s">
        <v>210</v>
      </c>
      <c r="P237" t="s">
        <v>210</v>
      </c>
      <c r="Q237">
        <v>1</v>
      </c>
      <c r="X237">
        <v>3.8E-3</v>
      </c>
      <c r="Y237">
        <v>54.81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</v>
      </c>
      <c r="AG237">
        <v>3.8E-3</v>
      </c>
      <c r="AH237">
        <v>3</v>
      </c>
      <c r="AI237">
        <v>-1</v>
      </c>
      <c r="AJ237" t="s">
        <v>3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ROW(Source!A288)</f>
        <v>288</v>
      </c>
      <c r="B238">
        <v>1472753438</v>
      </c>
      <c r="C238">
        <v>1472753431</v>
      </c>
      <c r="D238">
        <v>1441819193</v>
      </c>
      <c r="E238">
        <v>15514512</v>
      </c>
      <c r="F238">
        <v>1</v>
      </c>
      <c r="G238">
        <v>15514512</v>
      </c>
      <c r="H238">
        <v>1</v>
      </c>
      <c r="I238" t="s">
        <v>571</v>
      </c>
      <c r="J238" t="s">
        <v>3</v>
      </c>
      <c r="K238" t="s">
        <v>572</v>
      </c>
      <c r="L238">
        <v>1191</v>
      </c>
      <c r="N238">
        <v>1013</v>
      </c>
      <c r="O238" t="s">
        <v>573</v>
      </c>
      <c r="P238" t="s">
        <v>573</v>
      </c>
      <c r="Q238">
        <v>1</v>
      </c>
      <c r="X238">
        <v>0.37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1</v>
      </c>
      <c r="AF238" t="s">
        <v>292</v>
      </c>
      <c r="AG238">
        <v>0.74</v>
      </c>
      <c r="AH238">
        <v>3</v>
      </c>
      <c r="AI238">
        <v>-1</v>
      </c>
      <c r="AJ238" t="s">
        <v>3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ROW(Source!A288)</f>
        <v>288</v>
      </c>
      <c r="B239">
        <v>1472753439</v>
      </c>
      <c r="C239">
        <v>1472753431</v>
      </c>
      <c r="D239">
        <v>1441834258</v>
      </c>
      <c r="E239">
        <v>1</v>
      </c>
      <c r="F239">
        <v>1</v>
      </c>
      <c r="G239">
        <v>15514512</v>
      </c>
      <c r="H239">
        <v>2</v>
      </c>
      <c r="I239" t="s">
        <v>574</v>
      </c>
      <c r="J239" t="s">
        <v>575</v>
      </c>
      <c r="K239" t="s">
        <v>576</v>
      </c>
      <c r="L239">
        <v>1368</v>
      </c>
      <c r="N239">
        <v>1011</v>
      </c>
      <c r="O239" t="s">
        <v>577</v>
      </c>
      <c r="P239" t="s">
        <v>577</v>
      </c>
      <c r="Q239">
        <v>1</v>
      </c>
      <c r="X239">
        <v>0.06</v>
      </c>
      <c r="Y239">
        <v>0</v>
      </c>
      <c r="Z239">
        <v>1303.01</v>
      </c>
      <c r="AA239">
        <v>826.2</v>
      </c>
      <c r="AB239">
        <v>0</v>
      </c>
      <c r="AC239">
        <v>0</v>
      </c>
      <c r="AD239">
        <v>1</v>
      </c>
      <c r="AE239">
        <v>0</v>
      </c>
      <c r="AF239" t="s">
        <v>292</v>
      </c>
      <c r="AG239">
        <v>0.12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ROW(Source!A289)</f>
        <v>289</v>
      </c>
      <c r="B240">
        <v>1472753445</v>
      </c>
      <c r="C240">
        <v>1472753441</v>
      </c>
      <c r="D240">
        <v>1441819193</v>
      </c>
      <c r="E240">
        <v>15514512</v>
      </c>
      <c r="F240">
        <v>1</v>
      </c>
      <c r="G240">
        <v>15514512</v>
      </c>
      <c r="H240">
        <v>1</v>
      </c>
      <c r="I240" t="s">
        <v>571</v>
      </c>
      <c r="J240" t="s">
        <v>3</v>
      </c>
      <c r="K240" t="s">
        <v>572</v>
      </c>
      <c r="L240">
        <v>1191</v>
      </c>
      <c r="N240">
        <v>1013</v>
      </c>
      <c r="O240" t="s">
        <v>573</v>
      </c>
      <c r="P240" t="s">
        <v>573</v>
      </c>
      <c r="Q240">
        <v>1</v>
      </c>
      <c r="X240">
        <v>0.4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1</v>
      </c>
      <c r="AF240" t="s">
        <v>32</v>
      </c>
      <c r="AG240">
        <v>1.6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ROW(Source!A325)</f>
        <v>325</v>
      </c>
      <c r="B241">
        <v>1472753459</v>
      </c>
      <c r="C241">
        <v>1472753446</v>
      </c>
      <c r="D241">
        <v>1441819193</v>
      </c>
      <c r="E241">
        <v>15514512</v>
      </c>
      <c r="F241">
        <v>1</v>
      </c>
      <c r="G241">
        <v>15514512</v>
      </c>
      <c r="H241">
        <v>1</v>
      </c>
      <c r="I241" t="s">
        <v>571</v>
      </c>
      <c r="J241" t="s">
        <v>3</v>
      </c>
      <c r="K241" t="s">
        <v>572</v>
      </c>
      <c r="L241">
        <v>1191</v>
      </c>
      <c r="N241">
        <v>1013</v>
      </c>
      <c r="O241" t="s">
        <v>573</v>
      </c>
      <c r="P241" t="s">
        <v>573</v>
      </c>
      <c r="Q241">
        <v>1</v>
      </c>
      <c r="X241">
        <v>6.8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1</v>
      </c>
      <c r="AF241" t="s">
        <v>193</v>
      </c>
      <c r="AG241">
        <v>13.6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ROW(Source!A325)</f>
        <v>325</v>
      </c>
      <c r="B242">
        <v>1472753460</v>
      </c>
      <c r="C242">
        <v>1472753446</v>
      </c>
      <c r="D242">
        <v>1441834258</v>
      </c>
      <c r="E242">
        <v>1</v>
      </c>
      <c r="F242">
        <v>1</v>
      </c>
      <c r="G242">
        <v>15514512</v>
      </c>
      <c r="H242">
        <v>2</v>
      </c>
      <c r="I242" t="s">
        <v>574</v>
      </c>
      <c r="J242" t="s">
        <v>575</v>
      </c>
      <c r="K242" t="s">
        <v>576</v>
      </c>
      <c r="L242">
        <v>1368</v>
      </c>
      <c r="N242">
        <v>1011</v>
      </c>
      <c r="O242" t="s">
        <v>577</v>
      </c>
      <c r="P242" t="s">
        <v>577</v>
      </c>
      <c r="Q242">
        <v>1</v>
      </c>
      <c r="X242">
        <v>0.42</v>
      </c>
      <c r="Y242">
        <v>0</v>
      </c>
      <c r="Z242">
        <v>1303.01</v>
      </c>
      <c r="AA242">
        <v>826.2</v>
      </c>
      <c r="AB242">
        <v>0</v>
      </c>
      <c r="AC242">
        <v>0</v>
      </c>
      <c r="AD242">
        <v>1</v>
      </c>
      <c r="AE242">
        <v>0</v>
      </c>
      <c r="AF242" t="s">
        <v>193</v>
      </c>
      <c r="AG242">
        <v>0.84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ROW(Source!A325)</f>
        <v>325</v>
      </c>
      <c r="B243">
        <v>1472753461</v>
      </c>
      <c r="C243">
        <v>1472753446</v>
      </c>
      <c r="D243">
        <v>1441836235</v>
      </c>
      <c r="E243">
        <v>1</v>
      </c>
      <c r="F243">
        <v>1</v>
      </c>
      <c r="G243">
        <v>15514512</v>
      </c>
      <c r="H243">
        <v>3</v>
      </c>
      <c r="I243" t="s">
        <v>578</v>
      </c>
      <c r="J243" t="s">
        <v>579</v>
      </c>
      <c r="K243" t="s">
        <v>580</v>
      </c>
      <c r="L243">
        <v>1346</v>
      </c>
      <c r="N243">
        <v>1009</v>
      </c>
      <c r="O243" t="s">
        <v>581</v>
      </c>
      <c r="P243" t="s">
        <v>581</v>
      </c>
      <c r="Q243">
        <v>1</v>
      </c>
      <c r="X243">
        <v>1</v>
      </c>
      <c r="Y243">
        <v>31.49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0</v>
      </c>
      <c r="AF243" t="s">
        <v>193</v>
      </c>
      <c r="AG243">
        <v>2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ROW(Source!A325)</f>
        <v>325</v>
      </c>
      <c r="B244">
        <v>1472753462</v>
      </c>
      <c r="C244">
        <v>1472753446</v>
      </c>
      <c r="D244">
        <v>1441834666</v>
      </c>
      <c r="E244">
        <v>1</v>
      </c>
      <c r="F244">
        <v>1</v>
      </c>
      <c r="G244">
        <v>15514512</v>
      </c>
      <c r="H244">
        <v>3</v>
      </c>
      <c r="I244" t="s">
        <v>696</v>
      </c>
      <c r="J244" t="s">
        <v>697</v>
      </c>
      <c r="K244" t="s">
        <v>698</v>
      </c>
      <c r="L244">
        <v>1346</v>
      </c>
      <c r="N244">
        <v>1009</v>
      </c>
      <c r="O244" t="s">
        <v>581</v>
      </c>
      <c r="P244" t="s">
        <v>581</v>
      </c>
      <c r="Q244">
        <v>1</v>
      </c>
      <c r="X244">
        <v>0.35</v>
      </c>
      <c r="Y244">
        <v>924.76</v>
      </c>
      <c r="Z244">
        <v>0</v>
      </c>
      <c r="AA244">
        <v>0</v>
      </c>
      <c r="AB244">
        <v>0</v>
      </c>
      <c r="AC244">
        <v>0</v>
      </c>
      <c r="AD244">
        <v>1</v>
      </c>
      <c r="AE244">
        <v>0</v>
      </c>
      <c r="AF244" t="s">
        <v>193</v>
      </c>
      <c r="AG244">
        <v>0.7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ROW(Source!A326)</f>
        <v>326</v>
      </c>
      <c r="B245">
        <v>1472753473</v>
      </c>
      <c r="C245">
        <v>1472753463</v>
      </c>
      <c r="D245">
        <v>1441819193</v>
      </c>
      <c r="E245">
        <v>15514512</v>
      </c>
      <c r="F245">
        <v>1</v>
      </c>
      <c r="G245">
        <v>15514512</v>
      </c>
      <c r="H245">
        <v>1</v>
      </c>
      <c r="I245" t="s">
        <v>571</v>
      </c>
      <c r="J245" t="s">
        <v>3</v>
      </c>
      <c r="K245" t="s">
        <v>572</v>
      </c>
      <c r="L245">
        <v>1191</v>
      </c>
      <c r="N245">
        <v>1013</v>
      </c>
      <c r="O245" t="s">
        <v>573</v>
      </c>
      <c r="P245" t="s">
        <v>573</v>
      </c>
      <c r="Q245">
        <v>1</v>
      </c>
      <c r="X245">
        <v>6.16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1</v>
      </c>
      <c r="AF245" t="s">
        <v>193</v>
      </c>
      <c r="AG245">
        <v>12.32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ROW(Source!A326)</f>
        <v>326</v>
      </c>
      <c r="B246">
        <v>1472753474</v>
      </c>
      <c r="C246">
        <v>1472753463</v>
      </c>
      <c r="D246">
        <v>1441834258</v>
      </c>
      <c r="E246">
        <v>1</v>
      </c>
      <c r="F246">
        <v>1</v>
      </c>
      <c r="G246">
        <v>15514512</v>
      </c>
      <c r="H246">
        <v>2</v>
      </c>
      <c r="I246" t="s">
        <v>574</v>
      </c>
      <c r="J246" t="s">
        <v>575</v>
      </c>
      <c r="K246" t="s">
        <v>576</v>
      </c>
      <c r="L246">
        <v>1368</v>
      </c>
      <c r="N246">
        <v>1011</v>
      </c>
      <c r="O246" t="s">
        <v>577</v>
      </c>
      <c r="P246" t="s">
        <v>577</v>
      </c>
      <c r="Q246">
        <v>1</v>
      </c>
      <c r="X246">
        <v>0.42</v>
      </c>
      <c r="Y246">
        <v>0</v>
      </c>
      <c r="Z246">
        <v>1303.01</v>
      </c>
      <c r="AA246">
        <v>826.2</v>
      </c>
      <c r="AB246">
        <v>0</v>
      </c>
      <c r="AC246">
        <v>0</v>
      </c>
      <c r="AD246">
        <v>1</v>
      </c>
      <c r="AE246">
        <v>0</v>
      </c>
      <c r="AF246" t="s">
        <v>193</v>
      </c>
      <c r="AG246">
        <v>0.84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ROW(Source!A326)</f>
        <v>326</v>
      </c>
      <c r="B247">
        <v>1472753475</v>
      </c>
      <c r="C247">
        <v>1472753463</v>
      </c>
      <c r="D247">
        <v>1441836235</v>
      </c>
      <c r="E247">
        <v>1</v>
      </c>
      <c r="F247">
        <v>1</v>
      </c>
      <c r="G247">
        <v>15514512</v>
      </c>
      <c r="H247">
        <v>3</v>
      </c>
      <c r="I247" t="s">
        <v>578</v>
      </c>
      <c r="J247" t="s">
        <v>579</v>
      </c>
      <c r="K247" t="s">
        <v>580</v>
      </c>
      <c r="L247">
        <v>1346</v>
      </c>
      <c r="N247">
        <v>1009</v>
      </c>
      <c r="O247" t="s">
        <v>581</v>
      </c>
      <c r="P247" t="s">
        <v>581</v>
      </c>
      <c r="Q247">
        <v>1</v>
      </c>
      <c r="X247">
        <v>1</v>
      </c>
      <c r="Y247">
        <v>31.49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0</v>
      </c>
      <c r="AF247" t="s">
        <v>193</v>
      </c>
      <c r="AG247">
        <v>2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ROW(Source!A327)</f>
        <v>327</v>
      </c>
      <c r="B248">
        <v>1472753489</v>
      </c>
      <c r="C248">
        <v>1472753476</v>
      </c>
      <c r="D248">
        <v>1441819193</v>
      </c>
      <c r="E248">
        <v>15514512</v>
      </c>
      <c r="F248">
        <v>1</v>
      </c>
      <c r="G248">
        <v>15514512</v>
      </c>
      <c r="H248">
        <v>1</v>
      </c>
      <c r="I248" t="s">
        <v>571</v>
      </c>
      <c r="J248" t="s">
        <v>3</v>
      </c>
      <c r="K248" t="s">
        <v>572</v>
      </c>
      <c r="L248">
        <v>1191</v>
      </c>
      <c r="N248">
        <v>1013</v>
      </c>
      <c r="O248" t="s">
        <v>573</v>
      </c>
      <c r="P248" t="s">
        <v>573</v>
      </c>
      <c r="Q248">
        <v>1</v>
      </c>
      <c r="X248">
        <v>1.72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1</v>
      </c>
      <c r="AF248" t="s">
        <v>3</v>
      </c>
      <c r="AG248">
        <v>1.72</v>
      </c>
      <c r="AH248">
        <v>3</v>
      </c>
      <c r="AI248">
        <v>-1</v>
      </c>
      <c r="AJ248" t="s">
        <v>3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ROW(Source!A327)</f>
        <v>327</v>
      </c>
      <c r="B249">
        <v>1472753490</v>
      </c>
      <c r="C249">
        <v>1472753476</v>
      </c>
      <c r="D249">
        <v>1441834146</v>
      </c>
      <c r="E249">
        <v>1</v>
      </c>
      <c r="F249">
        <v>1</v>
      </c>
      <c r="G249">
        <v>15514512</v>
      </c>
      <c r="H249">
        <v>2</v>
      </c>
      <c r="I249" t="s">
        <v>699</v>
      </c>
      <c r="J249" t="s">
        <v>700</v>
      </c>
      <c r="K249" t="s">
        <v>701</v>
      </c>
      <c r="L249">
        <v>1368</v>
      </c>
      <c r="N249">
        <v>1011</v>
      </c>
      <c r="O249" t="s">
        <v>577</v>
      </c>
      <c r="P249" t="s">
        <v>577</v>
      </c>
      <c r="Q249">
        <v>1</v>
      </c>
      <c r="X249">
        <v>0.2</v>
      </c>
      <c r="Y249">
        <v>0</v>
      </c>
      <c r="Z249">
        <v>20.55</v>
      </c>
      <c r="AA249">
        <v>0.31</v>
      </c>
      <c r="AB249">
        <v>0</v>
      </c>
      <c r="AC249">
        <v>0</v>
      </c>
      <c r="AD249">
        <v>1</v>
      </c>
      <c r="AE249">
        <v>0</v>
      </c>
      <c r="AF249" t="s">
        <v>3</v>
      </c>
      <c r="AG249">
        <v>0.2</v>
      </c>
      <c r="AH249">
        <v>3</v>
      </c>
      <c r="AI249">
        <v>-1</v>
      </c>
      <c r="AJ249" t="s">
        <v>3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ROW(Source!A327)</f>
        <v>327</v>
      </c>
      <c r="B250">
        <v>1472753491</v>
      </c>
      <c r="C250">
        <v>1472753476</v>
      </c>
      <c r="D250">
        <v>1441836235</v>
      </c>
      <c r="E250">
        <v>1</v>
      </c>
      <c r="F250">
        <v>1</v>
      </c>
      <c r="G250">
        <v>15514512</v>
      </c>
      <c r="H250">
        <v>3</v>
      </c>
      <c r="I250" t="s">
        <v>578</v>
      </c>
      <c r="J250" t="s">
        <v>579</v>
      </c>
      <c r="K250" t="s">
        <v>580</v>
      </c>
      <c r="L250">
        <v>1346</v>
      </c>
      <c r="N250">
        <v>1009</v>
      </c>
      <c r="O250" t="s">
        <v>581</v>
      </c>
      <c r="P250" t="s">
        <v>581</v>
      </c>
      <c r="Q250">
        <v>1</v>
      </c>
      <c r="X250">
        <v>0.06</v>
      </c>
      <c r="Y250">
        <v>31.49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3</v>
      </c>
      <c r="AG250">
        <v>0.06</v>
      </c>
      <c r="AH250">
        <v>3</v>
      </c>
      <c r="AI250">
        <v>-1</v>
      </c>
      <c r="AJ250" t="s">
        <v>3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ROW(Source!A327)</f>
        <v>327</v>
      </c>
      <c r="B251">
        <v>1472753492</v>
      </c>
      <c r="C251">
        <v>1472753476</v>
      </c>
      <c r="D251">
        <v>1441836393</v>
      </c>
      <c r="E251">
        <v>1</v>
      </c>
      <c r="F251">
        <v>1</v>
      </c>
      <c r="G251">
        <v>15514512</v>
      </c>
      <c r="H251">
        <v>3</v>
      </c>
      <c r="I251" t="s">
        <v>693</v>
      </c>
      <c r="J251" t="s">
        <v>694</v>
      </c>
      <c r="K251" t="s">
        <v>695</v>
      </c>
      <c r="L251">
        <v>1296</v>
      </c>
      <c r="N251">
        <v>1002</v>
      </c>
      <c r="O251" t="s">
        <v>676</v>
      </c>
      <c r="P251" t="s">
        <v>676</v>
      </c>
      <c r="Q251">
        <v>1</v>
      </c>
      <c r="X251">
        <v>5.9999999999999995E-4</v>
      </c>
      <c r="Y251">
        <v>4241.6400000000003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3</v>
      </c>
      <c r="AG251">
        <v>5.9999999999999995E-4</v>
      </c>
      <c r="AH251">
        <v>3</v>
      </c>
      <c r="AI251">
        <v>-1</v>
      </c>
      <c r="AJ251" t="s">
        <v>3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ROW(Source!A328)</f>
        <v>328</v>
      </c>
      <c r="B252">
        <v>1472753500</v>
      </c>
      <c r="C252">
        <v>1472753493</v>
      </c>
      <c r="D252">
        <v>1441819193</v>
      </c>
      <c r="E252">
        <v>15514512</v>
      </c>
      <c r="F252">
        <v>1</v>
      </c>
      <c r="G252">
        <v>15514512</v>
      </c>
      <c r="H252">
        <v>1</v>
      </c>
      <c r="I252" t="s">
        <v>571</v>
      </c>
      <c r="J252" t="s">
        <v>3</v>
      </c>
      <c r="K252" t="s">
        <v>572</v>
      </c>
      <c r="L252">
        <v>1191</v>
      </c>
      <c r="N252">
        <v>1013</v>
      </c>
      <c r="O252" t="s">
        <v>573</v>
      </c>
      <c r="P252" t="s">
        <v>573</v>
      </c>
      <c r="Q252">
        <v>1</v>
      </c>
      <c r="X252">
        <v>1.02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164</v>
      </c>
      <c r="AG252">
        <v>3.06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ROW(Source!A328)</f>
        <v>328</v>
      </c>
      <c r="B253">
        <v>1472753501</v>
      </c>
      <c r="C253">
        <v>1472753493</v>
      </c>
      <c r="D253">
        <v>1441836235</v>
      </c>
      <c r="E253">
        <v>1</v>
      </c>
      <c r="F253">
        <v>1</v>
      </c>
      <c r="G253">
        <v>15514512</v>
      </c>
      <c r="H253">
        <v>3</v>
      </c>
      <c r="I253" t="s">
        <v>578</v>
      </c>
      <c r="J253" t="s">
        <v>579</v>
      </c>
      <c r="K253" t="s">
        <v>580</v>
      </c>
      <c r="L253">
        <v>1346</v>
      </c>
      <c r="N253">
        <v>1009</v>
      </c>
      <c r="O253" t="s">
        <v>581</v>
      </c>
      <c r="P253" t="s">
        <v>581</v>
      </c>
      <c r="Q253">
        <v>1</v>
      </c>
      <c r="X253">
        <v>0.03</v>
      </c>
      <c r="Y253">
        <v>31.49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0</v>
      </c>
      <c r="AF253" t="s">
        <v>164</v>
      </c>
      <c r="AG253">
        <v>0.09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ROW(Source!A329)</f>
        <v>329</v>
      </c>
      <c r="B254">
        <v>1472753515</v>
      </c>
      <c r="C254">
        <v>1472753502</v>
      </c>
      <c r="D254">
        <v>1441819193</v>
      </c>
      <c r="E254">
        <v>15514512</v>
      </c>
      <c r="F254">
        <v>1</v>
      </c>
      <c r="G254">
        <v>15514512</v>
      </c>
      <c r="H254">
        <v>1</v>
      </c>
      <c r="I254" t="s">
        <v>571</v>
      </c>
      <c r="J254" t="s">
        <v>3</v>
      </c>
      <c r="K254" t="s">
        <v>572</v>
      </c>
      <c r="L254">
        <v>1191</v>
      </c>
      <c r="N254">
        <v>1013</v>
      </c>
      <c r="O254" t="s">
        <v>573</v>
      </c>
      <c r="P254" t="s">
        <v>573</v>
      </c>
      <c r="Q254">
        <v>1</v>
      </c>
      <c r="X254">
        <v>1.34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1</v>
      </c>
      <c r="AF254" t="s">
        <v>3</v>
      </c>
      <c r="AG254">
        <v>1.34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ROW(Source!A329)</f>
        <v>329</v>
      </c>
      <c r="B255">
        <v>1472753516</v>
      </c>
      <c r="C255">
        <v>1472753502</v>
      </c>
      <c r="D255">
        <v>1441834146</v>
      </c>
      <c r="E255">
        <v>1</v>
      </c>
      <c r="F255">
        <v>1</v>
      </c>
      <c r="G255">
        <v>15514512</v>
      </c>
      <c r="H255">
        <v>2</v>
      </c>
      <c r="I255" t="s">
        <v>699</v>
      </c>
      <c r="J255" t="s">
        <v>700</v>
      </c>
      <c r="K255" t="s">
        <v>701</v>
      </c>
      <c r="L255">
        <v>1368</v>
      </c>
      <c r="N255">
        <v>1011</v>
      </c>
      <c r="O255" t="s">
        <v>577</v>
      </c>
      <c r="P255" t="s">
        <v>577</v>
      </c>
      <c r="Q255">
        <v>1</v>
      </c>
      <c r="X255">
        <v>0.09</v>
      </c>
      <c r="Y255">
        <v>0</v>
      </c>
      <c r="Z255">
        <v>20.55</v>
      </c>
      <c r="AA255">
        <v>0.31</v>
      </c>
      <c r="AB255">
        <v>0</v>
      </c>
      <c r="AC255">
        <v>0</v>
      </c>
      <c r="AD255">
        <v>1</v>
      </c>
      <c r="AE255">
        <v>0</v>
      </c>
      <c r="AF255" t="s">
        <v>3</v>
      </c>
      <c r="AG255">
        <v>0.09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ROW(Source!A329)</f>
        <v>329</v>
      </c>
      <c r="B256">
        <v>1472753517</v>
      </c>
      <c r="C256">
        <v>1472753502</v>
      </c>
      <c r="D256">
        <v>1441836235</v>
      </c>
      <c r="E256">
        <v>1</v>
      </c>
      <c r="F256">
        <v>1</v>
      </c>
      <c r="G256">
        <v>15514512</v>
      </c>
      <c r="H256">
        <v>3</v>
      </c>
      <c r="I256" t="s">
        <v>578</v>
      </c>
      <c r="J256" t="s">
        <v>579</v>
      </c>
      <c r="K256" t="s">
        <v>580</v>
      </c>
      <c r="L256">
        <v>1346</v>
      </c>
      <c r="N256">
        <v>1009</v>
      </c>
      <c r="O256" t="s">
        <v>581</v>
      </c>
      <c r="P256" t="s">
        <v>581</v>
      </c>
      <c r="Q256">
        <v>1</v>
      </c>
      <c r="X256">
        <v>0.03</v>
      </c>
      <c r="Y256">
        <v>31.49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3</v>
      </c>
      <c r="AG256">
        <v>0.03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ROW(Source!A329)</f>
        <v>329</v>
      </c>
      <c r="B257">
        <v>1472753518</v>
      </c>
      <c r="C257">
        <v>1472753502</v>
      </c>
      <c r="D257">
        <v>1441836393</v>
      </c>
      <c r="E257">
        <v>1</v>
      </c>
      <c r="F257">
        <v>1</v>
      </c>
      <c r="G257">
        <v>15514512</v>
      </c>
      <c r="H257">
        <v>3</v>
      </c>
      <c r="I257" t="s">
        <v>693</v>
      </c>
      <c r="J257" t="s">
        <v>694</v>
      </c>
      <c r="K257" t="s">
        <v>695</v>
      </c>
      <c r="L257">
        <v>1296</v>
      </c>
      <c r="N257">
        <v>1002</v>
      </c>
      <c r="O257" t="s">
        <v>676</v>
      </c>
      <c r="P257" t="s">
        <v>676</v>
      </c>
      <c r="Q257">
        <v>1</v>
      </c>
      <c r="X257">
        <v>2.9999999999999997E-4</v>
      </c>
      <c r="Y257">
        <v>4241.6400000000003</v>
      </c>
      <c r="Z257">
        <v>0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</v>
      </c>
      <c r="AG257">
        <v>2.9999999999999997E-4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ROW(Source!A330)</f>
        <v>330</v>
      </c>
      <c r="B258">
        <v>1472753526</v>
      </c>
      <c r="C258">
        <v>1472753519</v>
      </c>
      <c r="D258">
        <v>1441819193</v>
      </c>
      <c r="E258">
        <v>15514512</v>
      </c>
      <c r="F258">
        <v>1</v>
      </c>
      <c r="G258">
        <v>15514512</v>
      </c>
      <c r="H258">
        <v>1</v>
      </c>
      <c r="I258" t="s">
        <v>571</v>
      </c>
      <c r="J258" t="s">
        <v>3</v>
      </c>
      <c r="K258" t="s">
        <v>572</v>
      </c>
      <c r="L258">
        <v>1191</v>
      </c>
      <c r="N258">
        <v>1013</v>
      </c>
      <c r="O258" t="s">
        <v>573</v>
      </c>
      <c r="P258" t="s">
        <v>573</v>
      </c>
      <c r="Q258">
        <v>1</v>
      </c>
      <c r="X258">
        <v>0.74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1</v>
      </c>
      <c r="AF258" t="s">
        <v>164</v>
      </c>
      <c r="AG258">
        <v>2.2199999999999998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ROW(Source!A330)</f>
        <v>330</v>
      </c>
      <c r="B259">
        <v>1472753527</v>
      </c>
      <c r="C259">
        <v>1472753519</v>
      </c>
      <c r="D259">
        <v>1441836235</v>
      </c>
      <c r="E259">
        <v>1</v>
      </c>
      <c r="F259">
        <v>1</v>
      </c>
      <c r="G259">
        <v>15514512</v>
      </c>
      <c r="H259">
        <v>3</v>
      </c>
      <c r="I259" t="s">
        <v>578</v>
      </c>
      <c r="J259" t="s">
        <v>579</v>
      </c>
      <c r="K259" t="s">
        <v>580</v>
      </c>
      <c r="L259">
        <v>1346</v>
      </c>
      <c r="N259">
        <v>1009</v>
      </c>
      <c r="O259" t="s">
        <v>581</v>
      </c>
      <c r="P259" t="s">
        <v>581</v>
      </c>
      <c r="Q259">
        <v>1</v>
      </c>
      <c r="X259">
        <v>0.01</v>
      </c>
      <c r="Y259">
        <v>31.49</v>
      </c>
      <c r="Z259">
        <v>0</v>
      </c>
      <c r="AA259">
        <v>0</v>
      </c>
      <c r="AB259">
        <v>0</v>
      </c>
      <c r="AC259">
        <v>0</v>
      </c>
      <c r="AD259">
        <v>1</v>
      </c>
      <c r="AE259">
        <v>0</v>
      </c>
      <c r="AF259" t="s">
        <v>164</v>
      </c>
      <c r="AG259">
        <v>0.03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ROW(Source!A331)</f>
        <v>331</v>
      </c>
      <c r="B260">
        <v>1472753538</v>
      </c>
      <c r="C260">
        <v>1472753528</v>
      </c>
      <c r="D260">
        <v>1441819193</v>
      </c>
      <c r="E260">
        <v>15514512</v>
      </c>
      <c r="F260">
        <v>1</v>
      </c>
      <c r="G260">
        <v>15514512</v>
      </c>
      <c r="H260">
        <v>1</v>
      </c>
      <c r="I260" t="s">
        <v>571</v>
      </c>
      <c r="J260" t="s">
        <v>3</v>
      </c>
      <c r="K260" t="s">
        <v>572</v>
      </c>
      <c r="L260">
        <v>1191</v>
      </c>
      <c r="N260">
        <v>1013</v>
      </c>
      <c r="O260" t="s">
        <v>573</v>
      </c>
      <c r="P260" t="s">
        <v>573</v>
      </c>
      <c r="Q260">
        <v>1</v>
      </c>
      <c r="X260">
        <v>2.48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1</v>
      </c>
      <c r="AF260" t="s">
        <v>292</v>
      </c>
      <c r="AG260">
        <v>4.96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ROW(Source!A331)</f>
        <v>331</v>
      </c>
      <c r="B261">
        <v>1472753539</v>
      </c>
      <c r="C261">
        <v>1472753528</v>
      </c>
      <c r="D261">
        <v>1441834146</v>
      </c>
      <c r="E261">
        <v>1</v>
      </c>
      <c r="F261">
        <v>1</v>
      </c>
      <c r="G261">
        <v>15514512</v>
      </c>
      <c r="H261">
        <v>2</v>
      </c>
      <c r="I261" t="s">
        <v>699</v>
      </c>
      <c r="J261" t="s">
        <v>700</v>
      </c>
      <c r="K261" t="s">
        <v>701</v>
      </c>
      <c r="L261">
        <v>1368</v>
      </c>
      <c r="N261">
        <v>1011</v>
      </c>
      <c r="O261" t="s">
        <v>577</v>
      </c>
      <c r="P261" t="s">
        <v>577</v>
      </c>
      <c r="Q261">
        <v>1</v>
      </c>
      <c r="X261">
        <v>0.17</v>
      </c>
      <c r="Y261">
        <v>0</v>
      </c>
      <c r="Z261">
        <v>20.55</v>
      </c>
      <c r="AA261">
        <v>0.31</v>
      </c>
      <c r="AB261">
        <v>0</v>
      </c>
      <c r="AC261">
        <v>0</v>
      </c>
      <c r="AD261">
        <v>1</v>
      </c>
      <c r="AE261">
        <v>0</v>
      </c>
      <c r="AF261" t="s">
        <v>292</v>
      </c>
      <c r="AG261">
        <v>0.34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ROW(Source!A331)</f>
        <v>331</v>
      </c>
      <c r="B262">
        <v>1472753540</v>
      </c>
      <c r="C262">
        <v>1472753528</v>
      </c>
      <c r="D262">
        <v>1441836235</v>
      </c>
      <c r="E262">
        <v>1</v>
      </c>
      <c r="F262">
        <v>1</v>
      </c>
      <c r="G262">
        <v>15514512</v>
      </c>
      <c r="H262">
        <v>3</v>
      </c>
      <c r="I262" t="s">
        <v>578</v>
      </c>
      <c r="J262" t="s">
        <v>579</v>
      </c>
      <c r="K262" t="s">
        <v>580</v>
      </c>
      <c r="L262">
        <v>1346</v>
      </c>
      <c r="N262">
        <v>1009</v>
      </c>
      <c r="O262" t="s">
        <v>581</v>
      </c>
      <c r="P262" t="s">
        <v>581</v>
      </c>
      <c r="Q262">
        <v>1</v>
      </c>
      <c r="X262">
        <v>0.03</v>
      </c>
      <c r="Y262">
        <v>31.49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292</v>
      </c>
      <c r="AG262">
        <v>0.06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ROW(Source!A332)</f>
        <v>332</v>
      </c>
      <c r="B263">
        <v>1472753551</v>
      </c>
      <c r="C263">
        <v>1472753541</v>
      </c>
      <c r="D263">
        <v>1441819193</v>
      </c>
      <c r="E263">
        <v>15514512</v>
      </c>
      <c r="F263">
        <v>1</v>
      </c>
      <c r="G263">
        <v>15514512</v>
      </c>
      <c r="H263">
        <v>1</v>
      </c>
      <c r="I263" t="s">
        <v>571</v>
      </c>
      <c r="J263" t="s">
        <v>3</v>
      </c>
      <c r="K263" t="s">
        <v>572</v>
      </c>
      <c r="L263">
        <v>1191</v>
      </c>
      <c r="N263">
        <v>1013</v>
      </c>
      <c r="O263" t="s">
        <v>573</v>
      </c>
      <c r="P263" t="s">
        <v>573</v>
      </c>
      <c r="Q263">
        <v>1</v>
      </c>
      <c r="X263">
        <v>1.86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</v>
      </c>
      <c r="AE263">
        <v>1</v>
      </c>
      <c r="AF263" t="s">
        <v>325</v>
      </c>
      <c r="AG263">
        <v>18.600000000000001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ROW(Source!A332)</f>
        <v>332</v>
      </c>
      <c r="B264">
        <v>1472753552</v>
      </c>
      <c r="C264">
        <v>1472753541</v>
      </c>
      <c r="D264">
        <v>1441834146</v>
      </c>
      <c r="E264">
        <v>1</v>
      </c>
      <c r="F264">
        <v>1</v>
      </c>
      <c r="G264">
        <v>15514512</v>
      </c>
      <c r="H264">
        <v>2</v>
      </c>
      <c r="I264" t="s">
        <v>699</v>
      </c>
      <c r="J264" t="s">
        <v>700</v>
      </c>
      <c r="K264" t="s">
        <v>701</v>
      </c>
      <c r="L264">
        <v>1368</v>
      </c>
      <c r="N264">
        <v>1011</v>
      </c>
      <c r="O264" t="s">
        <v>577</v>
      </c>
      <c r="P264" t="s">
        <v>577</v>
      </c>
      <c r="Q264">
        <v>1</v>
      </c>
      <c r="X264">
        <v>0.17</v>
      </c>
      <c r="Y264">
        <v>0</v>
      </c>
      <c r="Z264">
        <v>20.55</v>
      </c>
      <c r="AA264">
        <v>0.31</v>
      </c>
      <c r="AB264">
        <v>0</v>
      </c>
      <c r="AC264">
        <v>0</v>
      </c>
      <c r="AD264">
        <v>1</v>
      </c>
      <c r="AE264">
        <v>0</v>
      </c>
      <c r="AF264" t="s">
        <v>325</v>
      </c>
      <c r="AG264">
        <v>1.7000000000000002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ROW(Source!A332)</f>
        <v>332</v>
      </c>
      <c r="B265">
        <v>1472753553</v>
      </c>
      <c r="C265">
        <v>1472753541</v>
      </c>
      <c r="D265">
        <v>1441836235</v>
      </c>
      <c r="E265">
        <v>1</v>
      </c>
      <c r="F265">
        <v>1</v>
      </c>
      <c r="G265">
        <v>15514512</v>
      </c>
      <c r="H265">
        <v>3</v>
      </c>
      <c r="I265" t="s">
        <v>578</v>
      </c>
      <c r="J265" t="s">
        <v>579</v>
      </c>
      <c r="K265" t="s">
        <v>580</v>
      </c>
      <c r="L265">
        <v>1346</v>
      </c>
      <c r="N265">
        <v>1009</v>
      </c>
      <c r="O265" t="s">
        <v>581</v>
      </c>
      <c r="P265" t="s">
        <v>581</v>
      </c>
      <c r="Q265">
        <v>1</v>
      </c>
      <c r="X265">
        <v>0.03</v>
      </c>
      <c r="Y265">
        <v>31.49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0</v>
      </c>
      <c r="AF265" t="s">
        <v>325</v>
      </c>
      <c r="AG265">
        <v>0.3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ROW(Source!A333)</f>
        <v>333</v>
      </c>
      <c r="B266">
        <v>1472753574</v>
      </c>
      <c r="C266">
        <v>1472753573</v>
      </c>
      <c r="D266">
        <v>1441819193</v>
      </c>
      <c r="E266">
        <v>15514512</v>
      </c>
      <c r="F266">
        <v>1</v>
      </c>
      <c r="G266">
        <v>15514512</v>
      </c>
      <c r="H266">
        <v>1</v>
      </c>
      <c r="I266" t="s">
        <v>571</v>
      </c>
      <c r="J266" t="s">
        <v>3</v>
      </c>
      <c r="K266" t="s">
        <v>572</v>
      </c>
      <c r="L266">
        <v>1191</v>
      </c>
      <c r="N266">
        <v>1013</v>
      </c>
      <c r="O266" t="s">
        <v>573</v>
      </c>
      <c r="P266" t="s">
        <v>573</v>
      </c>
      <c r="Q266">
        <v>1</v>
      </c>
      <c r="X266">
        <v>0.9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1</v>
      </c>
      <c r="AF266" t="s">
        <v>32</v>
      </c>
      <c r="AG266">
        <v>3.6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ROW(Source!A334)</f>
        <v>334</v>
      </c>
      <c r="B267">
        <v>1472753576</v>
      </c>
      <c r="C267">
        <v>1472753575</v>
      </c>
      <c r="D267">
        <v>1441819193</v>
      </c>
      <c r="E267">
        <v>15514512</v>
      </c>
      <c r="F267">
        <v>1</v>
      </c>
      <c r="G267">
        <v>15514512</v>
      </c>
      <c r="H267">
        <v>1</v>
      </c>
      <c r="I267" t="s">
        <v>571</v>
      </c>
      <c r="J267" t="s">
        <v>3</v>
      </c>
      <c r="K267" t="s">
        <v>572</v>
      </c>
      <c r="L267">
        <v>1191</v>
      </c>
      <c r="N267">
        <v>1013</v>
      </c>
      <c r="O267" t="s">
        <v>573</v>
      </c>
      <c r="P267" t="s">
        <v>573</v>
      </c>
      <c r="Q267">
        <v>1</v>
      </c>
      <c r="X267">
        <v>2.64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1</v>
      </c>
      <c r="AF267" t="s">
        <v>32</v>
      </c>
      <c r="AG267">
        <v>10.56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ROW(Source!A404)</f>
        <v>404</v>
      </c>
      <c r="B268">
        <v>1472753581</v>
      </c>
      <c r="C268">
        <v>1472753577</v>
      </c>
      <c r="D268">
        <v>1441819193</v>
      </c>
      <c r="E268">
        <v>15514512</v>
      </c>
      <c r="F268">
        <v>1</v>
      </c>
      <c r="G268">
        <v>15514512</v>
      </c>
      <c r="H268">
        <v>1</v>
      </c>
      <c r="I268" t="s">
        <v>571</v>
      </c>
      <c r="J268" t="s">
        <v>3</v>
      </c>
      <c r="K268" t="s">
        <v>572</v>
      </c>
      <c r="L268">
        <v>1191</v>
      </c>
      <c r="N268">
        <v>1013</v>
      </c>
      <c r="O268" t="s">
        <v>573</v>
      </c>
      <c r="P268" t="s">
        <v>573</v>
      </c>
      <c r="Q268">
        <v>1</v>
      </c>
      <c r="X268">
        <v>0.1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1</v>
      </c>
      <c r="AF268" t="s">
        <v>164</v>
      </c>
      <c r="AG268">
        <v>0.30000000000000004</v>
      </c>
      <c r="AH268">
        <v>2</v>
      </c>
      <c r="AI268">
        <v>1472753578</v>
      </c>
      <c r="AJ268">
        <v>173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ROW(Source!A404)</f>
        <v>404</v>
      </c>
      <c r="B269">
        <v>1472753583</v>
      </c>
      <c r="C269">
        <v>1472753577</v>
      </c>
      <c r="D269">
        <v>1441836235</v>
      </c>
      <c r="E269">
        <v>1</v>
      </c>
      <c r="F269">
        <v>1</v>
      </c>
      <c r="G269">
        <v>15514512</v>
      </c>
      <c r="H269">
        <v>3</v>
      </c>
      <c r="I269" t="s">
        <v>578</v>
      </c>
      <c r="J269" t="s">
        <v>579</v>
      </c>
      <c r="K269" t="s">
        <v>580</v>
      </c>
      <c r="L269">
        <v>1346</v>
      </c>
      <c r="N269">
        <v>1009</v>
      </c>
      <c r="O269" t="s">
        <v>581</v>
      </c>
      <c r="P269" t="s">
        <v>581</v>
      </c>
      <c r="Q269">
        <v>1</v>
      </c>
      <c r="X269">
        <v>1E-3</v>
      </c>
      <c r="Y269">
        <v>31.49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0</v>
      </c>
      <c r="AF269" t="s">
        <v>164</v>
      </c>
      <c r="AG269">
        <v>3.0000000000000001E-3</v>
      </c>
      <c r="AH269">
        <v>2</v>
      </c>
      <c r="AI269">
        <v>1472753580</v>
      </c>
      <c r="AJ269">
        <v>174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ROW(Source!A404)</f>
        <v>404</v>
      </c>
      <c r="B270">
        <v>1472753582</v>
      </c>
      <c r="C270">
        <v>1472753577</v>
      </c>
      <c r="D270">
        <v>1441822228</v>
      </c>
      <c r="E270">
        <v>15514512</v>
      </c>
      <c r="F270">
        <v>1</v>
      </c>
      <c r="G270">
        <v>15514512</v>
      </c>
      <c r="H270">
        <v>3</v>
      </c>
      <c r="I270" t="s">
        <v>640</v>
      </c>
      <c r="J270" t="s">
        <v>3</v>
      </c>
      <c r="K270" t="s">
        <v>642</v>
      </c>
      <c r="L270">
        <v>1346</v>
      </c>
      <c r="N270">
        <v>1009</v>
      </c>
      <c r="O270" t="s">
        <v>581</v>
      </c>
      <c r="P270" t="s">
        <v>581</v>
      </c>
      <c r="Q270">
        <v>1</v>
      </c>
      <c r="X270">
        <v>2E-3</v>
      </c>
      <c r="Y270">
        <v>73.951729999999998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</v>
      </c>
      <c r="AF270" t="s">
        <v>164</v>
      </c>
      <c r="AG270">
        <v>6.0000000000000001E-3</v>
      </c>
      <c r="AH270">
        <v>2</v>
      </c>
      <c r="AI270">
        <v>1472753579</v>
      </c>
      <c r="AJ270">
        <v>175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ROW(Source!A405)</f>
        <v>405</v>
      </c>
      <c r="B271">
        <v>1472753590</v>
      </c>
      <c r="C271">
        <v>1472753584</v>
      </c>
      <c r="D271">
        <v>1441819193</v>
      </c>
      <c r="E271">
        <v>15514512</v>
      </c>
      <c r="F271">
        <v>1</v>
      </c>
      <c r="G271">
        <v>15514512</v>
      </c>
      <c r="H271">
        <v>1</v>
      </c>
      <c r="I271" t="s">
        <v>571</v>
      </c>
      <c r="J271" t="s">
        <v>3</v>
      </c>
      <c r="K271" t="s">
        <v>572</v>
      </c>
      <c r="L271">
        <v>1191</v>
      </c>
      <c r="N271">
        <v>1013</v>
      </c>
      <c r="O271" t="s">
        <v>573</v>
      </c>
      <c r="P271" t="s">
        <v>573</v>
      </c>
      <c r="Q271">
        <v>1</v>
      </c>
      <c r="X271">
        <v>3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1</v>
      </c>
      <c r="AF271" t="s">
        <v>3</v>
      </c>
      <c r="AG271">
        <v>3</v>
      </c>
      <c r="AH271">
        <v>2</v>
      </c>
      <c r="AI271">
        <v>1472753585</v>
      </c>
      <c r="AJ271">
        <v>176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ROW(Source!A405)</f>
        <v>405</v>
      </c>
      <c r="B272">
        <v>1472753592</v>
      </c>
      <c r="C272">
        <v>1472753584</v>
      </c>
      <c r="D272">
        <v>1441836237</v>
      </c>
      <c r="E272">
        <v>1</v>
      </c>
      <c r="F272">
        <v>1</v>
      </c>
      <c r="G272">
        <v>15514512</v>
      </c>
      <c r="H272">
        <v>3</v>
      </c>
      <c r="I272" t="s">
        <v>643</v>
      </c>
      <c r="J272" t="s">
        <v>644</v>
      </c>
      <c r="K272" t="s">
        <v>645</v>
      </c>
      <c r="L272">
        <v>1346</v>
      </c>
      <c r="N272">
        <v>1009</v>
      </c>
      <c r="O272" t="s">
        <v>581</v>
      </c>
      <c r="P272" t="s">
        <v>581</v>
      </c>
      <c r="Q272">
        <v>1</v>
      </c>
      <c r="X272">
        <v>0.06</v>
      </c>
      <c r="Y272">
        <v>375.16</v>
      </c>
      <c r="Z272">
        <v>0</v>
      </c>
      <c r="AA272">
        <v>0</v>
      </c>
      <c r="AB272">
        <v>0</v>
      </c>
      <c r="AC272">
        <v>0</v>
      </c>
      <c r="AD272">
        <v>1</v>
      </c>
      <c r="AE272">
        <v>0</v>
      </c>
      <c r="AF272" t="s">
        <v>3</v>
      </c>
      <c r="AG272">
        <v>0.06</v>
      </c>
      <c r="AH272">
        <v>2</v>
      </c>
      <c r="AI272">
        <v>1472753587</v>
      </c>
      <c r="AJ272">
        <v>177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ROW(Source!A405)</f>
        <v>405</v>
      </c>
      <c r="B273">
        <v>1472753593</v>
      </c>
      <c r="C273">
        <v>1472753584</v>
      </c>
      <c r="D273">
        <v>1441836235</v>
      </c>
      <c r="E273">
        <v>1</v>
      </c>
      <c r="F273">
        <v>1</v>
      </c>
      <c r="G273">
        <v>15514512</v>
      </c>
      <c r="H273">
        <v>3</v>
      </c>
      <c r="I273" t="s">
        <v>578</v>
      </c>
      <c r="J273" t="s">
        <v>579</v>
      </c>
      <c r="K273" t="s">
        <v>580</v>
      </c>
      <c r="L273">
        <v>1346</v>
      </c>
      <c r="N273">
        <v>1009</v>
      </c>
      <c r="O273" t="s">
        <v>581</v>
      </c>
      <c r="P273" t="s">
        <v>581</v>
      </c>
      <c r="Q273">
        <v>1</v>
      </c>
      <c r="X273">
        <v>0.02</v>
      </c>
      <c r="Y273">
        <v>31.49</v>
      </c>
      <c r="Z273">
        <v>0</v>
      </c>
      <c r="AA273">
        <v>0</v>
      </c>
      <c r="AB273">
        <v>0</v>
      </c>
      <c r="AC273">
        <v>0</v>
      </c>
      <c r="AD273">
        <v>1</v>
      </c>
      <c r="AE273">
        <v>0</v>
      </c>
      <c r="AF273" t="s">
        <v>3</v>
      </c>
      <c r="AG273">
        <v>0.02</v>
      </c>
      <c r="AH273">
        <v>2</v>
      </c>
      <c r="AI273">
        <v>1472753588</v>
      </c>
      <c r="AJ273">
        <v>178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ROW(Source!A405)</f>
        <v>405</v>
      </c>
      <c r="B274">
        <v>1472753591</v>
      </c>
      <c r="C274">
        <v>1472753584</v>
      </c>
      <c r="D274">
        <v>1441822228</v>
      </c>
      <c r="E274">
        <v>15514512</v>
      </c>
      <c r="F274">
        <v>1</v>
      </c>
      <c r="G274">
        <v>15514512</v>
      </c>
      <c r="H274">
        <v>3</v>
      </c>
      <c r="I274" t="s">
        <v>640</v>
      </c>
      <c r="J274" t="s">
        <v>3</v>
      </c>
      <c r="K274" t="s">
        <v>642</v>
      </c>
      <c r="L274">
        <v>1346</v>
      </c>
      <c r="N274">
        <v>1009</v>
      </c>
      <c r="O274" t="s">
        <v>581</v>
      </c>
      <c r="P274" t="s">
        <v>581</v>
      </c>
      <c r="Q274">
        <v>1</v>
      </c>
      <c r="X274">
        <v>0.02</v>
      </c>
      <c r="Y274">
        <v>73.951729999999998</v>
      </c>
      <c r="Z274">
        <v>0</v>
      </c>
      <c r="AA274">
        <v>0</v>
      </c>
      <c r="AB274">
        <v>0</v>
      </c>
      <c r="AC274">
        <v>0</v>
      </c>
      <c r="AD274">
        <v>1</v>
      </c>
      <c r="AE274">
        <v>0</v>
      </c>
      <c r="AF274" t="s">
        <v>3</v>
      </c>
      <c r="AG274">
        <v>0.02</v>
      </c>
      <c r="AH274">
        <v>2</v>
      </c>
      <c r="AI274">
        <v>1472753586</v>
      </c>
      <c r="AJ274">
        <v>179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ROW(Source!A405)</f>
        <v>405</v>
      </c>
      <c r="B275">
        <v>1472753594</v>
      </c>
      <c r="C275">
        <v>1472753584</v>
      </c>
      <c r="D275">
        <v>1441834920</v>
      </c>
      <c r="E275">
        <v>1</v>
      </c>
      <c r="F275">
        <v>1</v>
      </c>
      <c r="G275">
        <v>15514512</v>
      </c>
      <c r="H275">
        <v>3</v>
      </c>
      <c r="I275" t="s">
        <v>646</v>
      </c>
      <c r="J275" t="s">
        <v>647</v>
      </c>
      <c r="K275" t="s">
        <v>648</v>
      </c>
      <c r="L275">
        <v>1346</v>
      </c>
      <c r="N275">
        <v>1009</v>
      </c>
      <c r="O275" t="s">
        <v>581</v>
      </c>
      <c r="P275" t="s">
        <v>581</v>
      </c>
      <c r="Q275">
        <v>1</v>
      </c>
      <c r="X275">
        <v>0.01</v>
      </c>
      <c r="Y275">
        <v>106.87</v>
      </c>
      <c r="Z275">
        <v>0</v>
      </c>
      <c r="AA275">
        <v>0</v>
      </c>
      <c r="AB275">
        <v>0</v>
      </c>
      <c r="AC275">
        <v>0</v>
      </c>
      <c r="AD275">
        <v>1</v>
      </c>
      <c r="AE275">
        <v>0</v>
      </c>
      <c r="AF275" t="s">
        <v>3</v>
      </c>
      <c r="AG275">
        <v>0.01</v>
      </c>
      <c r="AH275">
        <v>2</v>
      </c>
      <c r="AI275">
        <v>1472753589</v>
      </c>
      <c r="AJ275">
        <v>180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ROW(Source!A406)</f>
        <v>406</v>
      </c>
      <c r="B276">
        <v>1472753599</v>
      </c>
      <c r="C276">
        <v>1472753595</v>
      </c>
      <c r="D276">
        <v>1441819193</v>
      </c>
      <c r="E276">
        <v>15514512</v>
      </c>
      <c r="F276">
        <v>1</v>
      </c>
      <c r="G276">
        <v>15514512</v>
      </c>
      <c r="H276">
        <v>1</v>
      </c>
      <c r="I276" t="s">
        <v>571</v>
      </c>
      <c r="J276" t="s">
        <v>3</v>
      </c>
      <c r="K276" t="s">
        <v>572</v>
      </c>
      <c r="L276">
        <v>1191</v>
      </c>
      <c r="N276">
        <v>1013</v>
      </c>
      <c r="O276" t="s">
        <v>573</v>
      </c>
      <c r="P276" t="s">
        <v>573</v>
      </c>
      <c r="Q276">
        <v>1</v>
      </c>
      <c r="X276">
        <v>0.3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1</v>
      </c>
      <c r="AF276" t="s">
        <v>193</v>
      </c>
      <c r="AG276">
        <v>0.6</v>
      </c>
      <c r="AH276">
        <v>2</v>
      </c>
      <c r="AI276">
        <v>1472753596</v>
      </c>
      <c r="AJ276">
        <v>181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ROW(Source!A406)</f>
        <v>406</v>
      </c>
      <c r="B277">
        <v>1472753600</v>
      </c>
      <c r="C277">
        <v>1472753595</v>
      </c>
      <c r="D277">
        <v>1441836235</v>
      </c>
      <c r="E277">
        <v>1</v>
      </c>
      <c r="F277">
        <v>1</v>
      </c>
      <c r="G277">
        <v>15514512</v>
      </c>
      <c r="H277">
        <v>3</v>
      </c>
      <c r="I277" t="s">
        <v>578</v>
      </c>
      <c r="J277" t="s">
        <v>579</v>
      </c>
      <c r="K277" t="s">
        <v>580</v>
      </c>
      <c r="L277">
        <v>1346</v>
      </c>
      <c r="N277">
        <v>1009</v>
      </c>
      <c r="O277" t="s">
        <v>581</v>
      </c>
      <c r="P277" t="s">
        <v>581</v>
      </c>
      <c r="Q277">
        <v>1</v>
      </c>
      <c r="X277">
        <v>0.05</v>
      </c>
      <c r="Y277">
        <v>31.49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193</v>
      </c>
      <c r="AG277">
        <v>0.1</v>
      </c>
      <c r="AH277">
        <v>2</v>
      </c>
      <c r="AI277">
        <v>1472753597</v>
      </c>
      <c r="AJ277">
        <v>182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ROW(Source!A406)</f>
        <v>406</v>
      </c>
      <c r="B278">
        <v>1472753601</v>
      </c>
      <c r="C278">
        <v>1472753595</v>
      </c>
      <c r="D278">
        <v>1441834628</v>
      </c>
      <c r="E278">
        <v>1</v>
      </c>
      <c r="F278">
        <v>1</v>
      </c>
      <c r="G278">
        <v>15514512</v>
      </c>
      <c r="H278">
        <v>3</v>
      </c>
      <c r="I278" t="s">
        <v>640</v>
      </c>
      <c r="J278" t="s">
        <v>641</v>
      </c>
      <c r="K278" t="s">
        <v>642</v>
      </c>
      <c r="L278">
        <v>1348</v>
      </c>
      <c r="N278">
        <v>1009</v>
      </c>
      <c r="O278" t="s">
        <v>599</v>
      </c>
      <c r="P278" t="s">
        <v>599</v>
      </c>
      <c r="Q278">
        <v>1000</v>
      </c>
      <c r="X278">
        <v>4.0000000000000003E-5</v>
      </c>
      <c r="Y278">
        <v>73951.73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193</v>
      </c>
      <c r="AG278">
        <v>8.0000000000000007E-5</v>
      </c>
      <c r="AH278">
        <v>2</v>
      </c>
      <c r="AI278">
        <v>1472753598</v>
      </c>
      <c r="AJ278">
        <v>183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ROW(Source!A407)</f>
        <v>407</v>
      </c>
      <c r="B279">
        <v>1472753604</v>
      </c>
      <c r="C279">
        <v>1472753602</v>
      </c>
      <c r="D279">
        <v>1441819193</v>
      </c>
      <c r="E279">
        <v>15514512</v>
      </c>
      <c r="F279">
        <v>1</v>
      </c>
      <c r="G279">
        <v>15514512</v>
      </c>
      <c r="H279">
        <v>1</v>
      </c>
      <c r="I279" t="s">
        <v>571</v>
      </c>
      <c r="J279" t="s">
        <v>3</v>
      </c>
      <c r="K279" t="s">
        <v>572</v>
      </c>
      <c r="L279">
        <v>1191</v>
      </c>
      <c r="N279">
        <v>1013</v>
      </c>
      <c r="O279" t="s">
        <v>573</v>
      </c>
      <c r="P279" t="s">
        <v>573</v>
      </c>
      <c r="Q279">
        <v>1</v>
      </c>
      <c r="X279">
        <v>0.38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1</v>
      </c>
      <c r="AF279" t="s">
        <v>3</v>
      </c>
      <c r="AG279">
        <v>0.38</v>
      </c>
      <c r="AH279">
        <v>2</v>
      </c>
      <c r="AI279">
        <v>1472753603</v>
      </c>
      <c r="AJ279">
        <v>184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ROW(Source!A443)</f>
        <v>443</v>
      </c>
      <c r="B280">
        <v>1472753607</v>
      </c>
      <c r="C280">
        <v>1472753605</v>
      </c>
      <c r="D280">
        <v>1441819193</v>
      </c>
      <c r="E280">
        <v>15514512</v>
      </c>
      <c r="F280">
        <v>1</v>
      </c>
      <c r="G280">
        <v>15514512</v>
      </c>
      <c r="H280">
        <v>1</v>
      </c>
      <c r="I280" t="s">
        <v>571</v>
      </c>
      <c r="J280" t="s">
        <v>3</v>
      </c>
      <c r="K280" t="s">
        <v>572</v>
      </c>
      <c r="L280">
        <v>1191</v>
      </c>
      <c r="N280">
        <v>1013</v>
      </c>
      <c r="O280" t="s">
        <v>573</v>
      </c>
      <c r="P280" t="s">
        <v>573</v>
      </c>
      <c r="Q280">
        <v>1</v>
      </c>
      <c r="X280">
        <v>0.06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1</v>
      </c>
      <c r="AE280">
        <v>1</v>
      </c>
      <c r="AF280" t="s">
        <v>347</v>
      </c>
      <c r="AG280">
        <v>7.08</v>
      </c>
      <c r="AH280">
        <v>2</v>
      </c>
      <c r="AI280">
        <v>1472753606</v>
      </c>
      <c r="AJ280">
        <v>185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ROW(Source!A444)</f>
        <v>444</v>
      </c>
      <c r="B281">
        <v>1472753611</v>
      </c>
      <c r="C281">
        <v>1472753608</v>
      </c>
      <c r="D281">
        <v>1441819193</v>
      </c>
      <c r="E281">
        <v>15514512</v>
      </c>
      <c r="F281">
        <v>1</v>
      </c>
      <c r="G281">
        <v>15514512</v>
      </c>
      <c r="H281">
        <v>1</v>
      </c>
      <c r="I281" t="s">
        <v>571</v>
      </c>
      <c r="J281" t="s">
        <v>3</v>
      </c>
      <c r="K281" t="s">
        <v>572</v>
      </c>
      <c r="L281">
        <v>1191</v>
      </c>
      <c r="N281">
        <v>1013</v>
      </c>
      <c r="O281" t="s">
        <v>573</v>
      </c>
      <c r="P281" t="s">
        <v>573</v>
      </c>
      <c r="Q281">
        <v>1</v>
      </c>
      <c r="X281">
        <v>0.2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1</v>
      </c>
      <c r="AE281">
        <v>1</v>
      </c>
      <c r="AF281" t="s">
        <v>32</v>
      </c>
      <c r="AG281">
        <v>0.8</v>
      </c>
      <c r="AH281">
        <v>2</v>
      </c>
      <c r="AI281">
        <v>1472753609</v>
      </c>
      <c r="AJ281">
        <v>186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ROW(Source!A444)</f>
        <v>444</v>
      </c>
      <c r="B282">
        <v>1472753612</v>
      </c>
      <c r="C282">
        <v>1472753608</v>
      </c>
      <c r="D282">
        <v>1441836235</v>
      </c>
      <c r="E282">
        <v>1</v>
      </c>
      <c r="F282">
        <v>1</v>
      </c>
      <c r="G282">
        <v>15514512</v>
      </c>
      <c r="H282">
        <v>3</v>
      </c>
      <c r="I282" t="s">
        <v>578</v>
      </c>
      <c r="J282" t="s">
        <v>579</v>
      </c>
      <c r="K282" t="s">
        <v>580</v>
      </c>
      <c r="L282">
        <v>1346</v>
      </c>
      <c r="N282">
        <v>1009</v>
      </c>
      <c r="O282" t="s">
        <v>581</v>
      </c>
      <c r="P282" t="s">
        <v>581</v>
      </c>
      <c r="Q282">
        <v>1</v>
      </c>
      <c r="X282">
        <v>0.05</v>
      </c>
      <c r="Y282">
        <v>31.49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0</v>
      </c>
      <c r="AF282" t="s">
        <v>32</v>
      </c>
      <c r="AG282">
        <v>0.2</v>
      </c>
      <c r="AH282">
        <v>2</v>
      </c>
      <c r="AI282">
        <v>1472753610</v>
      </c>
      <c r="AJ282">
        <v>187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ROW(Source!A445)</f>
        <v>445</v>
      </c>
      <c r="B283">
        <v>1472753614</v>
      </c>
      <c r="C283">
        <v>1472753613</v>
      </c>
      <c r="D283">
        <v>1441819193</v>
      </c>
      <c r="E283">
        <v>15514512</v>
      </c>
      <c r="F283">
        <v>1</v>
      </c>
      <c r="G283">
        <v>15514512</v>
      </c>
      <c r="H283">
        <v>1</v>
      </c>
      <c r="I283" t="s">
        <v>571</v>
      </c>
      <c r="J283" t="s">
        <v>3</v>
      </c>
      <c r="K283" t="s">
        <v>572</v>
      </c>
      <c r="L283">
        <v>1191</v>
      </c>
      <c r="N283">
        <v>1013</v>
      </c>
      <c r="O283" t="s">
        <v>573</v>
      </c>
      <c r="P283" t="s">
        <v>573</v>
      </c>
      <c r="Q283">
        <v>1</v>
      </c>
      <c r="X283">
        <v>0.04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1</v>
      </c>
      <c r="AE283">
        <v>1</v>
      </c>
      <c r="AF283" t="s">
        <v>164</v>
      </c>
      <c r="AG283">
        <v>0.12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ROW(Source!A445)</f>
        <v>445</v>
      </c>
      <c r="B284">
        <v>1472753615</v>
      </c>
      <c r="C284">
        <v>1472753613</v>
      </c>
      <c r="D284">
        <v>1441836235</v>
      </c>
      <c r="E284">
        <v>1</v>
      </c>
      <c r="F284">
        <v>1</v>
      </c>
      <c r="G284">
        <v>15514512</v>
      </c>
      <c r="H284">
        <v>3</v>
      </c>
      <c r="I284" t="s">
        <v>578</v>
      </c>
      <c r="J284" t="s">
        <v>579</v>
      </c>
      <c r="K284" t="s">
        <v>580</v>
      </c>
      <c r="L284">
        <v>1346</v>
      </c>
      <c r="N284">
        <v>1009</v>
      </c>
      <c r="O284" t="s">
        <v>581</v>
      </c>
      <c r="P284" t="s">
        <v>581</v>
      </c>
      <c r="Q284">
        <v>1</v>
      </c>
      <c r="X284">
        <v>2.0000000000000001E-4</v>
      </c>
      <c r="Y284">
        <v>31.49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164</v>
      </c>
      <c r="AG284">
        <v>6.0000000000000006E-4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ROW(Source!A446)</f>
        <v>446</v>
      </c>
      <c r="B285">
        <v>1472753617</v>
      </c>
      <c r="C285">
        <v>1472753616</v>
      </c>
      <c r="D285">
        <v>1441819193</v>
      </c>
      <c r="E285">
        <v>15514512</v>
      </c>
      <c r="F285">
        <v>1</v>
      </c>
      <c r="G285">
        <v>15514512</v>
      </c>
      <c r="H285">
        <v>1</v>
      </c>
      <c r="I285" t="s">
        <v>571</v>
      </c>
      <c r="J285" t="s">
        <v>3</v>
      </c>
      <c r="K285" t="s">
        <v>572</v>
      </c>
      <c r="L285">
        <v>1191</v>
      </c>
      <c r="N285">
        <v>1013</v>
      </c>
      <c r="O285" t="s">
        <v>573</v>
      </c>
      <c r="P285" t="s">
        <v>573</v>
      </c>
      <c r="Q285">
        <v>1</v>
      </c>
      <c r="X285">
        <v>1.2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1</v>
      </c>
      <c r="AF285" t="s">
        <v>3</v>
      </c>
      <c r="AG285">
        <v>1.2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ROW(Source!A446)</f>
        <v>446</v>
      </c>
      <c r="B286">
        <v>1472753618</v>
      </c>
      <c r="C286">
        <v>1472753616</v>
      </c>
      <c r="D286">
        <v>1441836235</v>
      </c>
      <c r="E286">
        <v>1</v>
      </c>
      <c r="F286">
        <v>1</v>
      </c>
      <c r="G286">
        <v>15514512</v>
      </c>
      <c r="H286">
        <v>3</v>
      </c>
      <c r="I286" t="s">
        <v>578</v>
      </c>
      <c r="J286" t="s">
        <v>579</v>
      </c>
      <c r="K286" t="s">
        <v>580</v>
      </c>
      <c r="L286">
        <v>1346</v>
      </c>
      <c r="N286">
        <v>1009</v>
      </c>
      <c r="O286" t="s">
        <v>581</v>
      </c>
      <c r="P286" t="s">
        <v>581</v>
      </c>
      <c r="Q286">
        <v>1</v>
      </c>
      <c r="X286">
        <v>7.0000000000000001E-3</v>
      </c>
      <c r="Y286">
        <v>31.49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3</v>
      </c>
      <c r="AG286">
        <v>7.0000000000000001E-3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ROW(Source!A446)</f>
        <v>446</v>
      </c>
      <c r="B287">
        <v>1472753619</v>
      </c>
      <c r="C287">
        <v>1472753616</v>
      </c>
      <c r="D287">
        <v>1441834628</v>
      </c>
      <c r="E287">
        <v>1</v>
      </c>
      <c r="F287">
        <v>1</v>
      </c>
      <c r="G287">
        <v>15514512</v>
      </c>
      <c r="H287">
        <v>3</v>
      </c>
      <c r="I287" t="s">
        <v>640</v>
      </c>
      <c r="J287" t="s">
        <v>641</v>
      </c>
      <c r="K287" t="s">
        <v>642</v>
      </c>
      <c r="L287">
        <v>1348</v>
      </c>
      <c r="N287">
        <v>1009</v>
      </c>
      <c r="O287" t="s">
        <v>599</v>
      </c>
      <c r="P287" t="s">
        <v>599</v>
      </c>
      <c r="Q287">
        <v>1000</v>
      </c>
      <c r="X287">
        <v>2.0000000000000002E-5</v>
      </c>
      <c r="Y287">
        <v>73951.73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3</v>
      </c>
      <c r="AG287">
        <v>2.0000000000000002E-5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ROW(Source!A447)</f>
        <v>447</v>
      </c>
      <c r="B288">
        <v>1472753621</v>
      </c>
      <c r="C288">
        <v>1472753620</v>
      </c>
      <c r="D288">
        <v>1441819193</v>
      </c>
      <c r="E288">
        <v>15514512</v>
      </c>
      <c r="F288">
        <v>1</v>
      </c>
      <c r="G288">
        <v>15514512</v>
      </c>
      <c r="H288">
        <v>1</v>
      </c>
      <c r="I288" t="s">
        <v>571</v>
      </c>
      <c r="J288" t="s">
        <v>3</v>
      </c>
      <c r="K288" t="s">
        <v>572</v>
      </c>
      <c r="L288">
        <v>1191</v>
      </c>
      <c r="N288">
        <v>1013</v>
      </c>
      <c r="O288" t="s">
        <v>573</v>
      </c>
      <c r="P288" t="s">
        <v>573</v>
      </c>
      <c r="Q288">
        <v>1</v>
      </c>
      <c r="X288">
        <v>2.4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1</v>
      </c>
      <c r="AF288" t="s">
        <v>3</v>
      </c>
      <c r="AG288">
        <v>2.4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ROW(Source!A447)</f>
        <v>447</v>
      </c>
      <c r="B289">
        <v>1472753622</v>
      </c>
      <c r="C289">
        <v>1472753620</v>
      </c>
      <c r="D289">
        <v>1441836235</v>
      </c>
      <c r="E289">
        <v>1</v>
      </c>
      <c r="F289">
        <v>1</v>
      </c>
      <c r="G289">
        <v>15514512</v>
      </c>
      <c r="H289">
        <v>3</v>
      </c>
      <c r="I289" t="s">
        <v>578</v>
      </c>
      <c r="J289" t="s">
        <v>579</v>
      </c>
      <c r="K289" t="s">
        <v>580</v>
      </c>
      <c r="L289">
        <v>1346</v>
      </c>
      <c r="N289">
        <v>1009</v>
      </c>
      <c r="O289" t="s">
        <v>581</v>
      </c>
      <c r="P289" t="s">
        <v>581</v>
      </c>
      <c r="Q289">
        <v>1</v>
      </c>
      <c r="X289">
        <v>0.5</v>
      </c>
      <c r="Y289">
        <v>31.49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0</v>
      </c>
      <c r="AF289" t="s">
        <v>3</v>
      </c>
      <c r="AG289">
        <v>0.5</v>
      </c>
      <c r="AH289">
        <v>3</v>
      </c>
      <c r="AI289">
        <v>-1</v>
      </c>
      <c r="AJ289" t="s">
        <v>3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ROW(Source!A447)</f>
        <v>447</v>
      </c>
      <c r="B290">
        <v>1472753623</v>
      </c>
      <c r="C290">
        <v>1472753620</v>
      </c>
      <c r="D290">
        <v>1441834658</v>
      </c>
      <c r="E290">
        <v>1</v>
      </c>
      <c r="F290">
        <v>1</v>
      </c>
      <c r="G290">
        <v>15514512</v>
      </c>
      <c r="H290">
        <v>3</v>
      </c>
      <c r="I290" t="s">
        <v>702</v>
      </c>
      <c r="J290" t="s">
        <v>703</v>
      </c>
      <c r="K290" t="s">
        <v>704</v>
      </c>
      <c r="L290">
        <v>1348</v>
      </c>
      <c r="N290">
        <v>1009</v>
      </c>
      <c r="O290" t="s">
        <v>599</v>
      </c>
      <c r="P290" t="s">
        <v>599</v>
      </c>
      <c r="Q290">
        <v>1000</v>
      </c>
      <c r="X290">
        <v>3.4000000000000002E-4</v>
      </c>
      <c r="Y290">
        <v>190945.35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3</v>
      </c>
      <c r="AG290">
        <v>3.4000000000000002E-4</v>
      </c>
      <c r="AH290">
        <v>3</v>
      </c>
      <c r="AI290">
        <v>-1</v>
      </c>
      <c r="AJ290" t="s">
        <v>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ROW(Source!A448)</f>
        <v>448</v>
      </c>
      <c r="B291">
        <v>1472753625</v>
      </c>
      <c r="C291">
        <v>1472753624</v>
      </c>
      <c r="D291">
        <v>1441819193</v>
      </c>
      <c r="E291">
        <v>15514512</v>
      </c>
      <c r="F291">
        <v>1</v>
      </c>
      <c r="G291">
        <v>15514512</v>
      </c>
      <c r="H291">
        <v>1</v>
      </c>
      <c r="I291" t="s">
        <v>571</v>
      </c>
      <c r="J291" t="s">
        <v>3</v>
      </c>
      <c r="K291" t="s">
        <v>572</v>
      </c>
      <c r="L291">
        <v>1191</v>
      </c>
      <c r="N291">
        <v>1013</v>
      </c>
      <c r="O291" t="s">
        <v>573</v>
      </c>
      <c r="P291" t="s">
        <v>573</v>
      </c>
      <c r="Q291">
        <v>1</v>
      </c>
      <c r="X291">
        <v>0.03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164</v>
      </c>
      <c r="AG291">
        <v>0.09</v>
      </c>
      <c r="AH291">
        <v>3</v>
      </c>
      <c r="AI291">
        <v>-1</v>
      </c>
      <c r="AJ291" t="s">
        <v>3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ROW(Source!A448)</f>
        <v>448</v>
      </c>
      <c r="B292">
        <v>1472753626</v>
      </c>
      <c r="C292">
        <v>1472753624</v>
      </c>
      <c r="D292">
        <v>1441836237</v>
      </c>
      <c r="E292">
        <v>1</v>
      </c>
      <c r="F292">
        <v>1</v>
      </c>
      <c r="G292">
        <v>15514512</v>
      </c>
      <c r="H292">
        <v>3</v>
      </c>
      <c r="I292" t="s">
        <v>643</v>
      </c>
      <c r="J292" t="s">
        <v>644</v>
      </c>
      <c r="K292" t="s">
        <v>645</v>
      </c>
      <c r="L292">
        <v>1346</v>
      </c>
      <c r="N292">
        <v>1009</v>
      </c>
      <c r="O292" t="s">
        <v>581</v>
      </c>
      <c r="P292" t="s">
        <v>581</v>
      </c>
      <c r="Q292">
        <v>1</v>
      </c>
      <c r="X292">
        <v>2E-3</v>
      </c>
      <c r="Y292">
        <v>375.16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164</v>
      </c>
      <c r="AG292">
        <v>6.0000000000000001E-3</v>
      </c>
      <c r="AH292">
        <v>3</v>
      </c>
      <c r="AI292">
        <v>-1</v>
      </c>
      <c r="AJ292" t="s">
        <v>3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ROW(Source!A448)</f>
        <v>448</v>
      </c>
      <c r="B293">
        <v>1472753627</v>
      </c>
      <c r="C293">
        <v>1472753624</v>
      </c>
      <c r="D293">
        <v>1441836235</v>
      </c>
      <c r="E293">
        <v>1</v>
      </c>
      <c r="F293">
        <v>1</v>
      </c>
      <c r="G293">
        <v>15514512</v>
      </c>
      <c r="H293">
        <v>3</v>
      </c>
      <c r="I293" t="s">
        <v>578</v>
      </c>
      <c r="J293" t="s">
        <v>579</v>
      </c>
      <c r="K293" t="s">
        <v>580</v>
      </c>
      <c r="L293">
        <v>1346</v>
      </c>
      <c r="N293">
        <v>1009</v>
      </c>
      <c r="O293" t="s">
        <v>581</v>
      </c>
      <c r="P293" t="s">
        <v>581</v>
      </c>
      <c r="Q293">
        <v>1</v>
      </c>
      <c r="X293">
        <v>2.0000000000000001E-4</v>
      </c>
      <c r="Y293">
        <v>31.49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0</v>
      </c>
      <c r="AF293" t="s">
        <v>164</v>
      </c>
      <c r="AG293">
        <v>6.0000000000000006E-4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ROW(Source!A449)</f>
        <v>449</v>
      </c>
      <c r="B294">
        <v>1472753629</v>
      </c>
      <c r="C294">
        <v>1472753628</v>
      </c>
      <c r="D294">
        <v>1441819193</v>
      </c>
      <c r="E294">
        <v>15514512</v>
      </c>
      <c r="F294">
        <v>1</v>
      </c>
      <c r="G294">
        <v>15514512</v>
      </c>
      <c r="H294">
        <v>1</v>
      </c>
      <c r="I294" t="s">
        <v>571</v>
      </c>
      <c r="J294" t="s">
        <v>3</v>
      </c>
      <c r="K294" t="s">
        <v>572</v>
      </c>
      <c r="L294">
        <v>1191</v>
      </c>
      <c r="N294">
        <v>1013</v>
      </c>
      <c r="O294" t="s">
        <v>573</v>
      </c>
      <c r="P294" t="s">
        <v>573</v>
      </c>
      <c r="Q294">
        <v>1</v>
      </c>
      <c r="X294">
        <v>0.9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1</v>
      </c>
      <c r="AE294">
        <v>1</v>
      </c>
      <c r="AF294" t="s">
        <v>3</v>
      </c>
      <c r="AG294">
        <v>0.9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ROW(Source!A449)</f>
        <v>449</v>
      </c>
      <c r="B295">
        <v>1472753630</v>
      </c>
      <c r="C295">
        <v>1472753628</v>
      </c>
      <c r="D295">
        <v>1441836237</v>
      </c>
      <c r="E295">
        <v>1</v>
      </c>
      <c r="F295">
        <v>1</v>
      </c>
      <c r="G295">
        <v>15514512</v>
      </c>
      <c r="H295">
        <v>3</v>
      </c>
      <c r="I295" t="s">
        <v>643</v>
      </c>
      <c r="J295" t="s">
        <v>644</v>
      </c>
      <c r="K295" t="s">
        <v>645</v>
      </c>
      <c r="L295">
        <v>1346</v>
      </c>
      <c r="N295">
        <v>1009</v>
      </c>
      <c r="O295" t="s">
        <v>581</v>
      </c>
      <c r="P295" t="s">
        <v>581</v>
      </c>
      <c r="Q295">
        <v>1</v>
      </c>
      <c r="X295">
        <v>1.7999999999999999E-2</v>
      </c>
      <c r="Y295">
        <v>375.16</v>
      </c>
      <c r="Z295">
        <v>0</v>
      </c>
      <c r="AA295">
        <v>0</v>
      </c>
      <c r="AB295">
        <v>0</v>
      </c>
      <c r="AC295">
        <v>0</v>
      </c>
      <c r="AD295">
        <v>1</v>
      </c>
      <c r="AE295">
        <v>0</v>
      </c>
      <c r="AF295" t="s">
        <v>3</v>
      </c>
      <c r="AG295">
        <v>1.7999999999999999E-2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ROW(Source!A449)</f>
        <v>449</v>
      </c>
      <c r="B296">
        <v>1472753631</v>
      </c>
      <c r="C296">
        <v>1472753628</v>
      </c>
      <c r="D296">
        <v>1441836235</v>
      </c>
      <c r="E296">
        <v>1</v>
      </c>
      <c r="F296">
        <v>1</v>
      </c>
      <c r="G296">
        <v>15514512</v>
      </c>
      <c r="H296">
        <v>3</v>
      </c>
      <c r="I296" t="s">
        <v>578</v>
      </c>
      <c r="J296" t="s">
        <v>579</v>
      </c>
      <c r="K296" t="s">
        <v>580</v>
      </c>
      <c r="L296">
        <v>1346</v>
      </c>
      <c r="N296">
        <v>1009</v>
      </c>
      <c r="O296" t="s">
        <v>581</v>
      </c>
      <c r="P296" t="s">
        <v>581</v>
      </c>
      <c r="Q296">
        <v>1</v>
      </c>
      <c r="X296">
        <v>5.0000000000000001E-3</v>
      </c>
      <c r="Y296">
        <v>31.49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3</v>
      </c>
      <c r="AG296">
        <v>5.0000000000000001E-3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ROW(Source!A449)</f>
        <v>449</v>
      </c>
      <c r="B297">
        <v>1472753632</v>
      </c>
      <c r="C297">
        <v>1472753628</v>
      </c>
      <c r="D297">
        <v>1441834628</v>
      </c>
      <c r="E297">
        <v>1</v>
      </c>
      <c r="F297">
        <v>1</v>
      </c>
      <c r="G297">
        <v>15514512</v>
      </c>
      <c r="H297">
        <v>3</v>
      </c>
      <c r="I297" t="s">
        <v>640</v>
      </c>
      <c r="J297" t="s">
        <v>641</v>
      </c>
      <c r="K297" t="s">
        <v>642</v>
      </c>
      <c r="L297">
        <v>1348</v>
      </c>
      <c r="N297">
        <v>1009</v>
      </c>
      <c r="O297" t="s">
        <v>599</v>
      </c>
      <c r="P297" t="s">
        <v>599</v>
      </c>
      <c r="Q297">
        <v>1000</v>
      </c>
      <c r="X297">
        <v>1.0000000000000001E-5</v>
      </c>
      <c r="Y297">
        <v>73951.73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0</v>
      </c>
      <c r="AF297" t="s">
        <v>3</v>
      </c>
      <c r="AG297">
        <v>1.0000000000000001E-5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ROW(Source!A449)</f>
        <v>449</v>
      </c>
      <c r="B298">
        <v>1472753633</v>
      </c>
      <c r="C298">
        <v>1472753628</v>
      </c>
      <c r="D298">
        <v>1441834634</v>
      </c>
      <c r="E298">
        <v>1</v>
      </c>
      <c r="F298">
        <v>1</v>
      </c>
      <c r="G298">
        <v>15514512</v>
      </c>
      <c r="H298">
        <v>3</v>
      </c>
      <c r="I298" t="s">
        <v>621</v>
      </c>
      <c r="J298" t="s">
        <v>622</v>
      </c>
      <c r="K298" t="s">
        <v>623</v>
      </c>
      <c r="L298">
        <v>1348</v>
      </c>
      <c r="N298">
        <v>1009</v>
      </c>
      <c r="O298" t="s">
        <v>599</v>
      </c>
      <c r="P298" t="s">
        <v>599</v>
      </c>
      <c r="Q298">
        <v>1000</v>
      </c>
      <c r="X298">
        <v>1.0000000000000001E-5</v>
      </c>
      <c r="Y298">
        <v>88053.759999999995</v>
      </c>
      <c r="Z298">
        <v>0</v>
      </c>
      <c r="AA298">
        <v>0</v>
      </c>
      <c r="AB298">
        <v>0</v>
      </c>
      <c r="AC298">
        <v>0</v>
      </c>
      <c r="AD298">
        <v>1</v>
      </c>
      <c r="AE298">
        <v>0</v>
      </c>
      <c r="AF298" t="s">
        <v>3</v>
      </c>
      <c r="AG298">
        <v>1.0000000000000001E-5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ROW(Source!A449)</f>
        <v>449</v>
      </c>
      <c r="B299">
        <v>1472753634</v>
      </c>
      <c r="C299">
        <v>1472753628</v>
      </c>
      <c r="D299">
        <v>1441834853</v>
      </c>
      <c r="E299">
        <v>1</v>
      </c>
      <c r="F299">
        <v>1</v>
      </c>
      <c r="G299">
        <v>15514512</v>
      </c>
      <c r="H299">
        <v>3</v>
      </c>
      <c r="I299" t="s">
        <v>627</v>
      </c>
      <c r="J299" t="s">
        <v>628</v>
      </c>
      <c r="K299" t="s">
        <v>629</v>
      </c>
      <c r="L299">
        <v>1348</v>
      </c>
      <c r="N299">
        <v>1009</v>
      </c>
      <c r="O299" t="s">
        <v>599</v>
      </c>
      <c r="P299" t="s">
        <v>599</v>
      </c>
      <c r="Q299">
        <v>1000</v>
      </c>
      <c r="X299">
        <v>1.0000000000000001E-5</v>
      </c>
      <c r="Y299">
        <v>78065.73</v>
      </c>
      <c r="Z299">
        <v>0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3</v>
      </c>
      <c r="AG299">
        <v>1.0000000000000001E-5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ROW(Source!A450)</f>
        <v>450</v>
      </c>
      <c r="B300">
        <v>1472753636</v>
      </c>
      <c r="C300">
        <v>1472753635</v>
      </c>
      <c r="D300">
        <v>1441819193</v>
      </c>
      <c r="E300">
        <v>15514512</v>
      </c>
      <c r="F300">
        <v>1</v>
      </c>
      <c r="G300">
        <v>15514512</v>
      </c>
      <c r="H300">
        <v>1</v>
      </c>
      <c r="I300" t="s">
        <v>571</v>
      </c>
      <c r="J300" t="s">
        <v>3</v>
      </c>
      <c r="K300" t="s">
        <v>572</v>
      </c>
      <c r="L300">
        <v>1191</v>
      </c>
      <c r="N300">
        <v>1013</v>
      </c>
      <c r="O300" t="s">
        <v>573</v>
      </c>
      <c r="P300" t="s">
        <v>573</v>
      </c>
      <c r="Q300">
        <v>1</v>
      </c>
      <c r="X300">
        <v>0.72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1</v>
      </c>
      <c r="AF300" t="s">
        <v>193</v>
      </c>
      <c r="AG300">
        <v>1.44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ROW(Source!A450)</f>
        <v>450</v>
      </c>
      <c r="B301">
        <v>1472753637</v>
      </c>
      <c r="C301">
        <v>1472753635</v>
      </c>
      <c r="D301">
        <v>1441820424</v>
      </c>
      <c r="E301">
        <v>15514512</v>
      </c>
      <c r="F301">
        <v>1</v>
      </c>
      <c r="G301">
        <v>15514512</v>
      </c>
      <c r="H301">
        <v>3</v>
      </c>
      <c r="I301" t="s">
        <v>705</v>
      </c>
      <c r="J301" t="s">
        <v>3</v>
      </c>
      <c r="K301" t="s">
        <v>706</v>
      </c>
      <c r="L301">
        <v>1346</v>
      </c>
      <c r="N301">
        <v>1009</v>
      </c>
      <c r="O301" t="s">
        <v>581</v>
      </c>
      <c r="P301" t="s">
        <v>581</v>
      </c>
      <c r="Q301">
        <v>1</v>
      </c>
      <c r="X301">
        <v>0.1</v>
      </c>
      <c r="Y301">
        <v>153.26064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0</v>
      </c>
      <c r="AF301" t="s">
        <v>193</v>
      </c>
      <c r="AG301">
        <v>0.2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ROW(Source!A450)</f>
        <v>450</v>
      </c>
      <c r="B302">
        <v>1472753638</v>
      </c>
      <c r="C302">
        <v>1472753635</v>
      </c>
      <c r="D302">
        <v>1441836235</v>
      </c>
      <c r="E302">
        <v>1</v>
      </c>
      <c r="F302">
        <v>1</v>
      </c>
      <c r="G302">
        <v>15514512</v>
      </c>
      <c r="H302">
        <v>3</v>
      </c>
      <c r="I302" t="s">
        <v>578</v>
      </c>
      <c r="J302" t="s">
        <v>579</v>
      </c>
      <c r="K302" t="s">
        <v>580</v>
      </c>
      <c r="L302">
        <v>1346</v>
      </c>
      <c r="N302">
        <v>1009</v>
      </c>
      <c r="O302" t="s">
        <v>581</v>
      </c>
      <c r="P302" t="s">
        <v>581</v>
      </c>
      <c r="Q302">
        <v>1</v>
      </c>
      <c r="X302">
        <v>0.1</v>
      </c>
      <c r="Y302">
        <v>31.49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0</v>
      </c>
      <c r="AF302" t="s">
        <v>193</v>
      </c>
      <c r="AG302">
        <v>0.2</v>
      </c>
      <c r="AH302">
        <v>3</v>
      </c>
      <c r="AI302">
        <v>-1</v>
      </c>
      <c r="AJ302" t="s">
        <v>3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ROW(Source!A450)</f>
        <v>450</v>
      </c>
      <c r="B303">
        <v>1472753639</v>
      </c>
      <c r="C303">
        <v>1472753635</v>
      </c>
      <c r="D303">
        <v>1441834659</v>
      </c>
      <c r="E303">
        <v>1</v>
      </c>
      <c r="F303">
        <v>1</v>
      </c>
      <c r="G303">
        <v>15514512</v>
      </c>
      <c r="H303">
        <v>3</v>
      </c>
      <c r="I303" t="s">
        <v>652</v>
      </c>
      <c r="J303" t="s">
        <v>653</v>
      </c>
      <c r="K303" t="s">
        <v>654</v>
      </c>
      <c r="L303">
        <v>1348</v>
      </c>
      <c r="N303">
        <v>1009</v>
      </c>
      <c r="O303" t="s">
        <v>599</v>
      </c>
      <c r="P303" t="s">
        <v>599</v>
      </c>
      <c r="Q303">
        <v>1000</v>
      </c>
      <c r="X303">
        <v>1.0000000000000001E-5</v>
      </c>
      <c r="Y303">
        <v>113415.03999999999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0</v>
      </c>
      <c r="AF303" t="s">
        <v>193</v>
      </c>
      <c r="AG303">
        <v>2.0000000000000002E-5</v>
      </c>
      <c r="AH303">
        <v>3</v>
      </c>
      <c r="AI303">
        <v>-1</v>
      </c>
      <c r="AJ303" t="s">
        <v>3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ROW(Source!A451)</f>
        <v>451</v>
      </c>
      <c r="B304">
        <v>1472753641</v>
      </c>
      <c r="C304">
        <v>1472753640</v>
      </c>
      <c r="D304">
        <v>1441819193</v>
      </c>
      <c r="E304">
        <v>15514512</v>
      </c>
      <c r="F304">
        <v>1</v>
      </c>
      <c r="G304">
        <v>15514512</v>
      </c>
      <c r="H304">
        <v>1</v>
      </c>
      <c r="I304" t="s">
        <v>571</v>
      </c>
      <c r="J304" t="s">
        <v>3</v>
      </c>
      <c r="K304" t="s">
        <v>572</v>
      </c>
      <c r="L304">
        <v>1191</v>
      </c>
      <c r="N304">
        <v>1013</v>
      </c>
      <c r="O304" t="s">
        <v>573</v>
      </c>
      <c r="P304" t="s">
        <v>573</v>
      </c>
      <c r="Q304">
        <v>1</v>
      </c>
      <c r="X304">
        <v>0.08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1</v>
      </c>
      <c r="AF304" t="s">
        <v>375</v>
      </c>
      <c r="AG304">
        <v>28.240000000000002</v>
      </c>
      <c r="AH304">
        <v>3</v>
      </c>
      <c r="AI304">
        <v>-1</v>
      </c>
      <c r="AJ304" t="s">
        <v>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ROW(Source!A452)</f>
        <v>452</v>
      </c>
      <c r="B305">
        <v>1472753643</v>
      </c>
      <c r="C305">
        <v>1472753642</v>
      </c>
      <c r="D305">
        <v>1441819193</v>
      </c>
      <c r="E305">
        <v>15514512</v>
      </c>
      <c r="F305">
        <v>1</v>
      </c>
      <c r="G305">
        <v>15514512</v>
      </c>
      <c r="H305">
        <v>1</v>
      </c>
      <c r="I305" t="s">
        <v>571</v>
      </c>
      <c r="J305" t="s">
        <v>3</v>
      </c>
      <c r="K305" t="s">
        <v>572</v>
      </c>
      <c r="L305">
        <v>1191</v>
      </c>
      <c r="N305">
        <v>1013</v>
      </c>
      <c r="O305" t="s">
        <v>573</v>
      </c>
      <c r="P305" t="s">
        <v>573</v>
      </c>
      <c r="Q305">
        <v>1</v>
      </c>
      <c r="X305">
        <v>0.14000000000000001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1</v>
      </c>
      <c r="AF305" t="s">
        <v>32</v>
      </c>
      <c r="AG305">
        <v>0.56000000000000005</v>
      </c>
      <c r="AH305">
        <v>3</v>
      </c>
      <c r="AI305">
        <v>-1</v>
      </c>
      <c r="AJ305" t="s">
        <v>3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ROW(Source!A453)</f>
        <v>453</v>
      </c>
      <c r="B306">
        <v>1472753645</v>
      </c>
      <c r="C306">
        <v>1472753644</v>
      </c>
      <c r="D306">
        <v>1441819193</v>
      </c>
      <c r="E306">
        <v>15514512</v>
      </c>
      <c r="F306">
        <v>1</v>
      </c>
      <c r="G306">
        <v>15514512</v>
      </c>
      <c r="H306">
        <v>1</v>
      </c>
      <c r="I306" t="s">
        <v>571</v>
      </c>
      <c r="J306" t="s">
        <v>3</v>
      </c>
      <c r="K306" t="s">
        <v>572</v>
      </c>
      <c r="L306">
        <v>1191</v>
      </c>
      <c r="N306">
        <v>1013</v>
      </c>
      <c r="O306" t="s">
        <v>573</v>
      </c>
      <c r="P306" t="s">
        <v>573</v>
      </c>
      <c r="Q306">
        <v>1</v>
      </c>
      <c r="X306">
        <v>0.6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1</v>
      </c>
      <c r="AF306" t="s">
        <v>3</v>
      </c>
      <c r="AG306">
        <v>0.6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ROW(Source!A453)</f>
        <v>453</v>
      </c>
      <c r="B307">
        <v>1472753646</v>
      </c>
      <c r="C307">
        <v>1472753644</v>
      </c>
      <c r="D307">
        <v>1441836235</v>
      </c>
      <c r="E307">
        <v>1</v>
      </c>
      <c r="F307">
        <v>1</v>
      </c>
      <c r="G307">
        <v>15514512</v>
      </c>
      <c r="H307">
        <v>3</v>
      </c>
      <c r="I307" t="s">
        <v>578</v>
      </c>
      <c r="J307" t="s">
        <v>579</v>
      </c>
      <c r="K307" t="s">
        <v>580</v>
      </c>
      <c r="L307">
        <v>1346</v>
      </c>
      <c r="N307">
        <v>1009</v>
      </c>
      <c r="O307" t="s">
        <v>581</v>
      </c>
      <c r="P307" t="s">
        <v>581</v>
      </c>
      <c r="Q307">
        <v>1</v>
      </c>
      <c r="X307">
        <v>0.05</v>
      </c>
      <c r="Y307">
        <v>31.49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0</v>
      </c>
      <c r="AF307" t="s">
        <v>3</v>
      </c>
      <c r="AG307">
        <v>0.05</v>
      </c>
      <c r="AH307">
        <v>3</v>
      </c>
      <c r="AI307">
        <v>-1</v>
      </c>
      <c r="AJ307" t="s">
        <v>3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ROW(Source!A454)</f>
        <v>454</v>
      </c>
      <c r="B308">
        <v>1472753648</v>
      </c>
      <c r="C308">
        <v>1472753647</v>
      </c>
      <c r="D308">
        <v>1441819193</v>
      </c>
      <c r="E308">
        <v>15514512</v>
      </c>
      <c r="F308">
        <v>1</v>
      </c>
      <c r="G308">
        <v>15514512</v>
      </c>
      <c r="H308">
        <v>1</v>
      </c>
      <c r="I308" t="s">
        <v>571</v>
      </c>
      <c r="J308" t="s">
        <v>3</v>
      </c>
      <c r="K308" t="s">
        <v>572</v>
      </c>
      <c r="L308">
        <v>1191</v>
      </c>
      <c r="N308">
        <v>1013</v>
      </c>
      <c r="O308" t="s">
        <v>573</v>
      </c>
      <c r="P308" t="s">
        <v>573</v>
      </c>
      <c r="Q308">
        <v>1</v>
      </c>
      <c r="X308">
        <v>0.18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1</v>
      </c>
      <c r="AF308" t="s">
        <v>3</v>
      </c>
      <c r="AG308">
        <v>0.18</v>
      </c>
      <c r="AH308">
        <v>3</v>
      </c>
      <c r="AI308">
        <v>-1</v>
      </c>
      <c r="AJ308" t="s">
        <v>3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ROW(Source!A454)</f>
        <v>454</v>
      </c>
      <c r="B309">
        <v>1472753649</v>
      </c>
      <c r="C309">
        <v>1472753647</v>
      </c>
      <c r="D309">
        <v>1441836187</v>
      </c>
      <c r="E309">
        <v>1</v>
      </c>
      <c r="F309">
        <v>1</v>
      </c>
      <c r="G309">
        <v>15514512</v>
      </c>
      <c r="H309">
        <v>3</v>
      </c>
      <c r="I309" t="s">
        <v>707</v>
      </c>
      <c r="J309" t="s">
        <v>708</v>
      </c>
      <c r="K309" t="s">
        <v>709</v>
      </c>
      <c r="L309">
        <v>1346</v>
      </c>
      <c r="N309">
        <v>1009</v>
      </c>
      <c r="O309" t="s">
        <v>581</v>
      </c>
      <c r="P309" t="s">
        <v>581</v>
      </c>
      <c r="Q309">
        <v>1</v>
      </c>
      <c r="X309">
        <v>2.9299999999999999E-3</v>
      </c>
      <c r="Y309">
        <v>424.66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3</v>
      </c>
      <c r="AG309">
        <v>2.9299999999999999E-3</v>
      </c>
      <c r="AH309">
        <v>3</v>
      </c>
      <c r="AI309">
        <v>-1</v>
      </c>
      <c r="AJ309" t="s">
        <v>3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ROW(Source!A454)</f>
        <v>454</v>
      </c>
      <c r="B310">
        <v>1472753650</v>
      </c>
      <c r="C310">
        <v>1472753647</v>
      </c>
      <c r="D310">
        <v>1441836235</v>
      </c>
      <c r="E310">
        <v>1</v>
      </c>
      <c r="F310">
        <v>1</v>
      </c>
      <c r="G310">
        <v>15514512</v>
      </c>
      <c r="H310">
        <v>3</v>
      </c>
      <c r="I310" t="s">
        <v>578</v>
      </c>
      <c r="J310" t="s">
        <v>579</v>
      </c>
      <c r="K310" t="s">
        <v>580</v>
      </c>
      <c r="L310">
        <v>1346</v>
      </c>
      <c r="N310">
        <v>1009</v>
      </c>
      <c r="O310" t="s">
        <v>581</v>
      </c>
      <c r="P310" t="s">
        <v>581</v>
      </c>
      <c r="Q310">
        <v>1</v>
      </c>
      <c r="X310">
        <v>3.7999999999999999E-2</v>
      </c>
      <c r="Y310">
        <v>31.49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0</v>
      </c>
      <c r="AF310" t="s">
        <v>3</v>
      </c>
      <c r="AG310">
        <v>3.7999999999999999E-2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ROW(Source!A455)</f>
        <v>455</v>
      </c>
      <c r="B311">
        <v>1472753653</v>
      </c>
      <c r="C311">
        <v>1472753651</v>
      </c>
      <c r="D311">
        <v>1441819193</v>
      </c>
      <c r="E311">
        <v>15514512</v>
      </c>
      <c r="F311">
        <v>1</v>
      </c>
      <c r="G311">
        <v>15514512</v>
      </c>
      <c r="H311">
        <v>1</v>
      </c>
      <c r="I311" t="s">
        <v>571</v>
      </c>
      <c r="J311" t="s">
        <v>3</v>
      </c>
      <c r="K311" t="s">
        <v>572</v>
      </c>
      <c r="L311">
        <v>1191</v>
      </c>
      <c r="N311">
        <v>1013</v>
      </c>
      <c r="O311" t="s">
        <v>573</v>
      </c>
      <c r="P311" t="s">
        <v>573</v>
      </c>
      <c r="Q311">
        <v>1</v>
      </c>
      <c r="X311">
        <v>0.06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347</v>
      </c>
      <c r="AG311">
        <v>7.08</v>
      </c>
      <c r="AH311">
        <v>2</v>
      </c>
      <c r="AI311">
        <v>1472753652</v>
      </c>
      <c r="AJ311">
        <v>188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ROW(Source!A456)</f>
        <v>456</v>
      </c>
      <c r="B312">
        <v>1472753657</v>
      </c>
      <c r="C312">
        <v>1472753654</v>
      </c>
      <c r="D312">
        <v>1441819193</v>
      </c>
      <c r="E312">
        <v>15514512</v>
      </c>
      <c r="F312">
        <v>1</v>
      </c>
      <c r="G312">
        <v>15514512</v>
      </c>
      <c r="H312">
        <v>1</v>
      </c>
      <c r="I312" t="s">
        <v>571</v>
      </c>
      <c r="J312" t="s">
        <v>3</v>
      </c>
      <c r="K312" t="s">
        <v>572</v>
      </c>
      <c r="L312">
        <v>1191</v>
      </c>
      <c r="N312">
        <v>1013</v>
      </c>
      <c r="O312" t="s">
        <v>573</v>
      </c>
      <c r="P312" t="s">
        <v>573</v>
      </c>
      <c r="Q312">
        <v>1</v>
      </c>
      <c r="X312">
        <v>0.2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1</v>
      </c>
      <c r="AF312" t="s">
        <v>32</v>
      </c>
      <c r="AG312">
        <v>0.8</v>
      </c>
      <c r="AH312">
        <v>2</v>
      </c>
      <c r="AI312">
        <v>1472753655</v>
      </c>
      <c r="AJ312">
        <v>189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ROW(Source!A456)</f>
        <v>456</v>
      </c>
      <c r="B313">
        <v>1472753658</v>
      </c>
      <c r="C313">
        <v>1472753654</v>
      </c>
      <c r="D313">
        <v>1441836235</v>
      </c>
      <c r="E313">
        <v>1</v>
      </c>
      <c r="F313">
        <v>1</v>
      </c>
      <c r="G313">
        <v>15514512</v>
      </c>
      <c r="H313">
        <v>3</v>
      </c>
      <c r="I313" t="s">
        <v>578</v>
      </c>
      <c r="J313" t="s">
        <v>579</v>
      </c>
      <c r="K313" t="s">
        <v>580</v>
      </c>
      <c r="L313">
        <v>1346</v>
      </c>
      <c r="N313">
        <v>1009</v>
      </c>
      <c r="O313" t="s">
        <v>581</v>
      </c>
      <c r="P313" t="s">
        <v>581</v>
      </c>
      <c r="Q313">
        <v>1</v>
      </c>
      <c r="X313">
        <v>0.05</v>
      </c>
      <c r="Y313">
        <v>31.49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0</v>
      </c>
      <c r="AF313" t="s">
        <v>32</v>
      </c>
      <c r="AG313">
        <v>0.2</v>
      </c>
      <c r="AH313">
        <v>2</v>
      </c>
      <c r="AI313">
        <v>1472753656</v>
      </c>
      <c r="AJ313">
        <v>190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ROW(Source!A457)</f>
        <v>457</v>
      </c>
      <c r="B314">
        <v>1472753660</v>
      </c>
      <c r="C314">
        <v>1472753659</v>
      </c>
      <c r="D314">
        <v>1441819193</v>
      </c>
      <c r="E314">
        <v>15514512</v>
      </c>
      <c r="F314">
        <v>1</v>
      </c>
      <c r="G314">
        <v>15514512</v>
      </c>
      <c r="H314">
        <v>1</v>
      </c>
      <c r="I314" t="s">
        <v>571</v>
      </c>
      <c r="J314" t="s">
        <v>3</v>
      </c>
      <c r="K314" t="s">
        <v>572</v>
      </c>
      <c r="L314">
        <v>1191</v>
      </c>
      <c r="N314">
        <v>1013</v>
      </c>
      <c r="O314" t="s">
        <v>573</v>
      </c>
      <c r="P314" t="s">
        <v>573</v>
      </c>
      <c r="Q314">
        <v>1</v>
      </c>
      <c r="X314">
        <v>0.04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1</v>
      </c>
      <c r="AF314" t="s">
        <v>164</v>
      </c>
      <c r="AG314">
        <v>0.12</v>
      </c>
      <c r="AH314">
        <v>3</v>
      </c>
      <c r="AI314">
        <v>-1</v>
      </c>
      <c r="AJ314" t="s">
        <v>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ROW(Source!A457)</f>
        <v>457</v>
      </c>
      <c r="B315">
        <v>1472753661</v>
      </c>
      <c r="C315">
        <v>1472753659</v>
      </c>
      <c r="D315">
        <v>1441836235</v>
      </c>
      <c r="E315">
        <v>1</v>
      </c>
      <c r="F315">
        <v>1</v>
      </c>
      <c r="G315">
        <v>15514512</v>
      </c>
      <c r="H315">
        <v>3</v>
      </c>
      <c r="I315" t="s">
        <v>578</v>
      </c>
      <c r="J315" t="s">
        <v>579</v>
      </c>
      <c r="K315" t="s">
        <v>580</v>
      </c>
      <c r="L315">
        <v>1346</v>
      </c>
      <c r="N315">
        <v>1009</v>
      </c>
      <c r="O315" t="s">
        <v>581</v>
      </c>
      <c r="P315" t="s">
        <v>581</v>
      </c>
      <c r="Q315">
        <v>1</v>
      </c>
      <c r="X315">
        <v>2.0000000000000001E-4</v>
      </c>
      <c r="Y315">
        <v>31.49</v>
      </c>
      <c r="Z315">
        <v>0</v>
      </c>
      <c r="AA315">
        <v>0</v>
      </c>
      <c r="AB315">
        <v>0</v>
      </c>
      <c r="AC315">
        <v>0</v>
      </c>
      <c r="AD315">
        <v>1</v>
      </c>
      <c r="AE315">
        <v>0</v>
      </c>
      <c r="AF315" t="s">
        <v>164</v>
      </c>
      <c r="AG315">
        <v>6.0000000000000006E-4</v>
      </c>
      <c r="AH315">
        <v>3</v>
      </c>
      <c r="AI315">
        <v>-1</v>
      </c>
      <c r="AJ315" t="s">
        <v>3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ROW(Source!A458)</f>
        <v>458</v>
      </c>
      <c r="B316">
        <v>1472753663</v>
      </c>
      <c r="C316">
        <v>1472753662</v>
      </c>
      <c r="D316">
        <v>1441819193</v>
      </c>
      <c r="E316">
        <v>15514512</v>
      </c>
      <c r="F316">
        <v>1</v>
      </c>
      <c r="G316">
        <v>15514512</v>
      </c>
      <c r="H316">
        <v>1</v>
      </c>
      <c r="I316" t="s">
        <v>571</v>
      </c>
      <c r="J316" t="s">
        <v>3</v>
      </c>
      <c r="K316" t="s">
        <v>572</v>
      </c>
      <c r="L316">
        <v>1191</v>
      </c>
      <c r="N316">
        <v>1013</v>
      </c>
      <c r="O316" t="s">
        <v>573</v>
      </c>
      <c r="P316" t="s">
        <v>573</v>
      </c>
      <c r="Q316">
        <v>1</v>
      </c>
      <c r="X316">
        <v>1.2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1</v>
      </c>
      <c r="AE316">
        <v>1</v>
      </c>
      <c r="AF316" t="s">
        <v>3</v>
      </c>
      <c r="AG316">
        <v>1.2</v>
      </c>
      <c r="AH316">
        <v>3</v>
      </c>
      <c r="AI316">
        <v>-1</v>
      </c>
      <c r="AJ316" t="s">
        <v>3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ROW(Source!A458)</f>
        <v>458</v>
      </c>
      <c r="B317">
        <v>1472753664</v>
      </c>
      <c r="C317">
        <v>1472753662</v>
      </c>
      <c r="D317">
        <v>1441836235</v>
      </c>
      <c r="E317">
        <v>1</v>
      </c>
      <c r="F317">
        <v>1</v>
      </c>
      <c r="G317">
        <v>15514512</v>
      </c>
      <c r="H317">
        <v>3</v>
      </c>
      <c r="I317" t="s">
        <v>578</v>
      </c>
      <c r="J317" t="s">
        <v>579</v>
      </c>
      <c r="K317" t="s">
        <v>580</v>
      </c>
      <c r="L317">
        <v>1346</v>
      </c>
      <c r="N317">
        <v>1009</v>
      </c>
      <c r="O317" t="s">
        <v>581</v>
      </c>
      <c r="P317" t="s">
        <v>581</v>
      </c>
      <c r="Q317">
        <v>1</v>
      </c>
      <c r="X317">
        <v>7.0000000000000001E-3</v>
      </c>
      <c r="Y317">
        <v>31.49</v>
      </c>
      <c r="Z317">
        <v>0</v>
      </c>
      <c r="AA317">
        <v>0</v>
      </c>
      <c r="AB317">
        <v>0</v>
      </c>
      <c r="AC317">
        <v>0</v>
      </c>
      <c r="AD317">
        <v>1</v>
      </c>
      <c r="AE317">
        <v>0</v>
      </c>
      <c r="AF317" t="s">
        <v>3</v>
      </c>
      <c r="AG317">
        <v>7.0000000000000001E-3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ROW(Source!A458)</f>
        <v>458</v>
      </c>
      <c r="B318">
        <v>1472753665</v>
      </c>
      <c r="C318">
        <v>1472753662</v>
      </c>
      <c r="D318">
        <v>1441834628</v>
      </c>
      <c r="E318">
        <v>1</v>
      </c>
      <c r="F318">
        <v>1</v>
      </c>
      <c r="G318">
        <v>15514512</v>
      </c>
      <c r="H318">
        <v>3</v>
      </c>
      <c r="I318" t="s">
        <v>640</v>
      </c>
      <c r="J318" t="s">
        <v>641</v>
      </c>
      <c r="K318" t="s">
        <v>642</v>
      </c>
      <c r="L318">
        <v>1348</v>
      </c>
      <c r="N318">
        <v>1009</v>
      </c>
      <c r="O318" t="s">
        <v>599</v>
      </c>
      <c r="P318" t="s">
        <v>599</v>
      </c>
      <c r="Q318">
        <v>1000</v>
      </c>
      <c r="X318">
        <v>2.0000000000000002E-5</v>
      </c>
      <c r="Y318">
        <v>73951.73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0</v>
      </c>
      <c r="AF318" t="s">
        <v>3</v>
      </c>
      <c r="AG318">
        <v>2.0000000000000002E-5</v>
      </c>
      <c r="AH318">
        <v>3</v>
      </c>
      <c r="AI318">
        <v>-1</v>
      </c>
      <c r="AJ318" t="s">
        <v>3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ROW(Source!A459)</f>
        <v>459</v>
      </c>
      <c r="B319">
        <v>1472753667</v>
      </c>
      <c r="C319">
        <v>1472753666</v>
      </c>
      <c r="D319">
        <v>1441819193</v>
      </c>
      <c r="E319">
        <v>15514512</v>
      </c>
      <c r="F319">
        <v>1</v>
      </c>
      <c r="G319">
        <v>15514512</v>
      </c>
      <c r="H319">
        <v>1</v>
      </c>
      <c r="I319" t="s">
        <v>571</v>
      </c>
      <c r="J319" t="s">
        <v>3</v>
      </c>
      <c r="K319" t="s">
        <v>572</v>
      </c>
      <c r="L319">
        <v>1191</v>
      </c>
      <c r="N319">
        <v>1013</v>
      </c>
      <c r="O319" t="s">
        <v>573</v>
      </c>
      <c r="P319" t="s">
        <v>573</v>
      </c>
      <c r="Q319">
        <v>1</v>
      </c>
      <c r="X319">
        <v>2.4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1</v>
      </c>
      <c r="AF319" t="s">
        <v>3</v>
      </c>
      <c r="AG319">
        <v>2.4</v>
      </c>
      <c r="AH319">
        <v>3</v>
      </c>
      <c r="AI319">
        <v>-1</v>
      </c>
      <c r="AJ319" t="s">
        <v>3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ROW(Source!A459)</f>
        <v>459</v>
      </c>
      <c r="B320">
        <v>1472753668</v>
      </c>
      <c r="C320">
        <v>1472753666</v>
      </c>
      <c r="D320">
        <v>1441836235</v>
      </c>
      <c r="E320">
        <v>1</v>
      </c>
      <c r="F320">
        <v>1</v>
      </c>
      <c r="G320">
        <v>15514512</v>
      </c>
      <c r="H320">
        <v>3</v>
      </c>
      <c r="I320" t="s">
        <v>578</v>
      </c>
      <c r="J320" t="s">
        <v>579</v>
      </c>
      <c r="K320" t="s">
        <v>580</v>
      </c>
      <c r="L320">
        <v>1346</v>
      </c>
      <c r="N320">
        <v>1009</v>
      </c>
      <c r="O320" t="s">
        <v>581</v>
      </c>
      <c r="P320" t="s">
        <v>581</v>
      </c>
      <c r="Q320">
        <v>1</v>
      </c>
      <c r="X320">
        <v>0.5</v>
      </c>
      <c r="Y320">
        <v>31.49</v>
      </c>
      <c r="Z320">
        <v>0</v>
      </c>
      <c r="AA320">
        <v>0</v>
      </c>
      <c r="AB320">
        <v>0</v>
      </c>
      <c r="AC320">
        <v>0</v>
      </c>
      <c r="AD320">
        <v>1</v>
      </c>
      <c r="AE320">
        <v>0</v>
      </c>
      <c r="AF320" t="s">
        <v>3</v>
      </c>
      <c r="AG320">
        <v>0.5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ROW(Source!A459)</f>
        <v>459</v>
      </c>
      <c r="B321">
        <v>1472753669</v>
      </c>
      <c r="C321">
        <v>1472753666</v>
      </c>
      <c r="D321">
        <v>1441834658</v>
      </c>
      <c r="E321">
        <v>1</v>
      </c>
      <c r="F321">
        <v>1</v>
      </c>
      <c r="G321">
        <v>15514512</v>
      </c>
      <c r="H321">
        <v>3</v>
      </c>
      <c r="I321" t="s">
        <v>702</v>
      </c>
      <c r="J321" t="s">
        <v>703</v>
      </c>
      <c r="K321" t="s">
        <v>704</v>
      </c>
      <c r="L321">
        <v>1348</v>
      </c>
      <c r="N321">
        <v>1009</v>
      </c>
      <c r="O321" t="s">
        <v>599</v>
      </c>
      <c r="P321" t="s">
        <v>599</v>
      </c>
      <c r="Q321">
        <v>1000</v>
      </c>
      <c r="X321">
        <v>3.4000000000000002E-4</v>
      </c>
      <c r="Y321">
        <v>190945.35</v>
      </c>
      <c r="Z321">
        <v>0</v>
      </c>
      <c r="AA321">
        <v>0</v>
      </c>
      <c r="AB321">
        <v>0</v>
      </c>
      <c r="AC321">
        <v>0</v>
      </c>
      <c r="AD321">
        <v>1</v>
      </c>
      <c r="AE321">
        <v>0</v>
      </c>
      <c r="AF321" t="s">
        <v>3</v>
      </c>
      <c r="AG321">
        <v>3.4000000000000002E-4</v>
      </c>
      <c r="AH321">
        <v>3</v>
      </c>
      <c r="AI321">
        <v>-1</v>
      </c>
      <c r="AJ321" t="s">
        <v>3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ROW(Source!A460)</f>
        <v>460</v>
      </c>
      <c r="B322">
        <v>1472753671</v>
      </c>
      <c r="C322">
        <v>1472753670</v>
      </c>
      <c r="D322">
        <v>1441819193</v>
      </c>
      <c r="E322">
        <v>15514512</v>
      </c>
      <c r="F322">
        <v>1</v>
      </c>
      <c r="G322">
        <v>15514512</v>
      </c>
      <c r="H322">
        <v>1</v>
      </c>
      <c r="I322" t="s">
        <v>571</v>
      </c>
      <c r="J322" t="s">
        <v>3</v>
      </c>
      <c r="K322" t="s">
        <v>572</v>
      </c>
      <c r="L322">
        <v>1191</v>
      </c>
      <c r="N322">
        <v>1013</v>
      </c>
      <c r="O322" t="s">
        <v>573</v>
      </c>
      <c r="P322" t="s">
        <v>573</v>
      </c>
      <c r="Q322">
        <v>1</v>
      </c>
      <c r="X322">
        <v>0.03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1</v>
      </c>
      <c r="AE322">
        <v>1</v>
      </c>
      <c r="AF322" t="s">
        <v>164</v>
      </c>
      <c r="AG322">
        <v>0.09</v>
      </c>
      <c r="AH322">
        <v>3</v>
      </c>
      <c r="AI322">
        <v>-1</v>
      </c>
      <c r="AJ322" t="s">
        <v>3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ROW(Source!A460)</f>
        <v>460</v>
      </c>
      <c r="B323">
        <v>1472753672</v>
      </c>
      <c r="C323">
        <v>1472753670</v>
      </c>
      <c r="D323">
        <v>1441836237</v>
      </c>
      <c r="E323">
        <v>1</v>
      </c>
      <c r="F323">
        <v>1</v>
      </c>
      <c r="G323">
        <v>15514512</v>
      </c>
      <c r="H323">
        <v>3</v>
      </c>
      <c r="I323" t="s">
        <v>643</v>
      </c>
      <c r="J323" t="s">
        <v>644</v>
      </c>
      <c r="K323" t="s">
        <v>645</v>
      </c>
      <c r="L323">
        <v>1346</v>
      </c>
      <c r="N323">
        <v>1009</v>
      </c>
      <c r="O323" t="s">
        <v>581</v>
      </c>
      <c r="P323" t="s">
        <v>581</v>
      </c>
      <c r="Q323">
        <v>1</v>
      </c>
      <c r="X323">
        <v>2E-3</v>
      </c>
      <c r="Y323">
        <v>375.16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v>0</v>
      </c>
      <c r="AF323" t="s">
        <v>164</v>
      </c>
      <c r="AG323">
        <v>6.0000000000000001E-3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ROW(Source!A460)</f>
        <v>460</v>
      </c>
      <c r="B324">
        <v>1472753673</v>
      </c>
      <c r="C324">
        <v>1472753670</v>
      </c>
      <c r="D324">
        <v>1441836235</v>
      </c>
      <c r="E324">
        <v>1</v>
      </c>
      <c r="F324">
        <v>1</v>
      </c>
      <c r="G324">
        <v>15514512</v>
      </c>
      <c r="H324">
        <v>3</v>
      </c>
      <c r="I324" t="s">
        <v>578</v>
      </c>
      <c r="J324" t="s">
        <v>579</v>
      </c>
      <c r="K324" t="s">
        <v>580</v>
      </c>
      <c r="L324">
        <v>1346</v>
      </c>
      <c r="N324">
        <v>1009</v>
      </c>
      <c r="O324" t="s">
        <v>581</v>
      </c>
      <c r="P324" t="s">
        <v>581</v>
      </c>
      <c r="Q324">
        <v>1</v>
      </c>
      <c r="X324">
        <v>2.0000000000000001E-4</v>
      </c>
      <c r="Y324">
        <v>31.49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</v>
      </c>
      <c r="AF324" t="s">
        <v>164</v>
      </c>
      <c r="AG324">
        <v>6.0000000000000006E-4</v>
      </c>
      <c r="AH324">
        <v>3</v>
      </c>
      <c r="AI324">
        <v>-1</v>
      </c>
      <c r="AJ324" t="s">
        <v>3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ROW(Source!A461)</f>
        <v>461</v>
      </c>
      <c r="B325">
        <v>1472753675</v>
      </c>
      <c r="C325">
        <v>1472753674</v>
      </c>
      <c r="D325">
        <v>1441819193</v>
      </c>
      <c r="E325">
        <v>15514512</v>
      </c>
      <c r="F325">
        <v>1</v>
      </c>
      <c r="G325">
        <v>15514512</v>
      </c>
      <c r="H325">
        <v>1</v>
      </c>
      <c r="I325" t="s">
        <v>571</v>
      </c>
      <c r="J325" t="s">
        <v>3</v>
      </c>
      <c r="K325" t="s">
        <v>572</v>
      </c>
      <c r="L325">
        <v>1191</v>
      </c>
      <c r="N325">
        <v>1013</v>
      </c>
      <c r="O325" t="s">
        <v>573</v>
      </c>
      <c r="P325" t="s">
        <v>573</v>
      </c>
      <c r="Q325">
        <v>1</v>
      </c>
      <c r="X325">
        <v>0.9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1</v>
      </c>
      <c r="AF325" t="s">
        <v>3</v>
      </c>
      <c r="AG325">
        <v>0.9</v>
      </c>
      <c r="AH325">
        <v>3</v>
      </c>
      <c r="AI325">
        <v>-1</v>
      </c>
      <c r="AJ325" t="s">
        <v>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ROW(Source!A461)</f>
        <v>461</v>
      </c>
      <c r="B326">
        <v>1472753676</v>
      </c>
      <c r="C326">
        <v>1472753674</v>
      </c>
      <c r="D326">
        <v>1441836237</v>
      </c>
      <c r="E326">
        <v>1</v>
      </c>
      <c r="F326">
        <v>1</v>
      </c>
      <c r="G326">
        <v>15514512</v>
      </c>
      <c r="H326">
        <v>3</v>
      </c>
      <c r="I326" t="s">
        <v>643</v>
      </c>
      <c r="J326" t="s">
        <v>644</v>
      </c>
      <c r="K326" t="s">
        <v>645</v>
      </c>
      <c r="L326">
        <v>1346</v>
      </c>
      <c r="N326">
        <v>1009</v>
      </c>
      <c r="O326" t="s">
        <v>581</v>
      </c>
      <c r="P326" t="s">
        <v>581</v>
      </c>
      <c r="Q326">
        <v>1</v>
      </c>
      <c r="X326">
        <v>1.7999999999999999E-2</v>
      </c>
      <c r="Y326">
        <v>375.16</v>
      </c>
      <c r="Z326">
        <v>0</v>
      </c>
      <c r="AA326">
        <v>0</v>
      </c>
      <c r="AB326">
        <v>0</v>
      </c>
      <c r="AC326">
        <v>0</v>
      </c>
      <c r="AD326">
        <v>1</v>
      </c>
      <c r="AE326">
        <v>0</v>
      </c>
      <c r="AF326" t="s">
        <v>3</v>
      </c>
      <c r="AG326">
        <v>1.7999999999999999E-2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ROW(Source!A461)</f>
        <v>461</v>
      </c>
      <c r="B327">
        <v>1472753677</v>
      </c>
      <c r="C327">
        <v>1472753674</v>
      </c>
      <c r="D327">
        <v>1441836235</v>
      </c>
      <c r="E327">
        <v>1</v>
      </c>
      <c r="F327">
        <v>1</v>
      </c>
      <c r="G327">
        <v>15514512</v>
      </c>
      <c r="H327">
        <v>3</v>
      </c>
      <c r="I327" t="s">
        <v>578</v>
      </c>
      <c r="J327" t="s">
        <v>579</v>
      </c>
      <c r="K327" t="s">
        <v>580</v>
      </c>
      <c r="L327">
        <v>1346</v>
      </c>
      <c r="N327">
        <v>1009</v>
      </c>
      <c r="O327" t="s">
        <v>581</v>
      </c>
      <c r="P327" t="s">
        <v>581</v>
      </c>
      <c r="Q327">
        <v>1</v>
      </c>
      <c r="X327">
        <v>5.0000000000000001E-3</v>
      </c>
      <c r="Y327">
        <v>31.49</v>
      </c>
      <c r="Z327">
        <v>0</v>
      </c>
      <c r="AA327">
        <v>0</v>
      </c>
      <c r="AB327">
        <v>0</v>
      </c>
      <c r="AC327">
        <v>0</v>
      </c>
      <c r="AD327">
        <v>1</v>
      </c>
      <c r="AE327">
        <v>0</v>
      </c>
      <c r="AF327" t="s">
        <v>3</v>
      </c>
      <c r="AG327">
        <v>5.0000000000000001E-3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ROW(Source!A461)</f>
        <v>461</v>
      </c>
      <c r="B328">
        <v>1472753678</v>
      </c>
      <c r="C328">
        <v>1472753674</v>
      </c>
      <c r="D328">
        <v>1441834628</v>
      </c>
      <c r="E328">
        <v>1</v>
      </c>
      <c r="F328">
        <v>1</v>
      </c>
      <c r="G328">
        <v>15514512</v>
      </c>
      <c r="H328">
        <v>3</v>
      </c>
      <c r="I328" t="s">
        <v>640</v>
      </c>
      <c r="J328" t="s">
        <v>641</v>
      </c>
      <c r="K328" t="s">
        <v>642</v>
      </c>
      <c r="L328">
        <v>1348</v>
      </c>
      <c r="N328">
        <v>1009</v>
      </c>
      <c r="O328" t="s">
        <v>599</v>
      </c>
      <c r="P328" t="s">
        <v>599</v>
      </c>
      <c r="Q328">
        <v>1000</v>
      </c>
      <c r="X328">
        <v>1.0000000000000001E-5</v>
      </c>
      <c r="Y328">
        <v>73951.73</v>
      </c>
      <c r="Z328">
        <v>0</v>
      </c>
      <c r="AA328">
        <v>0</v>
      </c>
      <c r="AB328">
        <v>0</v>
      </c>
      <c r="AC328">
        <v>0</v>
      </c>
      <c r="AD328">
        <v>1</v>
      </c>
      <c r="AE328">
        <v>0</v>
      </c>
      <c r="AF328" t="s">
        <v>3</v>
      </c>
      <c r="AG328">
        <v>1.0000000000000001E-5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ROW(Source!A461)</f>
        <v>461</v>
      </c>
      <c r="B329">
        <v>1472753679</v>
      </c>
      <c r="C329">
        <v>1472753674</v>
      </c>
      <c r="D329">
        <v>1441834634</v>
      </c>
      <c r="E329">
        <v>1</v>
      </c>
      <c r="F329">
        <v>1</v>
      </c>
      <c r="G329">
        <v>15514512</v>
      </c>
      <c r="H329">
        <v>3</v>
      </c>
      <c r="I329" t="s">
        <v>621</v>
      </c>
      <c r="J329" t="s">
        <v>622</v>
      </c>
      <c r="K329" t="s">
        <v>623</v>
      </c>
      <c r="L329">
        <v>1348</v>
      </c>
      <c r="N329">
        <v>1009</v>
      </c>
      <c r="O329" t="s">
        <v>599</v>
      </c>
      <c r="P329" t="s">
        <v>599</v>
      </c>
      <c r="Q329">
        <v>1000</v>
      </c>
      <c r="X329">
        <v>1.0000000000000001E-5</v>
      </c>
      <c r="Y329">
        <v>88053.759999999995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0</v>
      </c>
      <c r="AF329" t="s">
        <v>3</v>
      </c>
      <c r="AG329">
        <v>1.0000000000000001E-5</v>
      </c>
      <c r="AH329">
        <v>3</v>
      </c>
      <c r="AI329">
        <v>-1</v>
      </c>
      <c r="AJ329" t="s">
        <v>3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ROW(Source!A461)</f>
        <v>461</v>
      </c>
      <c r="B330">
        <v>1472753680</v>
      </c>
      <c r="C330">
        <v>1472753674</v>
      </c>
      <c r="D330">
        <v>1441834853</v>
      </c>
      <c r="E330">
        <v>1</v>
      </c>
      <c r="F330">
        <v>1</v>
      </c>
      <c r="G330">
        <v>15514512</v>
      </c>
      <c r="H330">
        <v>3</v>
      </c>
      <c r="I330" t="s">
        <v>627</v>
      </c>
      <c r="J330" t="s">
        <v>628</v>
      </c>
      <c r="K330" t="s">
        <v>629</v>
      </c>
      <c r="L330">
        <v>1348</v>
      </c>
      <c r="N330">
        <v>1009</v>
      </c>
      <c r="O330" t="s">
        <v>599</v>
      </c>
      <c r="P330" t="s">
        <v>599</v>
      </c>
      <c r="Q330">
        <v>1000</v>
      </c>
      <c r="X330">
        <v>1.0000000000000001E-5</v>
      </c>
      <c r="Y330">
        <v>78065.73</v>
      </c>
      <c r="Z330">
        <v>0</v>
      </c>
      <c r="AA330">
        <v>0</v>
      </c>
      <c r="AB330">
        <v>0</v>
      </c>
      <c r="AC330">
        <v>0</v>
      </c>
      <c r="AD330">
        <v>1</v>
      </c>
      <c r="AE330">
        <v>0</v>
      </c>
      <c r="AF330" t="s">
        <v>3</v>
      </c>
      <c r="AG330">
        <v>1.0000000000000001E-5</v>
      </c>
      <c r="AH330">
        <v>3</v>
      </c>
      <c r="AI330">
        <v>-1</v>
      </c>
      <c r="AJ330" t="s">
        <v>3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ROW(Source!A462)</f>
        <v>462</v>
      </c>
      <c r="B331">
        <v>1472753682</v>
      </c>
      <c r="C331">
        <v>1472753681</v>
      </c>
      <c r="D331">
        <v>1441819193</v>
      </c>
      <c r="E331">
        <v>15514512</v>
      </c>
      <c r="F331">
        <v>1</v>
      </c>
      <c r="G331">
        <v>15514512</v>
      </c>
      <c r="H331">
        <v>1</v>
      </c>
      <c r="I331" t="s">
        <v>571</v>
      </c>
      <c r="J331" t="s">
        <v>3</v>
      </c>
      <c r="K331" t="s">
        <v>572</v>
      </c>
      <c r="L331">
        <v>1191</v>
      </c>
      <c r="N331">
        <v>1013</v>
      </c>
      <c r="O331" t="s">
        <v>573</v>
      </c>
      <c r="P331" t="s">
        <v>573</v>
      </c>
      <c r="Q331">
        <v>1</v>
      </c>
      <c r="X331">
        <v>0.72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1</v>
      </c>
      <c r="AE331">
        <v>1</v>
      </c>
      <c r="AF331" t="s">
        <v>193</v>
      </c>
      <c r="AG331">
        <v>1.44</v>
      </c>
      <c r="AH331">
        <v>3</v>
      </c>
      <c r="AI331">
        <v>-1</v>
      </c>
      <c r="AJ331" t="s">
        <v>3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ROW(Source!A462)</f>
        <v>462</v>
      </c>
      <c r="B332">
        <v>1472753683</v>
      </c>
      <c r="C332">
        <v>1472753681</v>
      </c>
      <c r="D332">
        <v>1441820424</v>
      </c>
      <c r="E332">
        <v>15514512</v>
      </c>
      <c r="F332">
        <v>1</v>
      </c>
      <c r="G332">
        <v>15514512</v>
      </c>
      <c r="H332">
        <v>3</v>
      </c>
      <c r="I332" t="s">
        <v>705</v>
      </c>
      <c r="J332" t="s">
        <v>3</v>
      </c>
      <c r="K332" t="s">
        <v>706</v>
      </c>
      <c r="L332">
        <v>1346</v>
      </c>
      <c r="N332">
        <v>1009</v>
      </c>
      <c r="O332" t="s">
        <v>581</v>
      </c>
      <c r="P332" t="s">
        <v>581</v>
      </c>
      <c r="Q332">
        <v>1</v>
      </c>
      <c r="X332">
        <v>0.1</v>
      </c>
      <c r="Y332">
        <v>153.26064</v>
      </c>
      <c r="Z332">
        <v>0</v>
      </c>
      <c r="AA332">
        <v>0</v>
      </c>
      <c r="AB332">
        <v>0</v>
      </c>
      <c r="AC332">
        <v>0</v>
      </c>
      <c r="AD332">
        <v>1</v>
      </c>
      <c r="AE332">
        <v>0</v>
      </c>
      <c r="AF332" t="s">
        <v>193</v>
      </c>
      <c r="AG332">
        <v>0.2</v>
      </c>
      <c r="AH332">
        <v>3</v>
      </c>
      <c r="AI332">
        <v>-1</v>
      </c>
      <c r="AJ332" t="s">
        <v>3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ROW(Source!A462)</f>
        <v>462</v>
      </c>
      <c r="B333">
        <v>1472753684</v>
      </c>
      <c r="C333">
        <v>1472753681</v>
      </c>
      <c r="D333">
        <v>1441836235</v>
      </c>
      <c r="E333">
        <v>1</v>
      </c>
      <c r="F333">
        <v>1</v>
      </c>
      <c r="G333">
        <v>15514512</v>
      </c>
      <c r="H333">
        <v>3</v>
      </c>
      <c r="I333" t="s">
        <v>578</v>
      </c>
      <c r="J333" t="s">
        <v>579</v>
      </c>
      <c r="K333" t="s">
        <v>580</v>
      </c>
      <c r="L333">
        <v>1346</v>
      </c>
      <c r="N333">
        <v>1009</v>
      </c>
      <c r="O333" t="s">
        <v>581</v>
      </c>
      <c r="P333" t="s">
        <v>581</v>
      </c>
      <c r="Q333">
        <v>1</v>
      </c>
      <c r="X333">
        <v>0.1</v>
      </c>
      <c r="Y333">
        <v>31.49</v>
      </c>
      <c r="Z333">
        <v>0</v>
      </c>
      <c r="AA333">
        <v>0</v>
      </c>
      <c r="AB333">
        <v>0</v>
      </c>
      <c r="AC333">
        <v>0</v>
      </c>
      <c r="AD333">
        <v>1</v>
      </c>
      <c r="AE333">
        <v>0</v>
      </c>
      <c r="AF333" t="s">
        <v>193</v>
      </c>
      <c r="AG333">
        <v>0.2</v>
      </c>
      <c r="AH333">
        <v>3</v>
      </c>
      <c r="AI333">
        <v>-1</v>
      </c>
      <c r="AJ333" t="s">
        <v>3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ROW(Source!A462)</f>
        <v>462</v>
      </c>
      <c r="B334">
        <v>1472753685</v>
      </c>
      <c r="C334">
        <v>1472753681</v>
      </c>
      <c r="D334">
        <v>1441834659</v>
      </c>
      <c r="E334">
        <v>1</v>
      </c>
      <c r="F334">
        <v>1</v>
      </c>
      <c r="G334">
        <v>15514512</v>
      </c>
      <c r="H334">
        <v>3</v>
      </c>
      <c r="I334" t="s">
        <v>652</v>
      </c>
      <c r="J334" t="s">
        <v>653</v>
      </c>
      <c r="K334" t="s">
        <v>654</v>
      </c>
      <c r="L334">
        <v>1348</v>
      </c>
      <c r="N334">
        <v>1009</v>
      </c>
      <c r="O334" t="s">
        <v>599</v>
      </c>
      <c r="P334" t="s">
        <v>599</v>
      </c>
      <c r="Q334">
        <v>1000</v>
      </c>
      <c r="X334">
        <v>1.0000000000000001E-5</v>
      </c>
      <c r="Y334">
        <v>113415.03999999999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193</v>
      </c>
      <c r="AG334">
        <v>2.0000000000000002E-5</v>
      </c>
      <c r="AH334">
        <v>3</v>
      </c>
      <c r="AI334">
        <v>-1</v>
      </c>
      <c r="AJ334" t="s">
        <v>3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ROW(Source!A463)</f>
        <v>463</v>
      </c>
      <c r="B335">
        <v>1472753687</v>
      </c>
      <c r="C335">
        <v>1472753686</v>
      </c>
      <c r="D335">
        <v>1441819193</v>
      </c>
      <c r="E335">
        <v>15514512</v>
      </c>
      <c r="F335">
        <v>1</v>
      </c>
      <c r="G335">
        <v>15514512</v>
      </c>
      <c r="H335">
        <v>1</v>
      </c>
      <c r="I335" t="s">
        <v>571</v>
      </c>
      <c r="J335" t="s">
        <v>3</v>
      </c>
      <c r="K335" t="s">
        <v>572</v>
      </c>
      <c r="L335">
        <v>1191</v>
      </c>
      <c r="N335">
        <v>1013</v>
      </c>
      <c r="O335" t="s">
        <v>573</v>
      </c>
      <c r="P335" t="s">
        <v>573</v>
      </c>
      <c r="Q335">
        <v>1</v>
      </c>
      <c r="X335">
        <v>0.08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1</v>
      </c>
      <c r="AE335">
        <v>1</v>
      </c>
      <c r="AF335" t="s">
        <v>375</v>
      </c>
      <c r="AG335">
        <v>28.240000000000002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ROW(Source!A464)</f>
        <v>464</v>
      </c>
      <c r="B336">
        <v>1472753689</v>
      </c>
      <c r="C336">
        <v>1472753688</v>
      </c>
      <c r="D336">
        <v>1441819193</v>
      </c>
      <c r="E336">
        <v>15514512</v>
      </c>
      <c r="F336">
        <v>1</v>
      </c>
      <c r="G336">
        <v>15514512</v>
      </c>
      <c r="H336">
        <v>1</v>
      </c>
      <c r="I336" t="s">
        <v>571</v>
      </c>
      <c r="J336" t="s">
        <v>3</v>
      </c>
      <c r="K336" t="s">
        <v>572</v>
      </c>
      <c r="L336">
        <v>1191</v>
      </c>
      <c r="N336">
        <v>1013</v>
      </c>
      <c r="O336" t="s">
        <v>573</v>
      </c>
      <c r="P336" t="s">
        <v>573</v>
      </c>
      <c r="Q336">
        <v>1</v>
      </c>
      <c r="X336">
        <v>0.14000000000000001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1</v>
      </c>
      <c r="AE336">
        <v>1</v>
      </c>
      <c r="AF336" t="s">
        <v>32</v>
      </c>
      <c r="AG336">
        <v>0.56000000000000005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ROW(Source!A465)</f>
        <v>465</v>
      </c>
      <c r="B337">
        <v>1472753691</v>
      </c>
      <c r="C337">
        <v>1472753690</v>
      </c>
      <c r="D337">
        <v>1441819193</v>
      </c>
      <c r="E337">
        <v>15514512</v>
      </c>
      <c r="F337">
        <v>1</v>
      </c>
      <c r="G337">
        <v>15514512</v>
      </c>
      <c r="H337">
        <v>1</v>
      </c>
      <c r="I337" t="s">
        <v>571</v>
      </c>
      <c r="J337" t="s">
        <v>3</v>
      </c>
      <c r="K337" t="s">
        <v>572</v>
      </c>
      <c r="L337">
        <v>1191</v>
      </c>
      <c r="N337">
        <v>1013</v>
      </c>
      <c r="O337" t="s">
        <v>573</v>
      </c>
      <c r="P337" t="s">
        <v>573</v>
      </c>
      <c r="Q337">
        <v>1</v>
      </c>
      <c r="X337">
        <v>0.6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1</v>
      </c>
      <c r="AE337">
        <v>1</v>
      </c>
      <c r="AF337" t="s">
        <v>3</v>
      </c>
      <c r="AG337">
        <v>0.6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ROW(Source!A465)</f>
        <v>465</v>
      </c>
      <c r="B338">
        <v>1472753692</v>
      </c>
      <c r="C338">
        <v>1472753690</v>
      </c>
      <c r="D338">
        <v>1441836235</v>
      </c>
      <c r="E338">
        <v>1</v>
      </c>
      <c r="F338">
        <v>1</v>
      </c>
      <c r="G338">
        <v>15514512</v>
      </c>
      <c r="H338">
        <v>3</v>
      </c>
      <c r="I338" t="s">
        <v>578</v>
      </c>
      <c r="J338" t="s">
        <v>579</v>
      </c>
      <c r="K338" t="s">
        <v>580</v>
      </c>
      <c r="L338">
        <v>1346</v>
      </c>
      <c r="N338">
        <v>1009</v>
      </c>
      <c r="O338" t="s">
        <v>581</v>
      </c>
      <c r="P338" t="s">
        <v>581</v>
      </c>
      <c r="Q338">
        <v>1</v>
      </c>
      <c r="X338">
        <v>0.05</v>
      </c>
      <c r="Y338">
        <v>31.49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0</v>
      </c>
      <c r="AF338" t="s">
        <v>3</v>
      </c>
      <c r="AG338">
        <v>0.05</v>
      </c>
      <c r="AH338">
        <v>3</v>
      </c>
      <c r="AI338">
        <v>-1</v>
      </c>
      <c r="AJ338" t="s">
        <v>3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ROW(Source!A466)</f>
        <v>466</v>
      </c>
      <c r="B339">
        <v>1472753694</v>
      </c>
      <c r="C339">
        <v>1472753693</v>
      </c>
      <c r="D339">
        <v>1441819193</v>
      </c>
      <c r="E339">
        <v>15514512</v>
      </c>
      <c r="F339">
        <v>1</v>
      </c>
      <c r="G339">
        <v>15514512</v>
      </c>
      <c r="H339">
        <v>1</v>
      </c>
      <c r="I339" t="s">
        <v>571</v>
      </c>
      <c r="J339" t="s">
        <v>3</v>
      </c>
      <c r="K339" t="s">
        <v>572</v>
      </c>
      <c r="L339">
        <v>1191</v>
      </c>
      <c r="N339">
        <v>1013</v>
      </c>
      <c r="O339" t="s">
        <v>573</v>
      </c>
      <c r="P339" t="s">
        <v>573</v>
      </c>
      <c r="Q339">
        <v>1</v>
      </c>
      <c r="X339">
        <v>0.18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1</v>
      </c>
      <c r="AE339">
        <v>1</v>
      </c>
      <c r="AF339" t="s">
        <v>3</v>
      </c>
      <c r="AG339">
        <v>0.18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ROW(Source!A466)</f>
        <v>466</v>
      </c>
      <c r="B340">
        <v>1472753695</v>
      </c>
      <c r="C340">
        <v>1472753693</v>
      </c>
      <c r="D340">
        <v>1441836187</v>
      </c>
      <c r="E340">
        <v>1</v>
      </c>
      <c r="F340">
        <v>1</v>
      </c>
      <c r="G340">
        <v>15514512</v>
      </c>
      <c r="H340">
        <v>3</v>
      </c>
      <c r="I340" t="s">
        <v>707</v>
      </c>
      <c r="J340" t="s">
        <v>708</v>
      </c>
      <c r="K340" t="s">
        <v>709</v>
      </c>
      <c r="L340">
        <v>1346</v>
      </c>
      <c r="N340">
        <v>1009</v>
      </c>
      <c r="O340" t="s">
        <v>581</v>
      </c>
      <c r="P340" t="s">
        <v>581</v>
      </c>
      <c r="Q340">
        <v>1</v>
      </c>
      <c r="X340">
        <v>2.9299999999999999E-3</v>
      </c>
      <c r="Y340">
        <v>424.66</v>
      </c>
      <c r="Z340">
        <v>0</v>
      </c>
      <c r="AA340">
        <v>0</v>
      </c>
      <c r="AB340">
        <v>0</v>
      </c>
      <c r="AC340">
        <v>0</v>
      </c>
      <c r="AD340">
        <v>1</v>
      </c>
      <c r="AE340">
        <v>0</v>
      </c>
      <c r="AF340" t="s">
        <v>3</v>
      </c>
      <c r="AG340">
        <v>2.9299999999999999E-3</v>
      </c>
      <c r="AH340">
        <v>3</v>
      </c>
      <c r="AI340">
        <v>-1</v>
      </c>
      <c r="AJ340" t="s">
        <v>3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ROW(Source!A466)</f>
        <v>466</v>
      </c>
      <c r="B341">
        <v>1472753696</v>
      </c>
      <c r="C341">
        <v>1472753693</v>
      </c>
      <c r="D341">
        <v>1441836235</v>
      </c>
      <c r="E341">
        <v>1</v>
      </c>
      <c r="F341">
        <v>1</v>
      </c>
      <c r="G341">
        <v>15514512</v>
      </c>
      <c r="H341">
        <v>3</v>
      </c>
      <c r="I341" t="s">
        <v>578</v>
      </c>
      <c r="J341" t="s">
        <v>579</v>
      </c>
      <c r="K341" t="s">
        <v>580</v>
      </c>
      <c r="L341">
        <v>1346</v>
      </c>
      <c r="N341">
        <v>1009</v>
      </c>
      <c r="O341" t="s">
        <v>581</v>
      </c>
      <c r="P341" t="s">
        <v>581</v>
      </c>
      <c r="Q341">
        <v>1</v>
      </c>
      <c r="X341">
        <v>3.7999999999999999E-2</v>
      </c>
      <c r="Y341">
        <v>31.49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0</v>
      </c>
      <c r="AF341" t="s">
        <v>3</v>
      </c>
      <c r="AG341">
        <v>3.7999999999999999E-2</v>
      </c>
      <c r="AH341">
        <v>3</v>
      </c>
      <c r="AI341">
        <v>-1</v>
      </c>
      <c r="AJ341" t="s">
        <v>3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ROW(Source!A467)</f>
        <v>467</v>
      </c>
      <c r="B342">
        <v>1472753698</v>
      </c>
      <c r="C342">
        <v>1472753697</v>
      </c>
      <c r="D342">
        <v>1441819193</v>
      </c>
      <c r="E342">
        <v>15514512</v>
      </c>
      <c r="F342">
        <v>1</v>
      </c>
      <c r="G342">
        <v>15514512</v>
      </c>
      <c r="H342">
        <v>1</v>
      </c>
      <c r="I342" t="s">
        <v>571</v>
      </c>
      <c r="J342" t="s">
        <v>3</v>
      </c>
      <c r="K342" t="s">
        <v>572</v>
      </c>
      <c r="L342">
        <v>1191</v>
      </c>
      <c r="N342">
        <v>1013</v>
      </c>
      <c r="O342" t="s">
        <v>573</v>
      </c>
      <c r="P342" t="s">
        <v>573</v>
      </c>
      <c r="Q342">
        <v>1</v>
      </c>
      <c r="X342">
        <v>0.1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1</v>
      </c>
      <c r="AE342">
        <v>1</v>
      </c>
      <c r="AF342" t="s">
        <v>164</v>
      </c>
      <c r="AG342">
        <v>0.30000000000000004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ROW(Source!A467)</f>
        <v>467</v>
      </c>
      <c r="B343">
        <v>1472753700</v>
      </c>
      <c r="C343">
        <v>1472753697</v>
      </c>
      <c r="D343">
        <v>1441836235</v>
      </c>
      <c r="E343">
        <v>1</v>
      </c>
      <c r="F343">
        <v>1</v>
      </c>
      <c r="G343">
        <v>15514512</v>
      </c>
      <c r="H343">
        <v>3</v>
      </c>
      <c r="I343" t="s">
        <v>578</v>
      </c>
      <c r="J343" t="s">
        <v>579</v>
      </c>
      <c r="K343" t="s">
        <v>580</v>
      </c>
      <c r="L343">
        <v>1346</v>
      </c>
      <c r="N343">
        <v>1009</v>
      </c>
      <c r="O343" t="s">
        <v>581</v>
      </c>
      <c r="P343" t="s">
        <v>581</v>
      </c>
      <c r="Q343">
        <v>1</v>
      </c>
      <c r="X343">
        <v>1E-3</v>
      </c>
      <c r="Y343">
        <v>31.49</v>
      </c>
      <c r="Z343">
        <v>0</v>
      </c>
      <c r="AA343">
        <v>0</v>
      </c>
      <c r="AB343">
        <v>0</v>
      </c>
      <c r="AC343">
        <v>0</v>
      </c>
      <c r="AD343">
        <v>1</v>
      </c>
      <c r="AE343">
        <v>0</v>
      </c>
      <c r="AF343" t="s">
        <v>164</v>
      </c>
      <c r="AG343">
        <v>3.0000000000000001E-3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ROW(Source!A467)</f>
        <v>467</v>
      </c>
      <c r="B344">
        <v>1472753699</v>
      </c>
      <c r="C344">
        <v>1472753697</v>
      </c>
      <c r="D344">
        <v>1441822228</v>
      </c>
      <c r="E344">
        <v>15514512</v>
      </c>
      <c r="F344">
        <v>1</v>
      </c>
      <c r="G344">
        <v>15514512</v>
      </c>
      <c r="H344">
        <v>3</v>
      </c>
      <c r="I344" t="s">
        <v>640</v>
      </c>
      <c r="J344" t="s">
        <v>3</v>
      </c>
      <c r="K344" t="s">
        <v>642</v>
      </c>
      <c r="L344">
        <v>1346</v>
      </c>
      <c r="N344">
        <v>1009</v>
      </c>
      <c r="O344" t="s">
        <v>581</v>
      </c>
      <c r="P344" t="s">
        <v>581</v>
      </c>
      <c r="Q344">
        <v>1</v>
      </c>
      <c r="X344">
        <v>2E-3</v>
      </c>
      <c r="Y344">
        <v>73.951729999999998</v>
      </c>
      <c r="Z344">
        <v>0</v>
      </c>
      <c r="AA344">
        <v>0</v>
      </c>
      <c r="AB344">
        <v>0</v>
      </c>
      <c r="AC344">
        <v>0</v>
      </c>
      <c r="AD344">
        <v>1</v>
      </c>
      <c r="AE344">
        <v>0</v>
      </c>
      <c r="AF344" t="s">
        <v>164</v>
      </c>
      <c r="AG344">
        <v>6.0000000000000001E-3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ROW(Source!A468)</f>
        <v>468</v>
      </c>
      <c r="B345">
        <v>1472753702</v>
      </c>
      <c r="C345">
        <v>1472753701</v>
      </c>
      <c r="D345">
        <v>1441819193</v>
      </c>
      <c r="E345">
        <v>15514512</v>
      </c>
      <c r="F345">
        <v>1</v>
      </c>
      <c r="G345">
        <v>15514512</v>
      </c>
      <c r="H345">
        <v>1</v>
      </c>
      <c r="I345" t="s">
        <v>571</v>
      </c>
      <c r="J345" t="s">
        <v>3</v>
      </c>
      <c r="K345" t="s">
        <v>572</v>
      </c>
      <c r="L345">
        <v>1191</v>
      </c>
      <c r="N345">
        <v>1013</v>
      </c>
      <c r="O345" t="s">
        <v>573</v>
      </c>
      <c r="P345" t="s">
        <v>573</v>
      </c>
      <c r="Q345">
        <v>1</v>
      </c>
      <c r="X345">
        <v>3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1</v>
      </c>
      <c r="AF345" t="s">
        <v>3</v>
      </c>
      <c r="AG345">
        <v>3</v>
      </c>
      <c r="AH345">
        <v>3</v>
      </c>
      <c r="AI345">
        <v>-1</v>
      </c>
      <c r="AJ345" t="s">
        <v>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ROW(Source!A468)</f>
        <v>468</v>
      </c>
      <c r="B346">
        <v>1472753704</v>
      </c>
      <c r="C346">
        <v>1472753701</v>
      </c>
      <c r="D346">
        <v>1441836237</v>
      </c>
      <c r="E346">
        <v>1</v>
      </c>
      <c r="F346">
        <v>1</v>
      </c>
      <c r="G346">
        <v>15514512</v>
      </c>
      <c r="H346">
        <v>3</v>
      </c>
      <c r="I346" t="s">
        <v>643</v>
      </c>
      <c r="J346" t="s">
        <v>644</v>
      </c>
      <c r="K346" t="s">
        <v>645</v>
      </c>
      <c r="L346">
        <v>1346</v>
      </c>
      <c r="N346">
        <v>1009</v>
      </c>
      <c r="O346" t="s">
        <v>581</v>
      </c>
      <c r="P346" t="s">
        <v>581</v>
      </c>
      <c r="Q346">
        <v>1</v>
      </c>
      <c r="X346">
        <v>0.06</v>
      </c>
      <c r="Y346">
        <v>375.16</v>
      </c>
      <c r="Z346">
        <v>0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3</v>
      </c>
      <c r="AG346">
        <v>0.06</v>
      </c>
      <c r="AH346">
        <v>3</v>
      </c>
      <c r="AI346">
        <v>-1</v>
      </c>
      <c r="AJ346" t="s">
        <v>3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ROW(Source!A468)</f>
        <v>468</v>
      </c>
      <c r="B347">
        <v>1472753705</v>
      </c>
      <c r="C347">
        <v>1472753701</v>
      </c>
      <c r="D347">
        <v>1441836235</v>
      </c>
      <c r="E347">
        <v>1</v>
      </c>
      <c r="F347">
        <v>1</v>
      </c>
      <c r="G347">
        <v>15514512</v>
      </c>
      <c r="H347">
        <v>3</v>
      </c>
      <c r="I347" t="s">
        <v>578</v>
      </c>
      <c r="J347" t="s">
        <v>579</v>
      </c>
      <c r="K347" t="s">
        <v>580</v>
      </c>
      <c r="L347">
        <v>1346</v>
      </c>
      <c r="N347">
        <v>1009</v>
      </c>
      <c r="O347" t="s">
        <v>581</v>
      </c>
      <c r="P347" t="s">
        <v>581</v>
      </c>
      <c r="Q347">
        <v>1</v>
      </c>
      <c r="X347">
        <v>0.02</v>
      </c>
      <c r="Y347">
        <v>31.49</v>
      </c>
      <c r="Z347">
        <v>0</v>
      </c>
      <c r="AA347">
        <v>0</v>
      </c>
      <c r="AB347">
        <v>0</v>
      </c>
      <c r="AC347">
        <v>0</v>
      </c>
      <c r="AD347">
        <v>1</v>
      </c>
      <c r="AE347">
        <v>0</v>
      </c>
      <c r="AF347" t="s">
        <v>3</v>
      </c>
      <c r="AG347">
        <v>0.02</v>
      </c>
      <c r="AH347">
        <v>3</v>
      </c>
      <c r="AI347">
        <v>-1</v>
      </c>
      <c r="AJ347" t="s">
        <v>3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ROW(Source!A468)</f>
        <v>468</v>
      </c>
      <c r="B348">
        <v>1472753703</v>
      </c>
      <c r="C348">
        <v>1472753701</v>
      </c>
      <c r="D348">
        <v>1441822228</v>
      </c>
      <c r="E348">
        <v>15514512</v>
      </c>
      <c r="F348">
        <v>1</v>
      </c>
      <c r="G348">
        <v>15514512</v>
      </c>
      <c r="H348">
        <v>3</v>
      </c>
      <c r="I348" t="s">
        <v>640</v>
      </c>
      <c r="J348" t="s">
        <v>3</v>
      </c>
      <c r="K348" t="s">
        <v>642</v>
      </c>
      <c r="L348">
        <v>1346</v>
      </c>
      <c r="N348">
        <v>1009</v>
      </c>
      <c r="O348" t="s">
        <v>581</v>
      </c>
      <c r="P348" t="s">
        <v>581</v>
      </c>
      <c r="Q348">
        <v>1</v>
      </c>
      <c r="X348">
        <v>0.02</v>
      </c>
      <c r="Y348">
        <v>73.951729999999998</v>
      </c>
      <c r="Z348">
        <v>0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3</v>
      </c>
      <c r="AG348">
        <v>0.02</v>
      </c>
      <c r="AH348">
        <v>3</v>
      </c>
      <c r="AI348">
        <v>-1</v>
      </c>
      <c r="AJ348" t="s">
        <v>3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ROW(Source!A468)</f>
        <v>468</v>
      </c>
      <c r="B349">
        <v>1472753706</v>
      </c>
      <c r="C349">
        <v>1472753701</v>
      </c>
      <c r="D349">
        <v>1441834920</v>
      </c>
      <c r="E349">
        <v>1</v>
      </c>
      <c r="F349">
        <v>1</v>
      </c>
      <c r="G349">
        <v>15514512</v>
      </c>
      <c r="H349">
        <v>3</v>
      </c>
      <c r="I349" t="s">
        <v>646</v>
      </c>
      <c r="J349" t="s">
        <v>647</v>
      </c>
      <c r="K349" t="s">
        <v>648</v>
      </c>
      <c r="L349">
        <v>1346</v>
      </c>
      <c r="N349">
        <v>1009</v>
      </c>
      <c r="O349" t="s">
        <v>581</v>
      </c>
      <c r="P349" t="s">
        <v>581</v>
      </c>
      <c r="Q349">
        <v>1</v>
      </c>
      <c r="X349">
        <v>0.01</v>
      </c>
      <c r="Y349">
        <v>106.87</v>
      </c>
      <c r="Z349">
        <v>0</v>
      </c>
      <c r="AA349">
        <v>0</v>
      </c>
      <c r="AB349">
        <v>0</v>
      </c>
      <c r="AC349">
        <v>0</v>
      </c>
      <c r="AD349">
        <v>1</v>
      </c>
      <c r="AE349">
        <v>0</v>
      </c>
      <c r="AF349" t="s">
        <v>3</v>
      </c>
      <c r="AG349">
        <v>0.01</v>
      </c>
      <c r="AH349">
        <v>3</v>
      </c>
      <c r="AI349">
        <v>-1</v>
      </c>
      <c r="AJ349" t="s">
        <v>3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ROW(Source!A469)</f>
        <v>469</v>
      </c>
      <c r="B350">
        <v>1472753708</v>
      </c>
      <c r="C350">
        <v>1472753707</v>
      </c>
      <c r="D350">
        <v>1441819193</v>
      </c>
      <c r="E350">
        <v>15514512</v>
      </c>
      <c r="F350">
        <v>1</v>
      </c>
      <c r="G350">
        <v>15514512</v>
      </c>
      <c r="H350">
        <v>1</v>
      </c>
      <c r="I350" t="s">
        <v>571</v>
      </c>
      <c r="J350" t="s">
        <v>3</v>
      </c>
      <c r="K350" t="s">
        <v>572</v>
      </c>
      <c r="L350">
        <v>1191</v>
      </c>
      <c r="N350">
        <v>1013</v>
      </c>
      <c r="O350" t="s">
        <v>573</v>
      </c>
      <c r="P350" t="s">
        <v>573</v>
      </c>
      <c r="Q350">
        <v>1</v>
      </c>
      <c r="X350">
        <v>1.5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1</v>
      </c>
      <c r="AF350" t="s">
        <v>3</v>
      </c>
      <c r="AG350">
        <v>1.5</v>
      </c>
      <c r="AH350">
        <v>3</v>
      </c>
      <c r="AI350">
        <v>-1</v>
      </c>
      <c r="AJ350" t="s">
        <v>3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ROW(Source!A469)</f>
        <v>469</v>
      </c>
      <c r="B351">
        <v>1472753710</v>
      </c>
      <c r="C351">
        <v>1472753707</v>
      </c>
      <c r="D351">
        <v>1441820422</v>
      </c>
      <c r="E351">
        <v>15514512</v>
      </c>
      <c r="F351">
        <v>1</v>
      </c>
      <c r="G351">
        <v>15514512</v>
      </c>
      <c r="H351">
        <v>3</v>
      </c>
      <c r="I351" t="s">
        <v>710</v>
      </c>
      <c r="J351" t="s">
        <v>3</v>
      </c>
      <c r="K351" t="s">
        <v>711</v>
      </c>
      <c r="L351">
        <v>1346</v>
      </c>
      <c r="N351">
        <v>1009</v>
      </c>
      <c r="O351" t="s">
        <v>581</v>
      </c>
      <c r="P351" t="s">
        <v>581</v>
      </c>
      <c r="Q351">
        <v>1</v>
      </c>
      <c r="X351">
        <v>4.0000000000000001E-3</v>
      </c>
      <c r="Y351">
        <v>1511.54088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0</v>
      </c>
      <c r="AF351" t="s">
        <v>3</v>
      </c>
      <c r="AG351">
        <v>4.0000000000000001E-3</v>
      </c>
      <c r="AH351">
        <v>3</v>
      </c>
      <c r="AI351">
        <v>-1</v>
      </c>
      <c r="AJ351" t="s">
        <v>3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ROW(Source!A469)</f>
        <v>469</v>
      </c>
      <c r="B352">
        <v>1472753711</v>
      </c>
      <c r="C352">
        <v>1472753707</v>
      </c>
      <c r="D352">
        <v>1441836235</v>
      </c>
      <c r="E352">
        <v>1</v>
      </c>
      <c r="F352">
        <v>1</v>
      </c>
      <c r="G352">
        <v>15514512</v>
      </c>
      <c r="H352">
        <v>3</v>
      </c>
      <c r="I352" t="s">
        <v>578</v>
      </c>
      <c r="J352" t="s">
        <v>579</v>
      </c>
      <c r="K352" t="s">
        <v>580</v>
      </c>
      <c r="L352">
        <v>1346</v>
      </c>
      <c r="N352">
        <v>1009</v>
      </c>
      <c r="O352" t="s">
        <v>581</v>
      </c>
      <c r="P352" t="s">
        <v>581</v>
      </c>
      <c r="Q352">
        <v>1</v>
      </c>
      <c r="X352">
        <v>0.01</v>
      </c>
      <c r="Y352">
        <v>31.49</v>
      </c>
      <c r="Z352">
        <v>0</v>
      </c>
      <c r="AA352">
        <v>0</v>
      </c>
      <c r="AB352">
        <v>0</v>
      </c>
      <c r="AC352">
        <v>0</v>
      </c>
      <c r="AD352">
        <v>1</v>
      </c>
      <c r="AE352">
        <v>0</v>
      </c>
      <c r="AF352" t="s">
        <v>3</v>
      </c>
      <c r="AG352">
        <v>0.01</v>
      </c>
      <c r="AH352">
        <v>3</v>
      </c>
      <c r="AI352">
        <v>-1</v>
      </c>
      <c r="AJ352" t="s">
        <v>3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ROW(Source!A469)</f>
        <v>469</v>
      </c>
      <c r="B353">
        <v>1472753712</v>
      </c>
      <c r="C353">
        <v>1472753707</v>
      </c>
      <c r="D353">
        <v>1441838748</v>
      </c>
      <c r="E353">
        <v>1</v>
      </c>
      <c r="F353">
        <v>1</v>
      </c>
      <c r="G353">
        <v>15514512</v>
      </c>
      <c r="H353">
        <v>3</v>
      </c>
      <c r="I353" t="s">
        <v>712</v>
      </c>
      <c r="J353" t="s">
        <v>713</v>
      </c>
      <c r="K353" t="s">
        <v>714</v>
      </c>
      <c r="L353">
        <v>1327</v>
      </c>
      <c r="N353">
        <v>1005</v>
      </c>
      <c r="O353" t="s">
        <v>636</v>
      </c>
      <c r="P353" t="s">
        <v>636</v>
      </c>
      <c r="Q353">
        <v>1</v>
      </c>
      <c r="X353">
        <v>1.0999999999999999E-2</v>
      </c>
      <c r="Y353">
        <v>208.99</v>
      </c>
      <c r="Z353">
        <v>0</v>
      </c>
      <c r="AA353">
        <v>0</v>
      </c>
      <c r="AB353">
        <v>0</v>
      </c>
      <c r="AC353">
        <v>0</v>
      </c>
      <c r="AD353">
        <v>1</v>
      </c>
      <c r="AE353">
        <v>0</v>
      </c>
      <c r="AF353" t="s">
        <v>3</v>
      </c>
      <c r="AG353">
        <v>1.0999999999999999E-2</v>
      </c>
      <c r="AH353">
        <v>3</v>
      </c>
      <c r="AI353">
        <v>-1</v>
      </c>
      <c r="AJ353" t="s">
        <v>3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ROW(Source!A469)</f>
        <v>469</v>
      </c>
      <c r="B354">
        <v>1472753709</v>
      </c>
      <c r="C354">
        <v>1472753707</v>
      </c>
      <c r="D354">
        <v>1441822228</v>
      </c>
      <c r="E354">
        <v>15514512</v>
      </c>
      <c r="F354">
        <v>1</v>
      </c>
      <c r="G354">
        <v>15514512</v>
      </c>
      <c r="H354">
        <v>3</v>
      </c>
      <c r="I354" t="s">
        <v>640</v>
      </c>
      <c r="J354" t="s">
        <v>3</v>
      </c>
      <c r="K354" t="s">
        <v>642</v>
      </c>
      <c r="L354">
        <v>1346</v>
      </c>
      <c r="N354">
        <v>1009</v>
      </c>
      <c r="O354" t="s">
        <v>581</v>
      </c>
      <c r="P354" t="s">
        <v>581</v>
      </c>
      <c r="Q354">
        <v>1</v>
      </c>
      <c r="X354">
        <v>2.3E-2</v>
      </c>
      <c r="Y354">
        <v>73.951729999999998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0</v>
      </c>
      <c r="AF354" t="s">
        <v>3</v>
      </c>
      <c r="AG354">
        <v>2.3E-2</v>
      </c>
      <c r="AH354">
        <v>3</v>
      </c>
      <c r="AI354">
        <v>-1</v>
      </c>
      <c r="AJ354" t="s">
        <v>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ROW(Source!A469)</f>
        <v>469</v>
      </c>
      <c r="B355">
        <v>1472753713</v>
      </c>
      <c r="C355">
        <v>1472753707</v>
      </c>
      <c r="D355">
        <v>1441834920</v>
      </c>
      <c r="E355">
        <v>1</v>
      </c>
      <c r="F355">
        <v>1</v>
      </c>
      <c r="G355">
        <v>15514512</v>
      </c>
      <c r="H355">
        <v>3</v>
      </c>
      <c r="I355" t="s">
        <v>646</v>
      </c>
      <c r="J355" t="s">
        <v>647</v>
      </c>
      <c r="K355" t="s">
        <v>648</v>
      </c>
      <c r="L355">
        <v>1346</v>
      </c>
      <c r="N355">
        <v>1009</v>
      </c>
      <c r="O355" t="s">
        <v>581</v>
      </c>
      <c r="P355" t="s">
        <v>581</v>
      </c>
      <c r="Q355">
        <v>1</v>
      </c>
      <c r="X355">
        <v>1.9E-2</v>
      </c>
      <c r="Y355">
        <v>106.87</v>
      </c>
      <c r="Z355">
        <v>0</v>
      </c>
      <c r="AA355">
        <v>0</v>
      </c>
      <c r="AB355">
        <v>0</v>
      </c>
      <c r="AC355">
        <v>0</v>
      </c>
      <c r="AD355">
        <v>1</v>
      </c>
      <c r="AE355">
        <v>0</v>
      </c>
      <c r="AF355" t="s">
        <v>3</v>
      </c>
      <c r="AG355">
        <v>1.9E-2</v>
      </c>
      <c r="AH355">
        <v>3</v>
      </c>
      <c r="AI355">
        <v>-1</v>
      </c>
      <c r="AJ355" t="s">
        <v>3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ROW(Source!A470)</f>
        <v>470</v>
      </c>
      <c r="B356">
        <v>1472753715</v>
      </c>
      <c r="C356">
        <v>1472753714</v>
      </c>
      <c r="D356">
        <v>1441819193</v>
      </c>
      <c r="E356">
        <v>15514512</v>
      </c>
      <c r="F356">
        <v>1</v>
      </c>
      <c r="G356">
        <v>15514512</v>
      </c>
      <c r="H356">
        <v>1</v>
      </c>
      <c r="I356" t="s">
        <v>571</v>
      </c>
      <c r="J356" t="s">
        <v>3</v>
      </c>
      <c r="K356" t="s">
        <v>572</v>
      </c>
      <c r="L356">
        <v>1191</v>
      </c>
      <c r="N356">
        <v>1013</v>
      </c>
      <c r="O356" t="s">
        <v>573</v>
      </c>
      <c r="P356" t="s">
        <v>573</v>
      </c>
      <c r="Q356">
        <v>1</v>
      </c>
      <c r="X356">
        <v>0.05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1</v>
      </c>
      <c r="AE356">
        <v>1</v>
      </c>
      <c r="AF356" t="s">
        <v>164</v>
      </c>
      <c r="AG356">
        <v>0.15000000000000002</v>
      </c>
      <c r="AH356">
        <v>3</v>
      </c>
      <c r="AI356">
        <v>-1</v>
      </c>
      <c r="AJ356" t="s">
        <v>3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ROW(Source!A471)</f>
        <v>471</v>
      </c>
      <c r="B357">
        <v>1472753717</v>
      </c>
      <c r="C357">
        <v>1472753716</v>
      </c>
      <c r="D357">
        <v>1441819193</v>
      </c>
      <c r="E357">
        <v>15514512</v>
      </c>
      <c r="F357">
        <v>1</v>
      </c>
      <c r="G357">
        <v>15514512</v>
      </c>
      <c r="H357">
        <v>1</v>
      </c>
      <c r="I357" t="s">
        <v>571</v>
      </c>
      <c r="J357" t="s">
        <v>3</v>
      </c>
      <c r="K357" t="s">
        <v>572</v>
      </c>
      <c r="L357">
        <v>1191</v>
      </c>
      <c r="N357">
        <v>1013</v>
      </c>
      <c r="O357" t="s">
        <v>573</v>
      </c>
      <c r="P357" t="s">
        <v>573</v>
      </c>
      <c r="Q357">
        <v>1</v>
      </c>
      <c r="X357">
        <v>0.1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1</v>
      </c>
      <c r="AE357">
        <v>1</v>
      </c>
      <c r="AF357" t="s">
        <v>164</v>
      </c>
      <c r="AG357">
        <v>0.30000000000000004</v>
      </c>
      <c r="AH357">
        <v>3</v>
      </c>
      <c r="AI357">
        <v>-1</v>
      </c>
      <c r="AJ357" t="s">
        <v>3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ROW(Source!A471)</f>
        <v>471</v>
      </c>
      <c r="B358">
        <v>1472753719</v>
      </c>
      <c r="C358">
        <v>1472753716</v>
      </c>
      <c r="D358">
        <v>1441836235</v>
      </c>
      <c r="E358">
        <v>1</v>
      </c>
      <c r="F358">
        <v>1</v>
      </c>
      <c r="G358">
        <v>15514512</v>
      </c>
      <c r="H358">
        <v>3</v>
      </c>
      <c r="I358" t="s">
        <v>578</v>
      </c>
      <c r="J358" t="s">
        <v>579</v>
      </c>
      <c r="K358" t="s">
        <v>580</v>
      </c>
      <c r="L358">
        <v>1346</v>
      </c>
      <c r="N358">
        <v>1009</v>
      </c>
      <c r="O358" t="s">
        <v>581</v>
      </c>
      <c r="P358" t="s">
        <v>581</v>
      </c>
      <c r="Q358">
        <v>1</v>
      </c>
      <c r="X358">
        <v>1E-3</v>
      </c>
      <c r="Y358">
        <v>31.49</v>
      </c>
      <c r="Z358">
        <v>0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164</v>
      </c>
      <c r="AG358">
        <v>3.0000000000000001E-3</v>
      </c>
      <c r="AH358">
        <v>3</v>
      </c>
      <c r="AI358">
        <v>-1</v>
      </c>
      <c r="AJ358" t="s">
        <v>3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ROW(Source!A471)</f>
        <v>471</v>
      </c>
      <c r="B359">
        <v>1472753718</v>
      </c>
      <c r="C359">
        <v>1472753716</v>
      </c>
      <c r="D359">
        <v>1441822228</v>
      </c>
      <c r="E359">
        <v>15514512</v>
      </c>
      <c r="F359">
        <v>1</v>
      </c>
      <c r="G359">
        <v>15514512</v>
      </c>
      <c r="H359">
        <v>3</v>
      </c>
      <c r="I359" t="s">
        <v>640</v>
      </c>
      <c r="J359" t="s">
        <v>3</v>
      </c>
      <c r="K359" t="s">
        <v>642</v>
      </c>
      <c r="L359">
        <v>1346</v>
      </c>
      <c r="N359">
        <v>1009</v>
      </c>
      <c r="O359" t="s">
        <v>581</v>
      </c>
      <c r="P359" t="s">
        <v>581</v>
      </c>
      <c r="Q359">
        <v>1</v>
      </c>
      <c r="X359">
        <v>2E-3</v>
      </c>
      <c r="Y359">
        <v>73.951729999999998</v>
      </c>
      <c r="Z359">
        <v>0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164</v>
      </c>
      <c r="AG359">
        <v>6.0000000000000001E-3</v>
      </c>
      <c r="AH359">
        <v>3</v>
      </c>
      <c r="AI359">
        <v>-1</v>
      </c>
      <c r="AJ359" t="s">
        <v>3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ROW(Source!A472)</f>
        <v>472</v>
      </c>
      <c r="B360">
        <v>1472753721</v>
      </c>
      <c r="C360">
        <v>1472753720</v>
      </c>
      <c r="D360">
        <v>1441819193</v>
      </c>
      <c r="E360">
        <v>15514512</v>
      </c>
      <c r="F360">
        <v>1</v>
      </c>
      <c r="G360">
        <v>15514512</v>
      </c>
      <c r="H360">
        <v>1</v>
      </c>
      <c r="I360" t="s">
        <v>571</v>
      </c>
      <c r="J360" t="s">
        <v>3</v>
      </c>
      <c r="K360" t="s">
        <v>572</v>
      </c>
      <c r="L360">
        <v>1191</v>
      </c>
      <c r="N360">
        <v>1013</v>
      </c>
      <c r="O360" t="s">
        <v>573</v>
      </c>
      <c r="P360" t="s">
        <v>573</v>
      </c>
      <c r="Q360">
        <v>1</v>
      </c>
      <c r="X360">
        <v>3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1</v>
      </c>
      <c r="AF360" t="s">
        <v>3</v>
      </c>
      <c r="AG360">
        <v>3</v>
      </c>
      <c r="AH360">
        <v>3</v>
      </c>
      <c r="AI360">
        <v>-1</v>
      </c>
      <c r="AJ360" t="s">
        <v>3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ROW(Source!A472)</f>
        <v>472</v>
      </c>
      <c r="B361">
        <v>1472753723</v>
      </c>
      <c r="C361">
        <v>1472753720</v>
      </c>
      <c r="D361">
        <v>1441836237</v>
      </c>
      <c r="E361">
        <v>1</v>
      </c>
      <c r="F361">
        <v>1</v>
      </c>
      <c r="G361">
        <v>15514512</v>
      </c>
      <c r="H361">
        <v>3</v>
      </c>
      <c r="I361" t="s">
        <v>643</v>
      </c>
      <c r="J361" t="s">
        <v>644</v>
      </c>
      <c r="K361" t="s">
        <v>645</v>
      </c>
      <c r="L361">
        <v>1346</v>
      </c>
      <c r="N361">
        <v>1009</v>
      </c>
      <c r="O361" t="s">
        <v>581</v>
      </c>
      <c r="P361" t="s">
        <v>581</v>
      </c>
      <c r="Q361">
        <v>1</v>
      </c>
      <c r="X361">
        <v>0.06</v>
      </c>
      <c r="Y361">
        <v>375.16</v>
      </c>
      <c r="Z361">
        <v>0</v>
      </c>
      <c r="AA361">
        <v>0</v>
      </c>
      <c r="AB361">
        <v>0</v>
      </c>
      <c r="AC361">
        <v>0</v>
      </c>
      <c r="AD361">
        <v>1</v>
      </c>
      <c r="AE361">
        <v>0</v>
      </c>
      <c r="AF361" t="s">
        <v>3</v>
      </c>
      <c r="AG361">
        <v>0.06</v>
      </c>
      <c r="AH361">
        <v>3</v>
      </c>
      <c r="AI361">
        <v>-1</v>
      </c>
      <c r="AJ361" t="s">
        <v>3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ROW(Source!A472)</f>
        <v>472</v>
      </c>
      <c r="B362">
        <v>1472753724</v>
      </c>
      <c r="C362">
        <v>1472753720</v>
      </c>
      <c r="D362">
        <v>1441836235</v>
      </c>
      <c r="E362">
        <v>1</v>
      </c>
      <c r="F362">
        <v>1</v>
      </c>
      <c r="G362">
        <v>15514512</v>
      </c>
      <c r="H362">
        <v>3</v>
      </c>
      <c r="I362" t="s">
        <v>578</v>
      </c>
      <c r="J362" t="s">
        <v>579</v>
      </c>
      <c r="K362" t="s">
        <v>580</v>
      </c>
      <c r="L362">
        <v>1346</v>
      </c>
      <c r="N362">
        <v>1009</v>
      </c>
      <c r="O362" t="s">
        <v>581</v>
      </c>
      <c r="P362" t="s">
        <v>581</v>
      </c>
      <c r="Q362">
        <v>1</v>
      </c>
      <c r="X362">
        <v>0.02</v>
      </c>
      <c r="Y362">
        <v>31.49</v>
      </c>
      <c r="Z362">
        <v>0</v>
      </c>
      <c r="AA362">
        <v>0</v>
      </c>
      <c r="AB362">
        <v>0</v>
      </c>
      <c r="AC362">
        <v>0</v>
      </c>
      <c r="AD362">
        <v>1</v>
      </c>
      <c r="AE362">
        <v>0</v>
      </c>
      <c r="AF362" t="s">
        <v>3</v>
      </c>
      <c r="AG362">
        <v>0.02</v>
      </c>
      <c r="AH362">
        <v>3</v>
      </c>
      <c r="AI362">
        <v>-1</v>
      </c>
      <c r="AJ362" t="s">
        <v>3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ROW(Source!A472)</f>
        <v>472</v>
      </c>
      <c r="B363">
        <v>1472753722</v>
      </c>
      <c r="C363">
        <v>1472753720</v>
      </c>
      <c r="D363">
        <v>1441822228</v>
      </c>
      <c r="E363">
        <v>15514512</v>
      </c>
      <c r="F363">
        <v>1</v>
      </c>
      <c r="G363">
        <v>15514512</v>
      </c>
      <c r="H363">
        <v>3</v>
      </c>
      <c r="I363" t="s">
        <v>640</v>
      </c>
      <c r="J363" t="s">
        <v>3</v>
      </c>
      <c r="K363" t="s">
        <v>642</v>
      </c>
      <c r="L363">
        <v>1346</v>
      </c>
      <c r="N363">
        <v>1009</v>
      </c>
      <c r="O363" t="s">
        <v>581</v>
      </c>
      <c r="P363" t="s">
        <v>581</v>
      </c>
      <c r="Q363">
        <v>1</v>
      </c>
      <c r="X363">
        <v>0.02</v>
      </c>
      <c r="Y363">
        <v>73.951729999999998</v>
      </c>
      <c r="Z363">
        <v>0</v>
      </c>
      <c r="AA363">
        <v>0</v>
      </c>
      <c r="AB363">
        <v>0</v>
      </c>
      <c r="AC363">
        <v>0</v>
      </c>
      <c r="AD363">
        <v>1</v>
      </c>
      <c r="AE363">
        <v>0</v>
      </c>
      <c r="AF363" t="s">
        <v>3</v>
      </c>
      <c r="AG363">
        <v>0.02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ROW(Source!A472)</f>
        <v>472</v>
      </c>
      <c r="B364">
        <v>1472753725</v>
      </c>
      <c r="C364">
        <v>1472753720</v>
      </c>
      <c r="D364">
        <v>1441834920</v>
      </c>
      <c r="E364">
        <v>1</v>
      </c>
      <c r="F364">
        <v>1</v>
      </c>
      <c r="G364">
        <v>15514512</v>
      </c>
      <c r="H364">
        <v>3</v>
      </c>
      <c r="I364" t="s">
        <v>646</v>
      </c>
      <c r="J364" t="s">
        <v>647</v>
      </c>
      <c r="K364" t="s">
        <v>648</v>
      </c>
      <c r="L364">
        <v>1346</v>
      </c>
      <c r="N364">
        <v>1009</v>
      </c>
      <c r="O364" t="s">
        <v>581</v>
      </c>
      <c r="P364" t="s">
        <v>581</v>
      </c>
      <c r="Q364">
        <v>1</v>
      </c>
      <c r="X364">
        <v>0.01</v>
      </c>
      <c r="Y364">
        <v>106.87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0</v>
      </c>
      <c r="AF364" t="s">
        <v>3</v>
      </c>
      <c r="AG364">
        <v>0.01</v>
      </c>
      <c r="AH364">
        <v>3</v>
      </c>
      <c r="AI364">
        <v>-1</v>
      </c>
      <c r="AJ364" t="s">
        <v>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ROW(Source!A473)</f>
        <v>473</v>
      </c>
      <c r="B365">
        <v>1472753727</v>
      </c>
      <c r="C365">
        <v>1472753726</v>
      </c>
      <c r="D365">
        <v>1441819193</v>
      </c>
      <c r="E365">
        <v>15514512</v>
      </c>
      <c r="F365">
        <v>1</v>
      </c>
      <c r="G365">
        <v>15514512</v>
      </c>
      <c r="H365">
        <v>1</v>
      </c>
      <c r="I365" t="s">
        <v>571</v>
      </c>
      <c r="J365" t="s">
        <v>3</v>
      </c>
      <c r="K365" t="s">
        <v>572</v>
      </c>
      <c r="L365">
        <v>1191</v>
      </c>
      <c r="N365">
        <v>1013</v>
      </c>
      <c r="O365" t="s">
        <v>573</v>
      </c>
      <c r="P365" t="s">
        <v>573</v>
      </c>
      <c r="Q365">
        <v>1</v>
      </c>
      <c r="X365">
        <v>1.5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1</v>
      </c>
      <c r="AE365">
        <v>1</v>
      </c>
      <c r="AF365" t="s">
        <v>3</v>
      </c>
      <c r="AG365">
        <v>1.5</v>
      </c>
      <c r="AH365">
        <v>3</v>
      </c>
      <c r="AI365">
        <v>-1</v>
      </c>
      <c r="AJ365" t="s">
        <v>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ROW(Source!A473)</f>
        <v>473</v>
      </c>
      <c r="B366">
        <v>1472753729</v>
      </c>
      <c r="C366">
        <v>1472753726</v>
      </c>
      <c r="D366">
        <v>1441820422</v>
      </c>
      <c r="E366">
        <v>15514512</v>
      </c>
      <c r="F366">
        <v>1</v>
      </c>
      <c r="G366">
        <v>15514512</v>
      </c>
      <c r="H366">
        <v>3</v>
      </c>
      <c r="I366" t="s">
        <v>710</v>
      </c>
      <c r="J366" t="s">
        <v>3</v>
      </c>
      <c r="K366" t="s">
        <v>711</v>
      </c>
      <c r="L366">
        <v>1346</v>
      </c>
      <c r="N366">
        <v>1009</v>
      </c>
      <c r="O366" t="s">
        <v>581</v>
      </c>
      <c r="P366" t="s">
        <v>581</v>
      </c>
      <c r="Q366">
        <v>1</v>
      </c>
      <c r="X366">
        <v>4.0000000000000001E-3</v>
      </c>
      <c r="Y366">
        <v>1511.54088</v>
      </c>
      <c r="Z366">
        <v>0</v>
      </c>
      <c r="AA366">
        <v>0</v>
      </c>
      <c r="AB366">
        <v>0</v>
      </c>
      <c r="AC366">
        <v>0</v>
      </c>
      <c r="AD366">
        <v>1</v>
      </c>
      <c r="AE366">
        <v>0</v>
      </c>
      <c r="AF366" t="s">
        <v>3</v>
      </c>
      <c r="AG366">
        <v>4.0000000000000001E-3</v>
      </c>
      <c r="AH366">
        <v>3</v>
      </c>
      <c r="AI366">
        <v>-1</v>
      </c>
      <c r="AJ366" t="s">
        <v>3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ROW(Source!A473)</f>
        <v>473</v>
      </c>
      <c r="B367">
        <v>1472753730</v>
      </c>
      <c r="C367">
        <v>1472753726</v>
      </c>
      <c r="D367">
        <v>1441836235</v>
      </c>
      <c r="E367">
        <v>1</v>
      </c>
      <c r="F367">
        <v>1</v>
      </c>
      <c r="G367">
        <v>15514512</v>
      </c>
      <c r="H367">
        <v>3</v>
      </c>
      <c r="I367" t="s">
        <v>578</v>
      </c>
      <c r="J367" t="s">
        <v>579</v>
      </c>
      <c r="K367" t="s">
        <v>580</v>
      </c>
      <c r="L367">
        <v>1346</v>
      </c>
      <c r="N367">
        <v>1009</v>
      </c>
      <c r="O367" t="s">
        <v>581</v>
      </c>
      <c r="P367" t="s">
        <v>581</v>
      </c>
      <c r="Q367">
        <v>1</v>
      </c>
      <c r="X367">
        <v>0.01</v>
      </c>
      <c r="Y367">
        <v>31.49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3</v>
      </c>
      <c r="AG367">
        <v>0.01</v>
      </c>
      <c r="AH367">
        <v>3</v>
      </c>
      <c r="AI367">
        <v>-1</v>
      </c>
      <c r="AJ367" t="s">
        <v>3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ROW(Source!A473)</f>
        <v>473</v>
      </c>
      <c r="B368">
        <v>1472753731</v>
      </c>
      <c r="C368">
        <v>1472753726</v>
      </c>
      <c r="D368">
        <v>1441838748</v>
      </c>
      <c r="E368">
        <v>1</v>
      </c>
      <c r="F368">
        <v>1</v>
      </c>
      <c r="G368">
        <v>15514512</v>
      </c>
      <c r="H368">
        <v>3</v>
      </c>
      <c r="I368" t="s">
        <v>712</v>
      </c>
      <c r="J368" t="s">
        <v>713</v>
      </c>
      <c r="K368" t="s">
        <v>714</v>
      </c>
      <c r="L368">
        <v>1327</v>
      </c>
      <c r="N368">
        <v>1005</v>
      </c>
      <c r="O368" t="s">
        <v>636</v>
      </c>
      <c r="P368" t="s">
        <v>636</v>
      </c>
      <c r="Q368">
        <v>1</v>
      </c>
      <c r="X368">
        <v>1.0999999999999999E-2</v>
      </c>
      <c r="Y368">
        <v>208.99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0</v>
      </c>
      <c r="AF368" t="s">
        <v>3</v>
      </c>
      <c r="AG368">
        <v>1.0999999999999999E-2</v>
      </c>
      <c r="AH368">
        <v>3</v>
      </c>
      <c r="AI368">
        <v>-1</v>
      </c>
      <c r="AJ368" t="s">
        <v>3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ROW(Source!A473)</f>
        <v>473</v>
      </c>
      <c r="B369">
        <v>1472753728</v>
      </c>
      <c r="C369">
        <v>1472753726</v>
      </c>
      <c r="D369">
        <v>1441822228</v>
      </c>
      <c r="E369">
        <v>15514512</v>
      </c>
      <c r="F369">
        <v>1</v>
      </c>
      <c r="G369">
        <v>15514512</v>
      </c>
      <c r="H369">
        <v>3</v>
      </c>
      <c r="I369" t="s">
        <v>640</v>
      </c>
      <c r="J369" t="s">
        <v>3</v>
      </c>
      <c r="K369" t="s">
        <v>642</v>
      </c>
      <c r="L369">
        <v>1346</v>
      </c>
      <c r="N369">
        <v>1009</v>
      </c>
      <c r="O369" t="s">
        <v>581</v>
      </c>
      <c r="P369" t="s">
        <v>581</v>
      </c>
      <c r="Q369">
        <v>1</v>
      </c>
      <c r="X369">
        <v>2.3E-2</v>
      </c>
      <c r="Y369">
        <v>73.951729999999998</v>
      </c>
      <c r="Z369">
        <v>0</v>
      </c>
      <c r="AA369">
        <v>0</v>
      </c>
      <c r="AB369">
        <v>0</v>
      </c>
      <c r="AC369">
        <v>0</v>
      </c>
      <c r="AD369">
        <v>1</v>
      </c>
      <c r="AE369">
        <v>0</v>
      </c>
      <c r="AF369" t="s">
        <v>3</v>
      </c>
      <c r="AG369">
        <v>2.3E-2</v>
      </c>
      <c r="AH369">
        <v>3</v>
      </c>
      <c r="AI369">
        <v>-1</v>
      </c>
      <c r="AJ369" t="s">
        <v>3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ROW(Source!A473)</f>
        <v>473</v>
      </c>
      <c r="B370">
        <v>1472753732</v>
      </c>
      <c r="C370">
        <v>1472753726</v>
      </c>
      <c r="D370">
        <v>1441834920</v>
      </c>
      <c r="E370">
        <v>1</v>
      </c>
      <c r="F370">
        <v>1</v>
      </c>
      <c r="G370">
        <v>15514512</v>
      </c>
      <c r="H370">
        <v>3</v>
      </c>
      <c r="I370" t="s">
        <v>646</v>
      </c>
      <c r="J370" t="s">
        <v>647</v>
      </c>
      <c r="K370" t="s">
        <v>648</v>
      </c>
      <c r="L370">
        <v>1346</v>
      </c>
      <c r="N370">
        <v>1009</v>
      </c>
      <c r="O370" t="s">
        <v>581</v>
      </c>
      <c r="P370" t="s">
        <v>581</v>
      </c>
      <c r="Q370">
        <v>1</v>
      </c>
      <c r="X370">
        <v>1.9E-2</v>
      </c>
      <c r="Y370">
        <v>106.87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0</v>
      </c>
      <c r="AF370" t="s">
        <v>3</v>
      </c>
      <c r="AG370">
        <v>1.9E-2</v>
      </c>
      <c r="AH370">
        <v>3</v>
      </c>
      <c r="AI370">
        <v>-1</v>
      </c>
      <c r="AJ370" t="s">
        <v>3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ROW(Source!A474)</f>
        <v>474</v>
      </c>
      <c r="B371">
        <v>1472753734</v>
      </c>
      <c r="C371">
        <v>1472753733</v>
      </c>
      <c r="D371">
        <v>1441819193</v>
      </c>
      <c r="E371">
        <v>15514512</v>
      </c>
      <c r="F371">
        <v>1</v>
      </c>
      <c r="G371">
        <v>15514512</v>
      </c>
      <c r="H371">
        <v>1</v>
      </c>
      <c r="I371" t="s">
        <v>571</v>
      </c>
      <c r="J371" t="s">
        <v>3</v>
      </c>
      <c r="K371" t="s">
        <v>572</v>
      </c>
      <c r="L371">
        <v>1191</v>
      </c>
      <c r="N371">
        <v>1013</v>
      </c>
      <c r="O371" t="s">
        <v>573</v>
      </c>
      <c r="P371" t="s">
        <v>573</v>
      </c>
      <c r="Q371">
        <v>1</v>
      </c>
      <c r="X371">
        <v>0.05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1</v>
      </c>
      <c r="AE371">
        <v>1</v>
      </c>
      <c r="AF371" t="s">
        <v>164</v>
      </c>
      <c r="AG371">
        <v>0.15000000000000002</v>
      </c>
      <c r="AH371">
        <v>3</v>
      </c>
      <c r="AI371">
        <v>-1</v>
      </c>
      <c r="AJ371" t="s">
        <v>3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ROW(Source!A475)</f>
        <v>475</v>
      </c>
      <c r="B372">
        <v>1472753740</v>
      </c>
      <c r="C372">
        <v>1472753735</v>
      </c>
      <c r="D372">
        <v>1441819193</v>
      </c>
      <c r="E372">
        <v>15514512</v>
      </c>
      <c r="F372">
        <v>1</v>
      </c>
      <c r="G372">
        <v>15514512</v>
      </c>
      <c r="H372">
        <v>1</v>
      </c>
      <c r="I372" t="s">
        <v>571</v>
      </c>
      <c r="J372" t="s">
        <v>3</v>
      </c>
      <c r="K372" t="s">
        <v>572</v>
      </c>
      <c r="L372">
        <v>1191</v>
      </c>
      <c r="N372">
        <v>1013</v>
      </c>
      <c r="O372" t="s">
        <v>573</v>
      </c>
      <c r="P372" t="s">
        <v>573</v>
      </c>
      <c r="Q372">
        <v>1</v>
      </c>
      <c r="X372">
        <v>0.4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1</v>
      </c>
      <c r="AE372">
        <v>1</v>
      </c>
      <c r="AF372" t="s">
        <v>3</v>
      </c>
      <c r="AG372">
        <v>0.4</v>
      </c>
      <c r="AH372">
        <v>2</v>
      </c>
      <c r="AI372">
        <v>1472753736</v>
      </c>
      <c r="AJ372">
        <v>191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ROW(Source!A475)</f>
        <v>475</v>
      </c>
      <c r="B373">
        <v>1472753741</v>
      </c>
      <c r="C373">
        <v>1472753735</v>
      </c>
      <c r="D373">
        <v>1441836235</v>
      </c>
      <c r="E373">
        <v>1</v>
      </c>
      <c r="F373">
        <v>1</v>
      </c>
      <c r="G373">
        <v>15514512</v>
      </c>
      <c r="H373">
        <v>3</v>
      </c>
      <c r="I373" t="s">
        <v>578</v>
      </c>
      <c r="J373" t="s">
        <v>579</v>
      </c>
      <c r="K373" t="s">
        <v>580</v>
      </c>
      <c r="L373">
        <v>1346</v>
      </c>
      <c r="N373">
        <v>1009</v>
      </c>
      <c r="O373" t="s">
        <v>581</v>
      </c>
      <c r="P373" t="s">
        <v>581</v>
      </c>
      <c r="Q373">
        <v>1</v>
      </c>
      <c r="X373">
        <v>0.02</v>
      </c>
      <c r="Y373">
        <v>31.49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0</v>
      </c>
      <c r="AF373" t="s">
        <v>3</v>
      </c>
      <c r="AG373">
        <v>0.02</v>
      </c>
      <c r="AH373">
        <v>2</v>
      </c>
      <c r="AI373">
        <v>1472753737</v>
      </c>
      <c r="AJ373">
        <v>192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ROW(Source!A475)</f>
        <v>475</v>
      </c>
      <c r="B374">
        <v>1472753742</v>
      </c>
      <c r="C374">
        <v>1472753735</v>
      </c>
      <c r="D374">
        <v>1441838749</v>
      </c>
      <c r="E374">
        <v>1</v>
      </c>
      <c r="F374">
        <v>1</v>
      </c>
      <c r="G374">
        <v>15514512</v>
      </c>
      <c r="H374">
        <v>3</v>
      </c>
      <c r="I374" t="s">
        <v>649</v>
      </c>
      <c r="J374" t="s">
        <v>650</v>
      </c>
      <c r="K374" t="s">
        <v>651</v>
      </c>
      <c r="L374">
        <v>1327</v>
      </c>
      <c r="N374">
        <v>1005</v>
      </c>
      <c r="O374" t="s">
        <v>636</v>
      </c>
      <c r="P374" t="s">
        <v>636</v>
      </c>
      <c r="Q374">
        <v>1</v>
      </c>
      <c r="X374">
        <v>0.03</v>
      </c>
      <c r="Y374">
        <v>509.19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0</v>
      </c>
      <c r="AF374" t="s">
        <v>3</v>
      </c>
      <c r="AG374">
        <v>0.03</v>
      </c>
      <c r="AH374">
        <v>2</v>
      </c>
      <c r="AI374">
        <v>1472753738</v>
      </c>
      <c r="AJ374">
        <v>193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ROW(Source!A475)</f>
        <v>475</v>
      </c>
      <c r="B375">
        <v>1472753743</v>
      </c>
      <c r="C375">
        <v>1472753735</v>
      </c>
      <c r="D375">
        <v>1441834659</v>
      </c>
      <c r="E375">
        <v>1</v>
      </c>
      <c r="F375">
        <v>1</v>
      </c>
      <c r="G375">
        <v>15514512</v>
      </c>
      <c r="H375">
        <v>3</v>
      </c>
      <c r="I375" t="s">
        <v>652</v>
      </c>
      <c r="J375" t="s">
        <v>653</v>
      </c>
      <c r="K375" t="s">
        <v>654</v>
      </c>
      <c r="L375">
        <v>1348</v>
      </c>
      <c r="N375">
        <v>1009</v>
      </c>
      <c r="O375" t="s">
        <v>599</v>
      </c>
      <c r="P375" t="s">
        <v>599</v>
      </c>
      <c r="Q375">
        <v>1000</v>
      </c>
      <c r="X375">
        <v>3.0000000000000001E-5</v>
      </c>
      <c r="Y375">
        <v>113415.03999999999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3</v>
      </c>
      <c r="AG375">
        <v>3.0000000000000001E-5</v>
      </c>
      <c r="AH375">
        <v>2</v>
      </c>
      <c r="AI375">
        <v>1472753739</v>
      </c>
      <c r="AJ375">
        <v>194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ROW(Source!A476)</f>
        <v>476</v>
      </c>
      <c r="B376">
        <v>1472753745</v>
      </c>
      <c r="C376">
        <v>1472753744</v>
      </c>
      <c r="D376">
        <v>1441819193</v>
      </c>
      <c r="E376">
        <v>15514512</v>
      </c>
      <c r="F376">
        <v>1</v>
      </c>
      <c r="G376">
        <v>15514512</v>
      </c>
      <c r="H376">
        <v>1</v>
      </c>
      <c r="I376" t="s">
        <v>571</v>
      </c>
      <c r="J376" t="s">
        <v>3</v>
      </c>
      <c r="K376" t="s">
        <v>572</v>
      </c>
      <c r="L376">
        <v>1191</v>
      </c>
      <c r="N376">
        <v>1013</v>
      </c>
      <c r="O376" t="s">
        <v>573</v>
      </c>
      <c r="P376" t="s">
        <v>573</v>
      </c>
      <c r="Q376">
        <v>1</v>
      </c>
      <c r="X376">
        <v>0.1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1</v>
      </c>
      <c r="AE376">
        <v>1</v>
      </c>
      <c r="AF376" t="s">
        <v>164</v>
      </c>
      <c r="AG376">
        <v>0.30000000000000004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ROW(Source!A476)</f>
        <v>476</v>
      </c>
      <c r="B377">
        <v>1472753747</v>
      </c>
      <c r="C377">
        <v>1472753744</v>
      </c>
      <c r="D377">
        <v>1441836235</v>
      </c>
      <c r="E377">
        <v>1</v>
      </c>
      <c r="F377">
        <v>1</v>
      </c>
      <c r="G377">
        <v>15514512</v>
      </c>
      <c r="H377">
        <v>3</v>
      </c>
      <c r="I377" t="s">
        <v>578</v>
      </c>
      <c r="J377" t="s">
        <v>579</v>
      </c>
      <c r="K377" t="s">
        <v>580</v>
      </c>
      <c r="L377">
        <v>1346</v>
      </c>
      <c r="N377">
        <v>1009</v>
      </c>
      <c r="O377" t="s">
        <v>581</v>
      </c>
      <c r="P377" t="s">
        <v>581</v>
      </c>
      <c r="Q377">
        <v>1</v>
      </c>
      <c r="X377">
        <v>1E-3</v>
      </c>
      <c r="Y377">
        <v>31.49</v>
      </c>
      <c r="Z377">
        <v>0</v>
      </c>
      <c r="AA377">
        <v>0</v>
      </c>
      <c r="AB377">
        <v>0</v>
      </c>
      <c r="AC377">
        <v>0</v>
      </c>
      <c r="AD377">
        <v>1</v>
      </c>
      <c r="AE377">
        <v>0</v>
      </c>
      <c r="AF377" t="s">
        <v>164</v>
      </c>
      <c r="AG377">
        <v>3.0000000000000001E-3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ROW(Source!A476)</f>
        <v>476</v>
      </c>
      <c r="B378">
        <v>1472753746</v>
      </c>
      <c r="C378">
        <v>1472753744</v>
      </c>
      <c r="D378">
        <v>1441822228</v>
      </c>
      <c r="E378">
        <v>15514512</v>
      </c>
      <c r="F378">
        <v>1</v>
      </c>
      <c r="G378">
        <v>15514512</v>
      </c>
      <c r="H378">
        <v>3</v>
      </c>
      <c r="I378" t="s">
        <v>640</v>
      </c>
      <c r="J378" t="s">
        <v>3</v>
      </c>
      <c r="K378" t="s">
        <v>642</v>
      </c>
      <c r="L378">
        <v>1346</v>
      </c>
      <c r="N378">
        <v>1009</v>
      </c>
      <c r="O378" t="s">
        <v>581</v>
      </c>
      <c r="P378" t="s">
        <v>581</v>
      </c>
      <c r="Q378">
        <v>1</v>
      </c>
      <c r="X378">
        <v>2E-3</v>
      </c>
      <c r="Y378">
        <v>73.951729999999998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0</v>
      </c>
      <c r="AF378" t="s">
        <v>164</v>
      </c>
      <c r="AG378">
        <v>6.0000000000000001E-3</v>
      </c>
      <c r="AH378">
        <v>3</v>
      </c>
      <c r="AI378">
        <v>-1</v>
      </c>
      <c r="AJ378" t="s">
        <v>3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ROW(Source!A477)</f>
        <v>477</v>
      </c>
      <c r="B379">
        <v>1472753749</v>
      </c>
      <c r="C379">
        <v>1472753748</v>
      </c>
      <c r="D379">
        <v>1441819193</v>
      </c>
      <c r="E379">
        <v>15514512</v>
      </c>
      <c r="F379">
        <v>1</v>
      </c>
      <c r="G379">
        <v>15514512</v>
      </c>
      <c r="H379">
        <v>1</v>
      </c>
      <c r="I379" t="s">
        <v>571</v>
      </c>
      <c r="J379" t="s">
        <v>3</v>
      </c>
      <c r="K379" t="s">
        <v>572</v>
      </c>
      <c r="L379">
        <v>1191</v>
      </c>
      <c r="N379">
        <v>1013</v>
      </c>
      <c r="O379" t="s">
        <v>573</v>
      </c>
      <c r="P379" t="s">
        <v>573</v>
      </c>
      <c r="Q379">
        <v>1</v>
      </c>
      <c r="X379">
        <v>3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1</v>
      </c>
      <c r="AE379">
        <v>1</v>
      </c>
      <c r="AF379" t="s">
        <v>3</v>
      </c>
      <c r="AG379">
        <v>3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ROW(Source!A477)</f>
        <v>477</v>
      </c>
      <c r="B380">
        <v>1472753751</v>
      </c>
      <c r="C380">
        <v>1472753748</v>
      </c>
      <c r="D380">
        <v>1441836237</v>
      </c>
      <c r="E380">
        <v>1</v>
      </c>
      <c r="F380">
        <v>1</v>
      </c>
      <c r="G380">
        <v>15514512</v>
      </c>
      <c r="H380">
        <v>3</v>
      </c>
      <c r="I380" t="s">
        <v>643</v>
      </c>
      <c r="J380" t="s">
        <v>644</v>
      </c>
      <c r="K380" t="s">
        <v>645</v>
      </c>
      <c r="L380">
        <v>1346</v>
      </c>
      <c r="N380">
        <v>1009</v>
      </c>
      <c r="O380" t="s">
        <v>581</v>
      </c>
      <c r="P380" t="s">
        <v>581</v>
      </c>
      <c r="Q380">
        <v>1</v>
      </c>
      <c r="X380">
        <v>0.06</v>
      </c>
      <c r="Y380">
        <v>375.16</v>
      </c>
      <c r="Z380">
        <v>0</v>
      </c>
      <c r="AA380">
        <v>0</v>
      </c>
      <c r="AB380">
        <v>0</v>
      </c>
      <c r="AC380">
        <v>0</v>
      </c>
      <c r="AD380">
        <v>1</v>
      </c>
      <c r="AE380">
        <v>0</v>
      </c>
      <c r="AF380" t="s">
        <v>3</v>
      </c>
      <c r="AG380">
        <v>0.06</v>
      </c>
      <c r="AH380">
        <v>3</v>
      </c>
      <c r="AI380">
        <v>-1</v>
      </c>
      <c r="AJ380" t="s">
        <v>3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ROW(Source!A477)</f>
        <v>477</v>
      </c>
      <c r="B381">
        <v>1472753752</v>
      </c>
      <c r="C381">
        <v>1472753748</v>
      </c>
      <c r="D381">
        <v>1441836235</v>
      </c>
      <c r="E381">
        <v>1</v>
      </c>
      <c r="F381">
        <v>1</v>
      </c>
      <c r="G381">
        <v>15514512</v>
      </c>
      <c r="H381">
        <v>3</v>
      </c>
      <c r="I381" t="s">
        <v>578</v>
      </c>
      <c r="J381" t="s">
        <v>579</v>
      </c>
      <c r="K381" t="s">
        <v>580</v>
      </c>
      <c r="L381">
        <v>1346</v>
      </c>
      <c r="N381">
        <v>1009</v>
      </c>
      <c r="O381" t="s">
        <v>581</v>
      </c>
      <c r="P381" t="s">
        <v>581</v>
      </c>
      <c r="Q381">
        <v>1</v>
      </c>
      <c r="X381">
        <v>0.02</v>
      </c>
      <c r="Y381">
        <v>31.49</v>
      </c>
      <c r="Z381">
        <v>0</v>
      </c>
      <c r="AA381">
        <v>0</v>
      </c>
      <c r="AB381">
        <v>0</v>
      </c>
      <c r="AC381">
        <v>0</v>
      </c>
      <c r="AD381">
        <v>1</v>
      </c>
      <c r="AE381">
        <v>0</v>
      </c>
      <c r="AF381" t="s">
        <v>3</v>
      </c>
      <c r="AG381">
        <v>0.02</v>
      </c>
      <c r="AH381">
        <v>3</v>
      </c>
      <c r="AI381">
        <v>-1</v>
      </c>
      <c r="AJ381" t="s">
        <v>3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ROW(Source!A477)</f>
        <v>477</v>
      </c>
      <c r="B382">
        <v>1472753750</v>
      </c>
      <c r="C382">
        <v>1472753748</v>
      </c>
      <c r="D382">
        <v>1441822228</v>
      </c>
      <c r="E382">
        <v>15514512</v>
      </c>
      <c r="F382">
        <v>1</v>
      </c>
      <c r="G382">
        <v>15514512</v>
      </c>
      <c r="H382">
        <v>3</v>
      </c>
      <c r="I382" t="s">
        <v>640</v>
      </c>
      <c r="J382" t="s">
        <v>3</v>
      </c>
      <c r="K382" t="s">
        <v>642</v>
      </c>
      <c r="L382">
        <v>1346</v>
      </c>
      <c r="N382">
        <v>1009</v>
      </c>
      <c r="O382" t="s">
        <v>581</v>
      </c>
      <c r="P382" t="s">
        <v>581</v>
      </c>
      <c r="Q382">
        <v>1</v>
      </c>
      <c r="X382">
        <v>0.02</v>
      </c>
      <c r="Y382">
        <v>73.951729999999998</v>
      </c>
      <c r="Z382">
        <v>0</v>
      </c>
      <c r="AA382">
        <v>0</v>
      </c>
      <c r="AB382">
        <v>0</v>
      </c>
      <c r="AC382">
        <v>0</v>
      </c>
      <c r="AD382">
        <v>1</v>
      </c>
      <c r="AE382">
        <v>0</v>
      </c>
      <c r="AF382" t="s">
        <v>3</v>
      </c>
      <c r="AG382">
        <v>0.02</v>
      </c>
      <c r="AH382">
        <v>3</v>
      </c>
      <c r="AI382">
        <v>-1</v>
      </c>
      <c r="AJ382" t="s">
        <v>3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ROW(Source!A477)</f>
        <v>477</v>
      </c>
      <c r="B383">
        <v>1472753753</v>
      </c>
      <c r="C383">
        <v>1472753748</v>
      </c>
      <c r="D383">
        <v>1441834920</v>
      </c>
      <c r="E383">
        <v>1</v>
      </c>
      <c r="F383">
        <v>1</v>
      </c>
      <c r="G383">
        <v>15514512</v>
      </c>
      <c r="H383">
        <v>3</v>
      </c>
      <c r="I383" t="s">
        <v>646</v>
      </c>
      <c r="J383" t="s">
        <v>647</v>
      </c>
      <c r="K383" t="s">
        <v>648</v>
      </c>
      <c r="L383">
        <v>1346</v>
      </c>
      <c r="N383">
        <v>1009</v>
      </c>
      <c r="O383" t="s">
        <v>581</v>
      </c>
      <c r="P383" t="s">
        <v>581</v>
      </c>
      <c r="Q383">
        <v>1</v>
      </c>
      <c r="X383">
        <v>0.01</v>
      </c>
      <c r="Y383">
        <v>106.87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0</v>
      </c>
      <c r="AF383" t="s">
        <v>3</v>
      </c>
      <c r="AG383">
        <v>0.01</v>
      </c>
      <c r="AH383">
        <v>3</v>
      </c>
      <c r="AI383">
        <v>-1</v>
      </c>
      <c r="AJ383" t="s">
        <v>3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ROW(Source!A478)</f>
        <v>478</v>
      </c>
      <c r="B384">
        <v>1472753755</v>
      </c>
      <c r="C384">
        <v>1472753754</v>
      </c>
      <c r="D384">
        <v>1441819193</v>
      </c>
      <c r="E384">
        <v>15514512</v>
      </c>
      <c r="F384">
        <v>1</v>
      </c>
      <c r="G384">
        <v>15514512</v>
      </c>
      <c r="H384">
        <v>1</v>
      </c>
      <c r="I384" t="s">
        <v>571</v>
      </c>
      <c r="J384" t="s">
        <v>3</v>
      </c>
      <c r="K384" t="s">
        <v>572</v>
      </c>
      <c r="L384">
        <v>1191</v>
      </c>
      <c r="N384">
        <v>1013</v>
      </c>
      <c r="O384" t="s">
        <v>573</v>
      </c>
      <c r="P384" t="s">
        <v>573</v>
      </c>
      <c r="Q384">
        <v>1</v>
      </c>
      <c r="X384">
        <v>1.5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1</v>
      </c>
      <c r="AE384">
        <v>1</v>
      </c>
      <c r="AF384" t="s">
        <v>3</v>
      </c>
      <c r="AG384">
        <v>1.5</v>
      </c>
      <c r="AH384">
        <v>3</v>
      </c>
      <c r="AI384">
        <v>-1</v>
      </c>
      <c r="AJ384" t="s">
        <v>3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ROW(Source!A478)</f>
        <v>478</v>
      </c>
      <c r="B385">
        <v>1472753757</v>
      </c>
      <c r="C385">
        <v>1472753754</v>
      </c>
      <c r="D385">
        <v>1441820422</v>
      </c>
      <c r="E385">
        <v>15514512</v>
      </c>
      <c r="F385">
        <v>1</v>
      </c>
      <c r="G385">
        <v>15514512</v>
      </c>
      <c r="H385">
        <v>3</v>
      </c>
      <c r="I385" t="s">
        <v>710</v>
      </c>
      <c r="J385" t="s">
        <v>3</v>
      </c>
      <c r="K385" t="s">
        <v>711</v>
      </c>
      <c r="L385">
        <v>1346</v>
      </c>
      <c r="N385">
        <v>1009</v>
      </c>
      <c r="O385" t="s">
        <v>581</v>
      </c>
      <c r="P385" t="s">
        <v>581</v>
      </c>
      <c r="Q385">
        <v>1</v>
      </c>
      <c r="X385">
        <v>4.0000000000000001E-3</v>
      </c>
      <c r="Y385">
        <v>1511.54088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0</v>
      </c>
      <c r="AF385" t="s">
        <v>3</v>
      </c>
      <c r="AG385">
        <v>4.0000000000000001E-3</v>
      </c>
      <c r="AH385">
        <v>3</v>
      </c>
      <c r="AI385">
        <v>-1</v>
      </c>
      <c r="AJ385" t="s">
        <v>3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ROW(Source!A478)</f>
        <v>478</v>
      </c>
      <c r="B386">
        <v>1472753758</v>
      </c>
      <c r="C386">
        <v>1472753754</v>
      </c>
      <c r="D386">
        <v>1441836235</v>
      </c>
      <c r="E386">
        <v>1</v>
      </c>
      <c r="F386">
        <v>1</v>
      </c>
      <c r="G386">
        <v>15514512</v>
      </c>
      <c r="H386">
        <v>3</v>
      </c>
      <c r="I386" t="s">
        <v>578</v>
      </c>
      <c r="J386" t="s">
        <v>579</v>
      </c>
      <c r="K386" t="s">
        <v>580</v>
      </c>
      <c r="L386">
        <v>1346</v>
      </c>
      <c r="N386">
        <v>1009</v>
      </c>
      <c r="O386" t="s">
        <v>581</v>
      </c>
      <c r="P386" t="s">
        <v>581</v>
      </c>
      <c r="Q386">
        <v>1</v>
      </c>
      <c r="X386">
        <v>0.01</v>
      </c>
      <c r="Y386">
        <v>31.49</v>
      </c>
      <c r="Z386">
        <v>0</v>
      </c>
      <c r="AA386">
        <v>0</v>
      </c>
      <c r="AB386">
        <v>0</v>
      </c>
      <c r="AC386">
        <v>0</v>
      </c>
      <c r="AD386">
        <v>1</v>
      </c>
      <c r="AE386">
        <v>0</v>
      </c>
      <c r="AF386" t="s">
        <v>3</v>
      </c>
      <c r="AG386">
        <v>0.01</v>
      </c>
      <c r="AH386">
        <v>3</v>
      </c>
      <c r="AI386">
        <v>-1</v>
      </c>
      <c r="AJ386" t="s">
        <v>3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ROW(Source!A478)</f>
        <v>478</v>
      </c>
      <c r="B387">
        <v>1472753759</v>
      </c>
      <c r="C387">
        <v>1472753754</v>
      </c>
      <c r="D387">
        <v>1441838748</v>
      </c>
      <c r="E387">
        <v>1</v>
      </c>
      <c r="F387">
        <v>1</v>
      </c>
      <c r="G387">
        <v>15514512</v>
      </c>
      <c r="H387">
        <v>3</v>
      </c>
      <c r="I387" t="s">
        <v>712</v>
      </c>
      <c r="J387" t="s">
        <v>713</v>
      </c>
      <c r="K387" t="s">
        <v>714</v>
      </c>
      <c r="L387">
        <v>1327</v>
      </c>
      <c r="N387">
        <v>1005</v>
      </c>
      <c r="O387" t="s">
        <v>636</v>
      </c>
      <c r="P387" t="s">
        <v>636</v>
      </c>
      <c r="Q387">
        <v>1</v>
      </c>
      <c r="X387">
        <v>1.0999999999999999E-2</v>
      </c>
      <c r="Y387">
        <v>208.99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0</v>
      </c>
      <c r="AF387" t="s">
        <v>3</v>
      </c>
      <c r="AG387">
        <v>1.0999999999999999E-2</v>
      </c>
      <c r="AH387">
        <v>3</v>
      </c>
      <c r="AI387">
        <v>-1</v>
      </c>
      <c r="AJ387" t="s">
        <v>3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ROW(Source!A478)</f>
        <v>478</v>
      </c>
      <c r="B388">
        <v>1472753756</v>
      </c>
      <c r="C388">
        <v>1472753754</v>
      </c>
      <c r="D388">
        <v>1441822228</v>
      </c>
      <c r="E388">
        <v>15514512</v>
      </c>
      <c r="F388">
        <v>1</v>
      </c>
      <c r="G388">
        <v>15514512</v>
      </c>
      <c r="H388">
        <v>3</v>
      </c>
      <c r="I388" t="s">
        <v>640</v>
      </c>
      <c r="J388" t="s">
        <v>3</v>
      </c>
      <c r="K388" t="s">
        <v>642</v>
      </c>
      <c r="L388">
        <v>1346</v>
      </c>
      <c r="N388">
        <v>1009</v>
      </c>
      <c r="O388" t="s">
        <v>581</v>
      </c>
      <c r="P388" t="s">
        <v>581</v>
      </c>
      <c r="Q388">
        <v>1</v>
      </c>
      <c r="X388">
        <v>2.3E-2</v>
      </c>
      <c r="Y388">
        <v>73.951729999999998</v>
      </c>
      <c r="Z388">
        <v>0</v>
      </c>
      <c r="AA388">
        <v>0</v>
      </c>
      <c r="AB388">
        <v>0</v>
      </c>
      <c r="AC388">
        <v>0</v>
      </c>
      <c r="AD388">
        <v>1</v>
      </c>
      <c r="AE388">
        <v>0</v>
      </c>
      <c r="AF388" t="s">
        <v>3</v>
      </c>
      <c r="AG388">
        <v>2.3E-2</v>
      </c>
      <c r="AH388">
        <v>3</v>
      </c>
      <c r="AI388">
        <v>-1</v>
      </c>
      <c r="AJ388" t="s">
        <v>3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ROW(Source!A478)</f>
        <v>478</v>
      </c>
      <c r="B389">
        <v>1472753760</v>
      </c>
      <c r="C389">
        <v>1472753754</v>
      </c>
      <c r="D389">
        <v>1441834920</v>
      </c>
      <c r="E389">
        <v>1</v>
      </c>
      <c r="F389">
        <v>1</v>
      </c>
      <c r="G389">
        <v>15514512</v>
      </c>
      <c r="H389">
        <v>3</v>
      </c>
      <c r="I389" t="s">
        <v>646</v>
      </c>
      <c r="J389" t="s">
        <v>647</v>
      </c>
      <c r="K389" t="s">
        <v>648</v>
      </c>
      <c r="L389">
        <v>1346</v>
      </c>
      <c r="N389">
        <v>1009</v>
      </c>
      <c r="O389" t="s">
        <v>581</v>
      </c>
      <c r="P389" t="s">
        <v>581</v>
      </c>
      <c r="Q389">
        <v>1</v>
      </c>
      <c r="X389">
        <v>1.9E-2</v>
      </c>
      <c r="Y389">
        <v>106.87</v>
      </c>
      <c r="Z389">
        <v>0</v>
      </c>
      <c r="AA389">
        <v>0</v>
      </c>
      <c r="AB389">
        <v>0</v>
      </c>
      <c r="AC389">
        <v>0</v>
      </c>
      <c r="AD389">
        <v>1</v>
      </c>
      <c r="AE389">
        <v>0</v>
      </c>
      <c r="AF389" t="s">
        <v>3</v>
      </c>
      <c r="AG389">
        <v>1.9E-2</v>
      </c>
      <c r="AH389">
        <v>3</v>
      </c>
      <c r="AI389">
        <v>-1</v>
      </c>
      <c r="AJ389" t="s">
        <v>3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ROW(Source!A479)</f>
        <v>479</v>
      </c>
      <c r="B390">
        <v>1472753762</v>
      </c>
      <c r="C390">
        <v>1472753761</v>
      </c>
      <c r="D390">
        <v>1441819193</v>
      </c>
      <c r="E390">
        <v>15514512</v>
      </c>
      <c r="F390">
        <v>1</v>
      </c>
      <c r="G390">
        <v>15514512</v>
      </c>
      <c r="H390">
        <v>1</v>
      </c>
      <c r="I390" t="s">
        <v>571</v>
      </c>
      <c r="J390" t="s">
        <v>3</v>
      </c>
      <c r="K390" t="s">
        <v>572</v>
      </c>
      <c r="L390">
        <v>1191</v>
      </c>
      <c r="N390">
        <v>1013</v>
      </c>
      <c r="O390" t="s">
        <v>573</v>
      </c>
      <c r="P390" t="s">
        <v>573</v>
      </c>
      <c r="Q390">
        <v>1</v>
      </c>
      <c r="X390">
        <v>0.05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1</v>
      </c>
      <c r="AF390" t="s">
        <v>164</v>
      </c>
      <c r="AG390">
        <v>0.15000000000000002</v>
      </c>
      <c r="AH390">
        <v>3</v>
      </c>
      <c r="AI390">
        <v>-1</v>
      </c>
      <c r="AJ390" t="s">
        <v>3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ROW(Source!A480)</f>
        <v>480</v>
      </c>
      <c r="B391">
        <v>1472753764</v>
      </c>
      <c r="C391">
        <v>1472753763</v>
      </c>
      <c r="D391">
        <v>1441819193</v>
      </c>
      <c r="E391">
        <v>15514512</v>
      </c>
      <c r="F391">
        <v>1</v>
      </c>
      <c r="G391">
        <v>15514512</v>
      </c>
      <c r="H391">
        <v>1</v>
      </c>
      <c r="I391" t="s">
        <v>571</v>
      </c>
      <c r="J391" t="s">
        <v>3</v>
      </c>
      <c r="K391" t="s">
        <v>572</v>
      </c>
      <c r="L391">
        <v>1191</v>
      </c>
      <c r="N391">
        <v>1013</v>
      </c>
      <c r="O391" t="s">
        <v>573</v>
      </c>
      <c r="P391" t="s">
        <v>573</v>
      </c>
      <c r="Q391">
        <v>1</v>
      </c>
      <c r="X391">
        <v>0.1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1</v>
      </c>
      <c r="AF391" t="s">
        <v>164</v>
      </c>
      <c r="AG391">
        <v>0.30000000000000004</v>
      </c>
      <c r="AH391">
        <v>3</v>
      </c>
      <c r="AI391">
        <v>-1</v>
      </c>
      <c r="AJ391" t="s">
        <v>3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ROW(Source!A480)</f>
        <v>480</v>
      </c>
      <c r="B392">
        <v>1472753766</v>
      </c>
      <c r="C392">
        <v>1472753763</v>
      </c>
      <c r="D392">
        <v>1441836235</v>
      </c>
      <c r="E392">
        <v>1</v>
      </c>
      <c r="F392">
        <v>1</v>
      </c>
      <c r="G392">
        <v>15514512</v>
      </c>
      <c r="H392">
        <v>3</v>
      </c>
      <c r="I392" t="s">
        <v>578</v>
      </c>
      <c r="J392" t="s">
        <v>579</v>
      </c>
      <c r="K392" t="s">
        <v>580</v>
      </c>
      <c r="L392">
        <v>1346</v>
      </c>
      <c r="N392">
        <v>1009</v>
      </c>
      <c r="O392" t="s">
        <v>581</v>
      </c>
      <c r="P392" t="s">
        <v>581</v>
      </c>
      <c r="Q392">
        <v>1</v>
      </c>
      <c r="X392">
        <v>1E-3</v>
      </c>
      <c r="Y392">
        <v>31.49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0</v>
      </c>
      <c r="AF392" t="s">
        <v>164</v>
      </c>
      <c r="AG392">
        <v>3.0000000000000001E-3</v>
      </c>
      <c r="AH392">
        <v>3</v>
      </c>
      <c r="AI392">
        <v>-1</v>
      </c>
      <c r="AJ392" t="s">
        <v>3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ROW(Source!A480)</f>
        <v>480</v>
      </c>
      <c r="B393">
        <v>1472753765</v>
      </c>
      <c r="C393">
        <v>1472753763</v>
      </c>
      <c r="D393">
        <v>1441822228</v>
      </c>
      <c r="E393">
        <v>15514512</v>
      </c>
      <c r="F393">
        <v>1</v>
      </c>
      <c r="G393">
        <v>15514512</v>
      </c>
      <c r="H393">
        <v>3</v>
      </c>
      <c r="I393" t="s">
        <v>640</v>
      </c>
      <c r="J393" t="s">
        <v>3</v>
      </c>
      <c r="K393" t="s">
        <v>642</v>
      </c>
      <c r="L393">
        <v>1346</v>
      </c>
      <c r="N393">
        <v>1009</v>
      </c>
      <c r="O393" t="s">
        <v>581</v>
      </c>
      <c r="P393" t="s">
        <v>581</v>
      </c>
      <c r="Q393">
        <v>1</v>
      </c>
      <c r="X393">
        <v>2E-3</v>
      </c>
      <c r="Y393">
        <v>73.951729999999998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0</v>
      </c>
      <c r="AF393" t="s">
        <v>164</v>
      </c>
      <c r="AG393">
        <v>6.0000000000000001E-3</v>
      </c>
      <c r="AH393">
        <v>3</v>
      </c>
      <c r="AI393">
        <v>-1</v>
      </c>
      <c r="AJ393" t="s">
        <v>3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ROW(Source!A481)</f>
        <v>481</v>
      </c>
      <c r="B394">
        <v>1472753768</v>
      </c>
      <c r="C394">
        <v>1472753767</v>
      </c>
      <c r="D394">
        <v>1441819193</v>
      </c>
      <c r="E394">
        <v>15514512</v>
      </c>
      <c r="F394">
        <v>1</v>
      </c>
      <c r="G394">
        <v>15514512</v>
      </c>
      <c r="H394">
        <v>1</v>
      </c>
      <c r="I394" t="s">
        <v>571</v>
      </c>
      <c r="J394" t="s">
        <v>3</v>
      </c>
      <c r="K394" t="s">
        <v>572</v>
      </c>
      <c r="L394">
        <v>1191</v>
      </c>
      <c r="N394">
        <v>1013</v>
      </c>
      <c r="O394" t="s">
        <v>573</v>
      </c>
      <c r="P394" t="s">
        <v>573</v>
      </c>
      <c r="Q394">
        <v>1</v>
      </c>
      <c r="X394">
        <v>3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1</v>
      </c>
      <c r="AF394" t="s">
        <v>3</v>
      </c>
      <c r="AG394">
        <v>3</v>
      </c>
      <c r="AH394">
        <v>3</v>
      </c>
      <c r="AI394">
        <v>-1</v>
      </c>
      <c r="AJ394" t="s">
        <v>3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ROW(Source!A481)</f>
        <v>481</v>
      </c>
      <c r="B395">
        <v>1472753770</v>
      </c>
      <c r="C395">
        <v>1472753767</v>
      </c>
      <c r="D395">
        <v>1441836237</v>
      </c>
      <c r="E395">
        <v>1</v>
      </c>
      <c r="F395">
        <v>1</v>
      </c>
      <c r="G395">
        <v>15514512</v>
      </c>
      <c r="H395">
        <v>3</v>
      </c>
      <c r="I395" t="s">
        <v>643</v>
      </c>
      <c r="J395" t="s">
        <v>644</v>
      </c>
      <c r="K395" t="s">
        <v>645</v>
      </c>
      <c r="L395">
        <v>1346</v>
      </c>
      <c r="N395">
        <v>1009</v>
      </c>
      <c r="O395" t="s">
        <v>581</v>
      </c>
      <c r="P395" t="s">
        <v>581</v>
      </c>
      <c r="Q395">
        <v>1</v>
      </c>
      <c r="X395">
        <v>0.06</v>
      </c>
      <c r="Y395">
        <v>375.16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0</v>
      </c>
      <c r="AF395" t="s">
        <v>3</v>
      </c>
      <c r="AG395">
        <v>0.06</v>
      </c>
      <c r="AH395">
        <v>3</v>
      </c>
      <c r="AI395">
        <v>-1</v>
      </c>
      <c r="AJ395" t="s">
        <v>3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ROW(Source!A481)</f>
        <v>481</v>
      </c>
      <c r="B396">
        <v>1472753771</v>
      </c>
      <c r="C396">
        <v>1472753767</v>
      </c>
      <c r="D396">
        <v>1441836235</v>
      </c>
      <c r="E396">
        <v>1</v>
      </c>
      <c r="F396">
        <v>1</v>
      </c>
      <c r="G396">
        <v>15514512</v>
      </c>
      <c r="H396">
        <v>3</v>
      </c>
      <c r="I396" t="s">
        <v>578</v>
      </c>
      <c r="J396" t="s">
        <v>579</v>
      </c>
      <c r="K396" t="s">
        <v>580</v>
      </c>
      <c r="L396">
        <v>1346</v>
      </c>
      <c r="N396">
        <v>1009</v>
      </c>
      <c r="O396" t="s">
        <v>581</v>
      </c>
      <c r="P396" t="s">
        <v>581</v>
      </c>
      <c r="Q396">
        <v>1</v>
      </c>
      <c r="X396">
        <v>0.02</v>
      </c>
      <c r="Y396">
        <v>31.49</v>
      </c>
      <c r="Z396">
        <v>0</v>
      </c>
      <c r="AA396">
        <v>0</v>
      </c>
      <c r="AB396">
        <v>0</v>
      </c>
      <c r="AC396">
        <v>0</v>
      </c>
      <c r="AD396">
        <v>1</v>
      </c>
      <c r="AE396">
        <v>0</v>
      </c>
      <c r="AF396" t="s">
        <v>3</v>
      </c>
      <c r="AG396">
        <v>0.02</v>
      </c>
      <c r="AH396">
        <v>3</v>
      </c>
      <c r="AI396">
        <v>-1</v>
      </c>
      <c r="AJ396" t="s">
        <v>3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ROW(Source!A481)</f>
        <v>481</v>
      </c>
      <c r="B397">
        <v>1472753769</v>
      </c>
      <c r="C397">
        <v>1472753767</v>
      </c>
      <c r="D397">
        <v>1441822228</v>
      </c>
      <c r="E397">
        <v>15514512</v>
      </c>
      <c r="F397">
        <v>1</v>
      </c>
      <c r="G397">
        <v>15514512</v>
      </c>
      <c r="H397">
        <v>3</v>
      </c>
      <c r="I397" t="s">
        <v>640</v>
      </c>
      <c r="J397" t="s">
        <v>3</v>
      </c>
      <c r="K397" t="s">
        <v>642</v>
      </c>
      <c r="L397">
        <v>1346</v>
      </c>
      <c r="N397">
        <v>1009</v>
      </c>
      <c r="O397" t="s">
        <v>581</v>
      </c>
      <c r="P397" t="s">
        <v>581</v>
      </c>
      <c r="Q397">
        <v>1</v>
      </c>
      <c r="X397">
        <v>0.02</v>
      </c>
      <c r="Y397">
        <v>73.951729999999998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0</v>
      </c>
      <c r="AF397" t="s">
        <v>3</v>
      </c>
      <c r="AG397">
        <v>0.02</v>
      </c>
      <c r="AH397">
        <v>3</v>
      </c>
      <c r="AI397">
        <v>-1</v>
      </c>
      <c r="AJ397" t="s">
        <v>3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ROW(Source!A481)</f>
        <v>481</v>
      </c>
      <c r="B398">
        <v>1472753772</v>
      </c>
      <c r="C398">
        <v>1472753767</v>
      </c>
      <c r="D398">
        <v>1441834920</v>
      </c>
      <c r="E398">
        <v>1</v>
      </c>
      <c r="F398">
        <v>1</v>
      </c>
      <c r="G398">
        <v>15514512</v>
      </c>
      <c r="H398">
        <v>3</v>
      </c>
      <c r="I398" t="s">
        <v>646</v>
      </c>
      <c r="J398" t="s">
        <v>647</v>
      </c>
      <c r="K398" t="s">
        <v>648</v>
      </c>
      <c r="L398">
        <v>1346</v>
      </c>
      <c r="N398">
        <v>1009</v>
      </c>
      <c r="O398" t="s">
        <v>581</v>
      </c>
      <c r="P398" t="s">
        <v>581</v>
      </c>
      <c r="Q398">
        <v>1</v>
      </c>
      <c r="X398">
        <v>0.01</v>
      </c>
      <c r="Y398">
        <v>106.87</v>
      </c>
      <c r="Z398">
        <v>0</v>
      </c>
      <c r="AA398">
        <v>0</v>
      </c>
      <c r="AB398">
        <v>0</v>
      </c>
      <c r="AC398">
        <v>0</v>
      </c>
      <c r="AD398">
        <v>1</v>
      </c>
      <c r="AE398">
        <v>0</v>
      </c>
      <c r="AF398" t="s">
        <v>3</v>
      </c>
      <c r="AG398">
        <v>0.01</v>
      </c>
      <c r="AH398">
        <v>3</v>
      </c>
      <c r="AI398">
        <v>-1</v>
      </c>
      <c r="AJ398" t="s">
        <v>3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ROW(Source!A482)</f>
        <v>482</v>
      </c>
      <c r="B399">
        <v>1472753774</v>
      </c>
      <c r="C399">
        <v>1472753773</v>
      </c>
      <c r="D399">
        <v>1441819193</v>
      </c>
      <c r="E399">
        <v>15514512</v>
      </c>
      <c r="F399">
        <v>1</v>
      </c>
      <c r="G399">
        <v>15514512</v>
      </c>
      <c r="H399">
        <v>1</v>
      </c>
      <c r="I399" t="s">
        <v>571</v>
      </c>
      <c r="J399" t="s">
        <v>3</v>
      </c>
      <c r="K399" t="s">
        <v>572</v>
      </c>
      <c r="L399">
        <v>1191</v>
      </c>
      <c r="N399">
        <v>1013</v>
      </c>
      <c r="O399" t="s">
        <v>573</v>
      </c>
      <c r="P399" t="s">
        <v>573</v>
      </c>
      <c r="Q399">
        <v>1</v>
      </c>
      <c r="X399">
        <v>1.5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1</v>
      </c>
      <c r="AE399">
        <v>1</v>
      </c>
      <c r="AF399" t="s">
        <v>3</v>
      </c>
      <c r="AG399">
        <v>1.5</v>
      </c>
      <c r="AH399">
        <v>3</v>
      </c>
      <c r="AI399">
        <v>-1</v>
      </c>
      <c r="AJ399" t="s">
        <v>3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ROW(Source!A482)</f>
        <v>482</v>
      </c>
      <c r="B400">
        <v>1472753776</v>
      </c>
      <c r="C400">
        <v>1472753773</v>
      </c>
      <c r="D400">
        <v>1441820422</v>
      </c>
      <c r="E400">
        <v>15514512</v>
      </c>
      <c r="F400">
        <v>1</v>
      </c>
      <c r="G400">
        <v>15514512</v>
      </c>
      <c r="H400">
        <v>3</v>
      </c>
      <c r="I400" t="s">
        <v>710</v>
      </c>
      <c r="J400" t="s">
        <v>3</v>
      </c>
      <c r="K400" t="s">
        <v>711</v>
      </c>
      <c r="L400">
        <v>1346</v>
      </c>
      <c r="N400">
        <v>1009</v>
      </c>
      <c r="O400" t="s">
        <v>581</v>
      </c>
      <c r="P400" t="s">
        <v>581</v>
      </c>
      <c r="Q400">
        <v>1</v>
      </c>
      <c r="X400">
        <v>4.0000000000000001E-3</v>
      </c>
      <c r="Y400">
        <v>1511.54088</v>
      </c>
      <c r="Z400">
        <v>0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3</v>
      </c>
      <c r="AG400">
        <v>4.0000000000000001E-3</v>
      </c>
      <c r="AH400">
        <v>3</v>
      </c>
      <c r="AI400">
        <v>-1</v>
      </c>
      <c r="AJ400" t="s">
        <v>3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ROW(Source!A482)</f>
        <v>482</v>
      </c>
      <c r="B401">
        <v>1472753777</v>
      </c>
      <c r="C401">
        <v>1472753773</v>
      </c>
      <c r="D401">
        <v>1441836235</v>
      </c>
      <c r="E401">
        <v>1</v>
      </c>
      <c r="F401">
        <v>1</v>
      </c>
      <c r="G401">
        <v>15514512</v>
      </c>
      <c r="H401">
        <v>3</v>
      </c>
      <c r="I401" t="s">
        <v>578</v>
      </c>
      <c r="J401" t="s">
        <v>579</v>
      </c>
      <c r="K401" t="s">
        <v>580</v>
      </c>
      <c r="L401">
        <v>1346</v>
      </c>
      <c r="N401">
        <v>1009</v>
      </c>
      <c r="O401" t="s">
        <v>581</v>
      </c>
      <c r="P401" t="s">
        <v>581</v>
      </c>
      <c r="Q401">
        <v>1</v>
      </c>
      <c r="X401">
        <v>0.01</v>
      </c>
      <c r="Y401">
        <v>31.49</v>
      </c>
      <c r="Z401">
        <v>0</v>
      </c>
      <c r="AA401">
        <v>0</v>
      </c>
      <c r="AB401">
        <v>0</v>
      </c>
      <c r="AC401">
        <v>0</v>
      </c>
      <c r="AD401">
        <v>1</v>
      </c>
      <c r="AE401">
        <v>0</v>
      </c>
      <c r="AF401" t="s">
        <v>3</v>
      </c>
      <c r="AG401">
        <v>0.01</v>
      </c>
      <c r="AH401">
        <v>3</v>
      </c>
      <c r="AI401">
        <v>-1</v>
      </c>
      <c r="AJ401" t="s">
        <v>3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ROW(Source!A482)</f>
        <v>482</v>
      </c>
      <c r="B402">
        <v>1472753778</v>
      </c>
      <c r="C402">
        <v>1472753773</v>
      </c>
      <c r="D402">
        <v>1441838748</v>
      </c>
      <c r="E402">
        <v>1</v>
      </c>
      <c r="F402">
        <v>1</v>
      </c>
      <c r="G402">
        <v>15514512</v>
      </c>
      <c r="H402">
        <v>3</v>
      </c>
      <c r="I402" t="s">
        <v>712</v>
      </c>
      <c r="J402" t="s">
        <v>713</v>
      </c>
      <c r="K402" t="s">
        <v>714</v>
      </c>
      <c r="L402">
        <v>1327</v>
      </c>
      <c r="N402">
        <v>1005</v>
      </c>
      <c r="O402" t="s">
        <v>636</v>
      </c>
      <c r="P402" t="s">
        <v>636</v>
      </c>
      <c r="Q402">
        <v>1</v>
      </c>
      <c r="X402">
        <v>1.0999999999999999E-2</v>
      </c>
      <c r="Y402">
        <v>208.99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0</v>
      </c>
      <c r="AF402" t="s">
        <v>3</v>
      </c>
      <c r="AG402">
        <v>1.0999999999999999E-2</v>
      </c>
      <c r="AH402">
        <v>3</v>
      </c>
      <c r="AI402">
        <v>-1</v>
      </c>
      <c r="AJ402" t="s">
        <v>3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ROW(Source!A482)</f>
        <v>482</v>
      </c>
      <c r="B403">
        <v>1472753775</v>
      </c>
      <c r="C403">
        <v>1472753773</v>
      </c>
      <c r="D403">
        <v>1441822228</v>
      </c>
      <c r="E403">
        <v>15514512</v>
      </c>
      <c r="F403">
        <v>1</v>
      </c>
      <c r="G403">
        <v>15514512</v>
      </c>
      <c r="H403">
        <v>3</v>
      </c>
      <c r="I403" t="s">
        <v>640</v>
      </c>
      <c r="J403" t="s">
        <v>3</v>
      </c>
      <c r="K403" t="s">
        <v>642</v>
      </c>
      <c r="L403">
        <v>1346</v>
      </c>
      <c r="N403">
        <v>1009</v>
      </c>
      <c r="O403" t="s">
        <v>581</v>
      </c>
      <c r="P403" t="s">
        <v>581</v>
      </c>
      <c r="Q403">
        <v>1</v>
      </c>
      <c r="X403">
        <v>2.3E-2</v>
      </c>
      <c r="Y403">
        <v>73.951729999999998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0</v>
      </c>
      <c r="AF403" t="s">
        <v>3</v>
      </c>
      <c r="AG403">
        <v>2.3E-2</v>
      </c>
      <c r="AH403">
        <v>3</v>
      </c>
      <c r="AI403">
        <v>-1</v>
      </c>
      <c r="AJ403" t="s">
        <v>3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ROW(Source!A482)</f>
        <v>482</v>
      </c>
      <c r="B404">
        <v>1472753779</v>
      </c>
      <c r="C404">
        <v>1472753773</v>
      </c>
      <c r="D404">
        <v>1441834920</v>
      </c>
      <c r="E404">
        <v>1</v>
      </c>
      <c r="F404">
        <v>1</v>
      </c>
      <c r="G404">
        <v>15514512</v>
      </c>
      <c r="H404">
        <v>3</v>
      </c>
      <c r="I404" t="s">
        <v>646</v>
      </c>
      <c r="J404" t="s">
        <v>647</v>
      </c>
      <c r="K404" t="s">
        <v>648</v>
      </c>
      <c r="L404">
        <v>1346</v>
      </c>
      <c r="N404">
        <v>1009</v>
      </c>
      <c r="O404" t="s">
        <v>581</v>
      </c>
      <c r="P404" t="s">
        <v>581</v>
      </c>
      <c r="Q404">
        <v>1</v>
      </c>
      <c r="X404">
        <v>1.9E-2</v>
      </c>
      <c r="Y404">
        <v>106.87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0</v>
      </c>
      <c r="AF404" t="s">
        <v>3</v>
      </c>
      <c r="AG404">
        <v>1.9E-2</v>
      </c>
      <c r="AH404">
        <v>3</v>
      </c>
      <c r="AI404">
        <v>-1</v>
      </c>
      <c r="AJ404" t="s">
        <v>3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ROW(Source!A483)</f>
        <v>483</v>
      </c>
      <c r="B405">
        <v>1472753781</v>
      </c>
      <c r="C405">
        <v>1472753780</v>
      </c>
      <c r="D405">
        <v>1441819193</v>
      </c>
      <c r="E405">
        <v>15514512</v>
      </c>
      <c r="F405">
        <v>1</v>
      </c>
      <c r="G405">
        <v>15514512</v>
      </c>
      <c r="H405">
        <v>1</v>
      </c>
      <c r="I405" t="s">
        <v>571</v>
      </c>
      <c r="J405" t="s">
        <v>3</v>
      </c>
      <c r="K405" t="s">
        <v>572</v>
      </c>
      <c r="L405">
        <v>1191</v>
      </c>
      <c r="N405">
        <v>1013</v>
      </c>
      <c r="O405" t="s">
        <v>573</v>
      </c>
      <c r="P405" t="s">
        <v>573</v>
      </c>
      <c r="Q405">
        <v>1</v>
      </c>
      <c r="X405">
        <v>0.05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1</v>
      </c>
      <c r="AF405" t="s">
        <v>164</v>
      </c>
      <c r="AG405">
        <v>0.15000000000000002</v>
      </c>
      <c r="AH405">
        <v>3</v>
      </c>
      <c r="AI405">
        <v>-1</v>
      </c>
      <c r="AJ405" t="s">
        <v>3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ROW(Source!A484)</f>
        <v>484</v>
      </c>
      <c r="B406">
        <v>1472753783</v>
      </c>
      <c r="C406">
        <v>1472753782</v>
      </c>
      <c r="D406">
        <v>1441819193</v>
      </c>
      <c r="E406">
        <v>15514512</v>
      </c>
      <c r="F406">
        <v>1</v>
      </c>
      <c r="G406">
        <v>15514512</v>
      </c>
      <c r="H406">
        <v>1</v>
      </c>
      <c r="I406" t="s">
        <v>571</v>
      </c>
      <c r="J406" t="s">
        <v>3</v>
      </c>
      <c r="K406" t="s">
        <v>572</v>
      </c>
      <c r="L406">
        <v>1191</v>
      </c>
      <c r="N406">
        <v>1013</v>
      </c>
      <c r="O406" t="s">
        <v>573</v>
      </c>
      <c r="P406" t="s">
        <v>573</v>
      </c>
      <c r="Q406">
        <v>1</v>
      </c>
      <c r="X406">
        <v>0.04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1</v>
      </c>
      <c r="AF406" t="s">
        <v>164</v>
      </c>
      <c r="AG406">
        <v>0.12</v>
      </c>
      <c r="AH406">
        <v>3</v>
      </c>
      <c r="AI406">
        <v>-1</v>
      </c>
      <c r="AJ406" t="s">
        <v>3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ROW(Source!A484)</f>
        <v>484</v>
      </c>
      <c r="B407">
        <v>1472753784</v>
      </c>
      <c r="C407">
        <v>1472753782</v>
      </c>
      <c r="D407">
        <v>1441836235</v>
      </c>
      <c r="E407">
        <v>1</v>
      </c>
      <c r="F407">
        <v>1</v>
      </c>
      <c r="G407">
        <v>15514512</v>
      </c>
      <c r="H407">
        <v>3</v>
      </c>
      <c r="I407" t="s">
        <v>578</v>
      </c>
      <c r="J407" t="s">
        <v>579</v>
      </c>
      <c r="K407" t="s">
        <v>580</v>
      </c>
      <c r="L407">
        <v>1346</v>
      </c>
      <c r="N407">
        <v>1009</v>
      </c>
      <c r="O407" t="s">
        <v>581</v>
      </c>
      <c r="P407" t="s">
        <v>581</v>
      </c>
      <c r="Q407">
        <v>1</v>
      </c>
      <c r="X407">
        <v>2.0000000000000001E-4</v>
      </c>
      <c r="Y407">
        <v>31.49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0</v>
      </c>
      <c r="AF407" t="s">
        <v>164</v>
      </c>
      <c r="AG407">
        <v>6.0000000000000006E-4</v>
      </c>
      <c r="AH407">
        <v>3</v>
      </c>
      <c r="AI407">
        <v>-1</v>
      </c>
      <c r="AJ407" t="s">
        <v>3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ROW(Source!A485)</f>
        <v>485</v>
      </c>
      <c r="B408">
        <v>1472753786</v>
      </c>
      <c r="C408">
        <v>1472753785</v>
      </c>
      <c r="D408">
        <v>1441819193</v>
      </c>
      <c r="E408">
        <v>15514512</v>
      </c>
      <c r="F408">
        <v>1</v>
      </c>
      <c r="G408">
        <v>15514512</v>
      </c>
      <c r="H408">
        <v>1</v>
      </c>
      <c r="I408" t="s">
        <v>571</v>
      </c>
      <c r="J408" t="s">
        <v>3</v>
      </c>
      <c r="K408" t="s">
        <v>572</v>
      </c>
      <c r="L408">
        <v>1191</v>
      </c>
      <c r="N408">
        <v>1013</v>
      </c>
      <c r="O408" t="s">
        <v>573</v>
      </c>
      <c r="P408" t="s">
        <v>573</v>
      </c>
      <c r="Q408">
        <v>1</v>
      </c>
      <c r="X408">
        <v>1.2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1</v>
      </c>
      <c r="AE408">
        <v>1</v>
      </c>
      <c r="AF408" t="s">
        <v>3</v>
      </c>
      <c r="AG408">
        <v>1.2</v>
      </c>
      <c r="AH408">
        <v>3</v>
      </c>
      <c r="AI408">
        <v>-1</v>
      </c>
      <c r="AJ408" t="s">
        <v>3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ROW(Source!A485)</f>
        <v>485</v>
      </c>
      <c r="B409">
        <v>1472753787</v>
      </c>
      <c r="C409">
        <v>1472753785</v>
      </c>
      <c r="D409">
        <v>1441836235</v>
      </c>
      <c r="E409">
        <v>1</v>
      </c>
      <c r="F409">
        <v>1</v>
      </c>
      <c r="G409">
        <v>15514512</v>
      </c>
      <c r="H409">
        <v>3</v>
      </c>
      <c r="I409" t="s">
        <v>578</v>
      </c>
      <c r="J409" t="s">
        <v>579</v>
      </c>
      <c r="K409" t="s">
        <v>580</v>
      </c>
      <c r="L409">
        <v>1346</v>
      </c>
      <c r="N409">
        <v>1009</v>
      </c>
      <c r="O409" t="s">
        <v>581</v>
      </c>
      <c r="P409" t="s">
        <v>581</v>
      </c>
      <c r="Q409">
        <v>1</v>
      </c>
      <c r="X409">
        <v>7.0000000000000001E-3</v>
      </c>
      <c r="Y409">
        <v>31.49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0</v>
      </c>
      <c r="AF409" t="s">
        <v>3</v>
      </c>
      <c r="AG409">
        <v>7.0000000000000001E-3</v>
      </c>
      <c r="AH409">
        <v>3</v>
      </c>
      <c r="AI409">
        <v>-1</v>
      </c>
      <c r="AJ409" t="s">
        <v>3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ROW(Source!A485)</f>
        <v>485</v>
      </c>
      <c r="B410">
        <v>1472753788</v>
      </c>
      <c r="C410">
        <v>1472753785</v>
      </c>
      <c r="D410">
        <v>1441834628</v>
      </c>
      <c r="E410">
        <v>1</v>
      </c>
      <c r="F410">
        <v>1</v>
      </c>
      <c r="G410">
        <v>15514512</v>
      </c>
      <c r="H410">
        <v>3</v>
      </c>
      <c r="I410" t="s">
        <v>640</v>
      </c>
      <c r="J410" t="s">
        <v>641</v>
      </c>
      <c r="K410" t="s">
        <v>642</v>
      </c>
      <c r="L410">
        <v>1348</v>
      </c>
      <c r="N410">
        <v>1009</v>
      </c>
      <c r="O410" t="s">
        <v>599</v>
      </c>
      <c r="P410" t="s">
        <v>599</v>
      </c>
      <c r="Q410">
        <v>1000</v>
      </c>
      <c r="X410">
        <v>2.0000000000000002E-5</v>
      </c>
      <c r="Y410">
        <v>73951.73</v>
      </c>
      <c r="Z410">
        <v>0</v>
      </c>
      <c r="AA410">
        <v>0</v>
      </c>
      <c r="AB410">
        <v>0</v>
      </c>
      <c r="AC410">
        <v>0</v>
      </c>
      <c r="AD410">
        <v>1</v>
      </c>
      <c r="AE410">
        <v>0</v>
      </c>
      <c r="AF410" t="s">
        <v>3</v>
      </c>
      <c r="AG410">
        <v>2.0000000000000002E-5</v>
      </c>
      <c r="AH410">
        <v>3</v>
      </c>
      <c r="AI410">
        <v>-1</v>
      </c>
      <c r="AJ410" t="s">
        <v>3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ROW(Source!A486)</f>
        <v>486</v>
      </c>
      <c r="B411">
        <v>1472753791</v>
      </c>
      <c r="C411">
        <v>1472753789</v>
      </c>
      <c r="D411">
        <v>1441819193</v>
      </c>
      <c r="E411">
        <v>15514512</v>
      </c>
      <c r="F411">
        <v>1</v>
      </c>
      <c r="G411">
        <v>15514512</v>
      </c>
      <c r="H411">
        <v>1</v>
      </c>
      <c r="I411" t="s">
        <v>571</v>
      </c>
      <c r="J411" t="s">
        <v>3</v>
      </c>
      <c r="K411" t="s">
        <v>572</v>
      </c>
      <c r="L411">
        <v>1191</v>
      </c>
      <c r="N411">
        <v>1013</v>
      </c>
      <c r="O411" t="s">
        <v>573</v>
      </c>
      <c r="P411" t="s">
        <v>573</v>
      </c>
      <c r="Q411">
        <v>1</v>
      </c>
      <c r="X411">
        <v>7.0000000000000007E-2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1</v>
      </c>
      <c r="AF411" t="s">
        <v>347</v>
      </c>
      <c r="AG411">
        <v>8.2600000000000016</v>
      </c>
      <c r="AH411">
        <v>2</v>
      </c>
      <c r="AI411">
        <v>1472753790</v>
      </c>
      <c r="AJ411">
        <v>195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ROW(Source!A487)</f>
        <v>487</v>
      </c>
      <c r="B412">
        <v>1472753795</v>
      </c>
      <c r="C412">
        <v>1472753792</v>
      </c>
      <c r="D412">
        <v>1441819193</v>
      </c>
      <c r="E412">
        <v>15514512</v>
      </c>
      <c r="F412">
        <v>1</v>
      </c>
      <c r="G412">
        <v>15514512</v>
      </c>
      <c r="H412">
        <v>1</v>
      </c>
      <c r="I412" t="s">
        <v>571</v>
      </c>
      <c r="J412" t="s">
        <v>3</v>
      </c>
      <c r="K412" t="s">
        <v>572</v>
      </c>
      <c r="L412">
        <v>1191</v>
      </c>
      <c r="N412">
        <v>1013</v>
      </c>
      <c r="O412" t="s">
        <v>573</v>
      </c>
      <c r="P412" t="s">
        <v>573</v>
      </c>
      <c r="Q412">
        <v>1</v>
      </c>
      <c r="X412">
        <v>0.17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1</v>
      </c>
      <c r="AF412" t="s">
        <v>32</v>
      </c>
      <c r="AG412">
        <v>0.68</v>
      </c>
      <c r="AH412">
        <v>2</v>
      </c>
      <c r="AI412">
        <v>1472753793</v>
      </c>
      <c r="AJ412">
        <v>196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ROW(Source!A487)</f>
        <v>487</v>
      </c>
      <c r="B413">
        <v>1472753796</v>
      </c>
      <c r="C413">
        <v>1472753792</v>
      </c>
      <c r="D413">
        <v>1441836235</v>
      </c>
      <c r="E413">
        <v>1</v>
      </c>
      <c r="F413">
        <v>1</v>
      </c>
      <c r="G413">
        <v>15514512</v>
      </c>
      <c r="H413">
        <v>3</v>
      </c>
      <c r="I413" t="s">
        <v>578</v>
      </c>
      <c r="J413" t="s">
        <v>579</v>
      </c>
      <c r="K413" t="s">
        <v>580</v>
      </c>
      <c r="L413">
        <v>1346</v>
      </c>
      <c r="N413">
        <v>1009</v>
      </c>
      <c r="O413" t="s">
        <v>581</v>
      </c>
      <c r="P413" t="s">
        <v>581</v>
      </c>
      <c r="Q413">
        <v>1</v>
      </c>
      <c r="X413">
        <v>0.05</v>
      </c>
      <c r="Y413">
        <v>31.49</v>
      </c>
      <c r="Z413">
        <v>0</v>
      </c>
      <c r="AA413">
        <v>0</v>
      </c>
      <c r="AB413">
        <v>0</v>
      </c>
      <c r="AC413">
        <v>0</v>
      </c>
      <c r="AD413">
        <v>1</v>
      </c>
      <c r="AE413">
        <v>0</v>
      </c>
      <c r="AF413" t="s">
        <v>32</v>
      </c>
      <c r="AG413">
        <v>0.2</v>
      </c>
      <c r="AH413">
        <v>2</v>
      </c>
      <c r="AI413">
        <v>1472753794</v>
      </c>
      <c r="AJ413">
        <v>197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ROW(Source!A488)</f>
        <v>488</v>
      </c>
      <c r="B414">
        <v>1472753801</v>
      </c>
      <c r="C414">
        <v>1472753797</v>
      </c>
      <c r="D414">
        <v>1441819193</v>
      </c>
      <c r="E414">
        <v>15514512</v>
      </c>
      <c r="F414">
        <v>1</v>
      </c>
      <c r="G414">
        <v>15514512</v>
      </c>
      <c r="H414">
        <v>1</v>
      </c>
      <c r="I414" t="s">
        <v>571</v>
      </c>
      <c r="J414" t="s">
        <v>3</v>
      </c>
      <c r="K414" t="s">
        <v>572</v>
      </c>
      <c r="L414">
        <v>1191</v>
      </c>
      <c r="N414">
        <v>1013</v>
      </c>
      <c r="O414" t="s">
        <v>573</v>
      </c>
      <c r="P414" t="s">
        <v>573</v>
      </c>
      <c r="Q414">
        <v>1</v>
      </c>
      <c r="X414">
        <v>0.5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1</v>
      </c>
      <c r="AE414">
        <v>1</v>
      </c>
      <c r="AF414" t="s">
        <v>193</v>
      </c>
      <c r="AG414">
        <v>1</v>
      </c>
      <c r="AH414">
        <v>2</v>
      </c>
      <c r="AI414">
        <v>1472753798</v>
      </c>
      <c r="AJ414">
        <v>198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ROW(Source!A488)</f>
        <v>488</v>
      </c>
      <c r="B415">
        <v>1472753802</v>
      </c>
      <c r="C415">
        <v>1472753797</v>
      </c>
      <c r="D415">
        <v>1441834258</v>
      </c>
      <c r="E415">
        <v>1</v>
      </c>
      <c r="F415">
        <v>1</v>
      </c>
      <c r="G415">
        <v>15514512</v>
      </c>
      <c r="H415">
        <v>2</v>
      </c>
      <c r="I415" t="s">
        <v>574</v>
      </c>
      <c r="J415" t="s">
        <v>575</v>
      </c>
      <c r="K415" t="s">
        <v>576</v>
      </c>
      <c r="L415">
        <v>1368</v>
      </c>
      <c r="N415">
        <v>1011</v>
      </c>
      <c r="O415" t="s">
        <v>577</v>
      </c>
      <c r="P415" t="s">
        <v>577</v>
      </c>
      <c r="Q415">
        <v>1</v>
      </c>
      <c r="X415">
        <v>0.03</v>
      </c>
      <c r="Y415">
        <v>0</v>
      </c>
      <c r="Z415">
        <v>1303.01</v>
      </c>
      <c r="AA415">
        <v>826.2</v>
      </c>
      <c r="AB415">
        <v>0</v>
      </c>
      <c r="AC415">
        <v>0</v>
      </c>
      <c r="AD415">
        <v>1</v>
      </c>
      <c r="AE415">
        <v>0</v>
      </c>
      <c r="AF415" t="s">
        <v>193</v>
      </c>
      <c r="AG415">
        <v>0.06</v>
      </c>
      <c r="AH415">
        <v>2</v>
      </c>
      <c r="AI415">
        <v>1472753799</v>
      </c>
      <c r="AJ415">
        <v>199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ROW(Source!A488)</f>
        <v>488</v>
      </c>
      <c r="B416">
        <v>1472753803</v>
      </c>
      <c r="C416">
        <v>1472753797</v>
      </c>
      <c r="D416">
        <v>1441836235</v>
      </c>
      <c r="E416">
        <v>1</v>
      </c>
      <c r="F416">
        <v>1</v>
      </c>
      <c r="G416">
        <v>15514512</v>
      </c>
      <c r="H416">
        <v>3</v>
      </c>
      <c r="I416" t="s">
        <v>578</v>
      </c>
      <c r="J416" t="s">
        <v>579</v>
      </c>
      <c r="K416" t="s">
        <v>580</v>
      </c>
      <c r="L416">
        <v>1346</v>
      </c>
      <c r="N416">
        <v>1009</v>
      </c>
      <c r="O416" t="s">
        <v>581</v>
      </c>
      <c r="P416" t="s">
        <v>581</v>
      </c>
      <c r="Q416">
        <v>1</v>
      </c>
      <c r="X416">
        <v>3.0000000000000001E-3</v>
      </c>
      <c r="Y416">
        <v>31.49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0</v>
      </c>
      <c r="AF416" t="s">
        <v>193</v>
      </c>
      <c r="AG416">
        <v>6.0000000000000001E-3</v>
      </c>
      <c r="AH416">
        <v>2</v>
      </c>
      <c r="AI416">
        <v>1472753800</v>
      </c>
      <c r="AJ416">
        <v>200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ROW(Source!A489)</f>
        <v>489</v>
      </c>
      <c r="B417">
        <v>1472753805</v>
      </c>
      <c r="C417">
        <v>1472753804</v>
      </c>
      <c r="D417">
        <v>1441819193</v>
      </c>
      <c r="E417">
        <v>15514512</v>
      </c>
      <c r="F417">
        <v>1</v>
      </c>
      <c r="G417">
        <v>15514512</v>
      </c>
      <c r="H417">
        <v>1</v>
      </c>
      <c r="I417" t="s">
        <v>571</v>
      </c>
      <c r="J417" t="s">
        <v>3</v>
      </c>
      <c r="K417" t="s">
        <v>572</v>
      </c>
      <c r="L417">
        <v>1191</v>
      </c>
      <c r="N417">
        <v>1013</v>
      </c>
      <c r="O417" t="s">
        <v>573</v>
      </c>
      <c r="P417" t="s">
        <v>573</v>
      </c>
      <c r="Q417">
        <v>1</v>
      </c>
      <c r="X417">
        <v>0.23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1</v>
      </c>
      <c r="AE417">
        <v>1</v>
      </c>
      <c r="AF417" t="s">
        <v>164</v>
      </c>
      <c r="AG417">
        <v>0.69000000000000006</v>
      </c>
      <c r="AH417">
        <v>3</v>
      </c>
      <c r="AI417">
        <v>-1</v>
      </c>
      <c r="AJ417" t="s">
        <v>3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ROW(Source!A490)</f>
        <v>490</v>
      </c>
      <c r="B418">
        <v>1472753807</v>
      </c>
      <c r="C418">
        <v>1472753806</v>
      </c>
      <c r="D418">
        <v>1441819193</v>
      </c>
      <c r="E418">
        <v>15514512</v>
      </c>
      <c r="F418">
        <v>1</v>
      </c>
      <c r="G418">
        <v>15514512</v>
      </c>
      <c r="H418">
        <v>1</v>
      </c>
      <c r="I418" t="s">
        <v>571</v>
      </c>
      <c r="J418" t="s">
        <v>3</v>
      </c>
      <c r="K418" t="s">
        <v>572</v>
      </c>
      <c r="L418">
        <v>1191</v>
      </c>
      <c r="N418">
        <v>1013</v>
      </c>
      <c r="O418" t="s">
        <v>573</v>
      </c>
      <c r="P418" t="s">
        <v>573</v>
      </c>
      <c r="Q418">
        <v>1</v>
      </c>
      <c r="X418">
        <v>0.55000000000000004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1</v>
      </c>
      <c r="AE418">
        <v>1</v>
      </c>
      <c r="AF418" t="s">
        <v>3</v>
      </c>
      <c r="AG418">
        <v>0.55000000000000004</v>
      </c>
      <c r="AH418">
        <v>3</v>
      </c>
      <c r="AI418">
        <v>-1</v>
      </c>
      <c r="AJ418" t="s">
        <v>3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ROW(Source!A490)</f>
        <v>490</v>
      </c>
      <c r="B419">
        <v>1472753808</v>
      </c>
      <c r="C419">
        <v>1472753806</v>
      </c>
      <c r="D419">
        <v>1441834258</v>
      </c>
      <c r="E419">
        <v>1</v>
      </c>
      <c r="F419">
        <v>1</v>
      </c>
      <c r="G419">
        <v>15514512</v>
      </c>
      <c r="H419">
        <v>2</v>
      </c>
      <c r="I419" t="s">
        <v>574</v>
      </c>
      <c r="J419" t="s">
        <v>575</v>
      </c>
      <c r="K419" t="s">
        <v>576</v>
      </c>
      <c r="L419">
        <v>1368</v>
      </c>
      <c r="N419">
        <v>1011</v>
      </c>
      <c r="O419" t="s">
        <v>577</v>
      </c>
      <c r="P419" t="s">
        <v>577</v>
      </c>
      <c r="Q419">
        <v>1</v>
      </c>
      <c r="X419">
        <v>0.04</v>
      </c>
      <c r="Y419">
        <v>0</v>
      </c>
      <c r="Z419">
        <v>1303.01</v>
      </c>
      <c r="AA419">
        <v>826.2</v>
      </c>
      <c r="AB419">
        <v>0</v>
      </c>
      <c r="AC419">
        <v>0</v>
      </c>
      <c r="AD419">
        <v>1</v>
      </c>
      <c r="AE419">
        <v>0</v>
      </c>
      <c r="AF419" t="s">
        <v>3</v>
      </c>
      <c r="AG419">
        <v>0.04</v>
      </c>
      <c r="AH419">
        <v>3</v>
      </c>
      <c r="AI419">
        <v>-1</v>
      </c>
      <c r="AJ419" t="s">
        <v>3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ROW(Source!A490)</f>
        <v>490</v>
      </c>
      <c r="B420">
        <v>1472753809</v>
      </c>
      <c r="C420">
        <v>1472753806</v>
      </c>
      <c r="D420">
        <v>1441836235</v>
      </c>
      <c r="E420">
        <v>1</v>
      </c>
      <c r="F420">
        <v>1</v>
      </c>
      <c r="G420">
        <v>15514512</v>
      </c>
      <c r="H420">
        <v>3</v>
      </c>
      <c r="I420" t="s">
        <v>578</v>
      </c>
      <c r="J420" t="s">
        <v>579</v>
      </c>
      <c r="K420" t="s">
        <v>580</v>
      </c>
      <c r="L420">
        <v>1346</v>
      </c>
      <c r="N420">
        <v>1009</v>
      </c>
      <c r="O420" t="s">
        <v>581</v>
      </c>
      <c r="P420" t="s">
        <v>581</v>
      </c>
      <c r="Q420">
        <v>1</v>
      </c>
      <c r="X420">
        <v>4.0000000000000001E-3</v>
      </c>
      <c r="Y420">
        <v>31.49</v>
      </c>
      <c r="Z420">
        <v>0</v>
      </c>
      <c r="AA420">
        <v>0</v>
      </c>
      <c r="AB420">
        <v>0</v>
      </c>
      <c r="AC420">
        <v>0</v>
      </c>
      <c r="AD420">
        <v>1</v>
      </c>
      <c r="AE420">
        <v>0</v>
      </c>
      <c r="AF420" t="s">
        <v>3</v>
      </c>
      <c r="AG420">
        <v>4.0000000000000001E-3</v>
      </c>
      <c r="AH420">
        <v>3</v>
      </c>
      <c r="AI420">
        <v>-1</v>
      </c>
      <c r="AJ420" t="s">
        <v>3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ROW(Source!A491)</f>
        <v>491</v>
      </c>
      <c r="B421">
        <v>1472753815</v>
      </c>
      <c r="C421">
        <v>1472753810</v>
      </c>
      <c r="D421">
        <v>1441819193</v>
      </c>
      <c r="E421">
        <v>15514512</v>
      </c>
      <c r="F421">
        <v>1</v>
      </c>
      <c r="G421">
        <v>15514512</v>
      </c>
      <c r="H421">
        <v>1</v>
      </c>
      <c r="I421" t="s">
        <v>571</v>
      </c>
      <c r="J421" t="s">
        <v>3</v>
      </c>
      <c r="K421" t="s">
        <v>572</v>
      </c>
      <c r="L421">
        <v>1191</v>
      </c>
      <c r="N421">
        <v>1013</v>
      </c>
      <c r="O421" t="s">
        <v>573</v>
      </c>
      <c r="P421" t="s">
        <v>573</v>
      </c>
      <c r="Q421">
        <v>1</v>
      </c>
      <c r="X421">
        <v>0.17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1</v>
      </c>
      <c r="AE421">
        <v>1</v>
      </c>
      <c r="AF421" t="s">
        <v>32</v>
      </c>
      <c r="AG421">
        <v>0.68</v>
      </c>
      <c r="AH421">
        <v>2</v>
      </c>
      <c r="AI421">
        <v>1472753811</v>
      </c>
      <c r="AJ421">
        <v>201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ROW(Source!A491)</f>
        <v>491</v>
      </c>
      <c r="B422">
        <v>1472753816</v>
      </c>
      <c r="C422">
        <v>1472753810</v>
      </c>
      <c r="D422">
        <v>1441834258</v>
      </c>
      <c r="E422">
        <v>1</v>
      </c>
      <c r="F422">
        <v>1</v>
      </c>
      <c r="G422">
        <v>15514512</v>
      </c>
      <c r="H422">
        <v>2</v>
      </c>
      <c r="I422" t="s">
        <v>574</v>
      </c>
      <c r="J422" t="s">
        <v>575</v>
      </c>
      <c r="K422" t="s">
        <v>576</v>
      </c>
      <c r="L422">
        <v>1368</v>
      </c>
      <c r="N422">
        <v>1011</v>
      </c>
      <c r="O422" t="s">
        <v>577</v>
      </c>
      <c r="P422" t="s">
        <v>577</v>
      </c>
      <c r="Q422">
        <v>1</v>
      </c>
      <c r="X422">
        <v>0.01</v>
      </c>
      <c r="Y422">
        <v>0</v>
      </c>
      <c r="Z422">
        <v>1303.01</v>
      </c>
      <c r="AA422">
        <v>826.2</v>
      </c>
      <c r="AB422">
        <v>0</v>
      </c>
      <c r="AC422">
        <v>0</v>
      </c>
      <c r="AD422">
        <v>1</v>
      </c>
      <c r="AE422">
        <v>0</v>
      </c>
      <c r="AF422" t="s">
        <v>32</v>
      </c>
      <c r="AG422">
        <v>0.04</v>
      </c>
      <c r="AH422">
        <v>2</v>
      </c>
      <c r="AI422">
        <v>1472753812</v>
      </c>
      <c r="AJ422">
        <v>202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ROW(Source!A491)</f>
        <v>491</v>
      </c>
      <c r="B423">
        <v>1472753817</v>
      </c>
      <c r="C423">
        <v>1472753810</v>
      </c>
      <c r="D423">
        <v>1441836186</v>
      </c>
      <c r="E423">
        <v>1</v>
      </c>
      <c r="F423">
        <v>1</v>
      </c>
      <c r="G423">
        <v>15514512</v>
      </c>
      <c r="H423">
        <v>3</v>
      </c>
      <c r="I423" t="s">
        <v>655</v>
      </c>
      <c r="J423" t="s">
        <v>656</v>
      </c>
      <c r="K423" t="s">
        <v>657</v>
      </c>
      <c r="L423">
        <v>1346</v>
      </c>
      <c r="N423">
        <v>1009</v>
      </c>
      <c r="O423" t="s">
        <v>581</v>
      </c>
      <c r="P423" t="s">
        <v>581</v>
      </c>
      <c r="Q423">
        <v>1</v>
      </c>
      <c r="X423">
        <v>0.01</v>
      </c>
      <c r="Y423">
        <v>494.57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0</v>
      </c>
      <c r="AF423" t="s">
        <v>32</v>
      </c>
      <c r="AG423">
        <v>0.04</v>
      </c>
      <c r="AH423">
        <v>2</v>
      </c>
      <c r="AI423">
        <v>1472753813</v>
      </c>
      <c r="AJ423">
        <v>203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ROW(Source!A491)</f>
        <v>491</v>
      </c>
      <c r="B424">
        <v>1472753818</v>
      </c>
      <c r="C424">
        <v>1472753810</v>
      </c>
      <c r="D424">
        <v>1441836230</v>
      </c>
      <c r="E424">
        <v>1</v>
      </c>
      <c r="F424">
        <v>1</v>
      </c>
      <c r="G424">
        <v>15514512</v>
      </c>
      <c r="H424">
        <v>3</v>
      </c>
      <c r="I424" t="s">
        <v>658</v>
      </c>
      <c r="J424" t="s">
        <v>659</v>
      </c>
      <c r="K424" t="s">
        <v>660</v>
      </c>
      <c r="L424">
        <v>1327</v>
      </c>
      <c r="N424">
        <v>1005</v>
      </c>
      <c r="O424" t="s">
        <v>636</v>
      </c>
      <c r="P424" t="s">
        <v>636</v>
      </c>
      <c r="Q424">
        <v>1</v>
      </c>
      <c r="X424">
        <v>0.02</v>
      </c>
      <c r="Y424">
        <v>46</v>
      </c>
      <c r="Z424">
        <v>0</v>
      </c>
      <c r="AA424">
        <v>0</v>
      </c>
      <c r="AB424">
        <v>0</v>
      </c>
      <c r="AC424">
        <v>0</v>
      </c>
      <c r="AD424">
        <v>1</v>
      </c>
      <c r="AE424">
        <v>0</v>
      </c>
      <c r="AF424" t="s">
        <v>32</v>
      </c>
      <c r="AG424">
        <v>0.08</v>
      </c>
      <c r="AH424">
        <v>2</v>
      </c>
      <c r="AI424">
        <v>1472753814</v>
      </c>
      <c r="AJ424">
        <v>204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  <row r="425" spans="1:44" x14ac:dyDescent="0.2">
      <c r="A425">
        <f>ROW(Source!A492)</f>
        <v>492</v>
      </c>
      <c r="B425">
        <v>1472753820</v>
      </c>
      <c r="C425">
        <v>1472753819</v>
      </c>
      <c r="D425">
        <v>1441819193</v>
      </c>
      <c r="E425">
        <v>15514512</v>
      </c>
      <c r="F425">
        <v>1</v>
      </c>
      <c r="G425">
        <v>15514512</v>
      </c>
      <c r="H425">
        <v>1</v>
      </c>
      <c r="I425" t="s">
        <v>571</v>
      </c>
      <c r="J425" t="s">
        <v>3</v>
      </c>
      <c r="K425" t="s">
        <v>572</v>
      </c>
      <c r="L425">
        <v>1191</v>
      </c>
      <c r="N425">
        <v>1013</v>
      </c>
      <c r="O425" t="s">
        <v>573</v>
      </c>
      <c r="P425" t="s">
        <v>573</v>
      </c>
      <c r="Q425">
        <v>1</v>
      </c>
      <c r="X425">
        <v>0.03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1</v>
      </c>
      <c r="AE425">
        <v>1</v>
      </c>
      <c r="AF425" t="s">
        <v>164</v>
      </c>
      <c r="AG425">
        <v>0.09</v>
      </c>
      <c r="AH425">
        <v>3</v>
      </c>
      <c r="AI425">
        <v>-1</v>
      </c>
      <c r="AJ425" t="s">
        <v>3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</row>
    <row r="426" spans="1:44" x14ac:dyDescent="0.2">
      <c r="A426">
        <f>ROW(Source!A492)</f>
        <v>492</v>
      </c>
      <c r="B426">
        <v>1472753821</v>
      </c>
      <c r="C426">
        <v>1472753819</v>
      </c>
      <c r="D426">
        <v>1441836237</v>
      </c>
      <c r="E426">
        <v>1</v>
      </c>
      <c r="F426">
        <v>1</v>
      </c>
      <c r="G426">
        <v>15514512</v>
      </c>
      <c r="H426">
        <v>3</v>
      </c>
      <c r="I426" t="s">
        <v>643</v>
      </c>
      <c r="J426" t="s">
        <v>644</v>
      </c>
      <c r="K426" t="s">
        <v>645</v>
      </c>
      <c r="L426">
        <v>1346</v>
      </c>
      <c r="N426">
        <v>1009</v>
      </c>
      <c r="O426" t="s">
        <v>581</v>
      </c>
      <c r="P426" t="s">
        <v>581</v>
      </c>
      <c r="Q426">
        <v>1</v>
      </c>
      <c r="X426">
        <v>2E-3</v>
      </c>
      <c r="Y426">
        <v>375.16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0</v>
      </c>
      <c r="AF426" t="s">
        <v>164</v>
      </c>
      <c r="AG426">
        <v>6.0000000000000001E-3</v>
      </c>
      <c r="AH426">
        <v>3</v>
      </c>
      <c r="AI426">
        <v>-1</v>
      </c>
      <c r="AJ426" t="s">
        <v>3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</row>
    <row r="427" spans="1:44" x14ac:dyDescent="0.2">
      <c r="A427">
        <f>ROW(Source!A492)</f>
        <v>492</v>
      </c>
      <c r="B427">
        <v>1472753822</v>
      </c>
      <c r="C427">
        <v>1472753819</v>
      </c>
      <c r="D427">
        <v>1441836235</v>
      </c>
      <c r="E427">
        <v>1</v>
      </c>
      <c r="F427">
        <v>1</v>
      </c>
      <c r="G427">
        <v>15514512</v>
      </c>
      <c r="H427">
        <v>3</v>
      </c>
      <c r="I427" t="s">
        <v>578</v>
      </c>
      <c r="J427" t="s">
        <v>579</v>
      </c>
      <c r="K427" t="s">
        <v>580</v>
      </c>
      <c r="L427">
        <v>1346</v>
      </c>
      <c r="N427">
        <v>1009</v>
      </c>
      <c r="O427" t="s">
        <v>581</v>
      </c>
      <c r="P427" t="s">
        <v>581</v>
      </c>
      <c r="Q427">
        <v>1</v>
      </c>
      <c r="X427">
        <v>2.0000000000000001E-4</v>
      </c>
      <c r="Y427">
        <v>31.49</v>
      </c>
      <c r="Z427">
        <v>0</v>
      </c>
      <c r="AA427">
        <v>0</v>
      </c>
      <c r="AB427">
        <v>0</v>
      </c>
      <c r="AC427">
        <v>0</v>
      </c>
      <c r="AD427">
        <v>1</v>
      </c>
      <c r="AE427">
        <v>0</v>
      </c>
      <c r="AF427" t="s">
        <v>164</v>
      </c>
      <c r="AG427">
        <v>6.0000000000000006E-4</v>
      </c>
      <c r="AH427">
        <v>3</v>
      </c>
      <c r="AI427">
        <v>-1</v>
      </c>
      <c r="AJ427" t="s">
        <v>3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</row>
    <row r="428" spans="1:44" x14ac:dyDescent="0.2">
      <c r="A428">
        <f>ROW(Source!A493)</f>
        <v>493</v>
      </c>
      <c r="B428">
        <v>1472753824</v>
      </c>
      <c r="C428">
        <v>1472753823</v>
      </c>
      <c r="D428">
        <v>1441819193</v>
      </c>
      <c r="E428">
        <v>15514512</v>
      </c>
      <c r="F428">
        <v>1</v>
      </c>
      <c r="G428">
        <v>15514512</v>
      </c>
      <c r="H428">
        <v>1</v>
      </c>
      <c r="I428" t="s">
        <v>571</v>
      </c>
      <c r="J428" t="s">
        <v>3</v>
      </c>
      <c r="K428" t="s">
        <v>572</v>
      </c>
      <c r="L428">
        <v>1191</v>
      </c>
      <c r="N428">
        <v>1013</v>
      </c>
      <c r="O428" t="s">
        <v>573</v>
      </c>
      <c r="P428" t="s">
        <v>573</v>
      </c>
      <c r="Q428">
        <v>1</v>
      </c>
      <c r="X428">
        <v>0.9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1</v>
      </c>
      <c r="AE428">
        <v>1</v>
      </c>
      <c r="AF428" t="s">
        <v>3</v>
      </c>
      <c r="AG428">
        <v>0.9</v>
      </c>
      <c r="AH428">
        <v>3</v>
      </c>
      <c r="AI428">
        <v>-1</v>
      </c>
      <c r="AJ428" t="s">
        <v>3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</row>
    <row r="429" spans="1:44" x14ac:dyDescent="0.2">
      <c r="A429">
        <f>ROW(Source!A493)</f>
        <v>493</v>
      </c>
      <c r="B429">
        <v>1472753825</v>
      </c>
      <c r="C429">
        <v>1472753823</v>
      </c>
      <c r="D429">
        <v>1441836237</v>
      </c>
      <c r="E429">
        <v>1</v>
      </c>
      <c r="F429">
        <v>1</v>
      </c>
      <c r="G429">
        <v>15514512</v>
      </c>
      <c r="H429">
        <v>3</v>
      </c>
      <c r="I429" t="s">
        <v>643</v>
      </c>
      <c r="J429" t="s">
        <v>644</v>
      </c>
      <c r="K429" t="s">
        <v>645</v>
      </c>
      <c r="L429">
        <v>1346</v>
      </c>
      <c r="N429">
        <v>1009</v>
      </c>
      <c r="O429" t="s">
        <v>581</v>
      </c>
      <c r="P429" t="s">
        <v>581</v>
      </c>
      <c r="Q429">
        <v>1</v>
      </c>
      <c r="X429">
        <v>1.7999999999999999E-2</v>
      </c>
      <c r="Y429">
        <v>375.16</v>
      </c>
      <c r="Z429">
        <v>0</v>
      </c>
      <c r="AA429">
        <v>0</v>
      </c>
      <c r="AB429">
        <v>0</v>
      </c>
      <c r="AC429">
        <v>0</v>
      </c>
      <c r="AD429">
        <v>1</v>
      </c>
      <c r="AE429">
        <v>0</v>
      </c>
      <c r="AF429" t="s">
        <v>3</v>
      </c>
      <c r="AG429">
        <v>1.7999999999999999E-2</v>
      </c>
      <c r="AH429">
        <v>3</v>
      </c>
      <c r="AI429">
        <v>-1</v>
      </c>
      <c r="AJ429" t="s">
        <v>3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</row>
    <row r="430" spans="1:44" x14ac:dyDescent="0.2">
      <c r="A430">
        <f>ROW(Source!A493)</f>
        <v>493</v>
      </c>
      <c r="B430">
        <v>1472753826</v>
      </c>
      <c r="C430">
        <v>1472753823</v>
      </c>
      <c r="D430">
        <v>1441836235</v>
      </c>
      <c r="E430">
        <v>1</v>
      </c>
      <c r="F430">
        <v>1</v>
      </c>
      <c r="G430">
        <v>15514512</v>
      </c>
      <c r="H430">
        <v>3</v>
      </c>
      <c r="I430" t="s">
        <v>578</v>
      </c>
      <c r="J430" t="s">
        <v>579</v>
      </c>
      <c r="K430" t="s">
        <v>580</v>
      </c>
      <c r="L430">
        <v>1346</v>
      </c>
      <c r="N430">
        <v>1009</v>
      </c>
      <c r="O430" t="s">
        <v>581</v>
      </c>
      <c r="P430" t="s">
        <v>581</v>
      </c>
      <c r="Q430">
        <v>1</v>
      </c>
      <c r="X430">
        <v>5.0000000000000001E-3</v>
      </c>
      <c r="Y430">
        <v>31.49</v>
      </c>
      <c r="Z430">
        <v>0</v>
      </c>
      <c r="AA430">
        <v>0</v>
      </c>
      <c r="AB430">
        <v>0</v>
      </c>
      <c r="AC430">
        <v>0</v>
      </c>
      <c r="AD430">
        <v>1</v>
      </c>
      <c r="AE430">
        <v>0</v>
      </c>
      <c r="AF430" t="s">
        <v>3</v>
      </c>
      <c r="AG430">
        <v>5.0000000000000001E-3</v>
      </c>
      <c r="AH430">
        <v>3</v>
      </c>
      <c r="AI430">
        <v>-1</v>
      </c>
      <c r="AJ430" t="s">
        <v>3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</row>
    <row r="431" spans="1:44" x14ac:dyDescent="0.2">
      <c r="A431">
        <f>ROW(Source!A493)</f>
        <v>493</v>
      </c>
      <c r="B431">
        <v>1472753827</v>
      </c>
      <c r="C431">
        <v>1472753823</v>
      </c>
      <c r="D431">
        <v>1441834628</v>
      </c>
      <c r="E431">
        <v>1</v>
      </c>
      <c r="F431">
        <v>1</v>
      </c>
      <c r="G431">
        <v>15514512</v>
      </c>
      <c r="H431">
        <v>3</v>
      </c>
      <c r="I431" t="s">
        <v>640</v>
      </c>
      <c r="J431" t="s">
        <v>641</v>
      </c>
      <c r="K431" t="s">
        <v>642</v>
      </c>
      <c r="L431">
        <v>1348</v>
      </c>
      <c r="N431">
        <v>1009</v>
      </c>
      <c r="O431" t="s">
        <v>599</v>
      </c>
      <c r="P431" t="s">
        <v>599</v>
      </c>
      <c r="Q431">
        <v>1000</v>
      </c>
      <c r="X431">
        <v>1.0000000000000001E-5</v>
      </c>
      <c r="Y431">
        <v>73951.73</v>
      </c>
      <c r="Z431">
        <v>0</v>
      </c>
      <c r="AA431">
        <v>0</v>
      </c>
      <c r="AB431">
        <v>0</v>
      </c>
      <c r="AC431">
        <v>0</v>
      </c>
      <c r="AD431">
        <v>1</v>
      </c>
      <c r="AE431">
        <v>0</v>
      </c>
      <c r="AF431" t="s">
        <v>3</v>
      </c>
      <c r="AG431">
        <v>1.0000000000000001E-5</v>
      </c>
      <c r="AH431">
        <v>3</v>
      </c>
      <c r="AI431">
        <v>-1</v>
      </c>
      <c r="AJ431" t="s">
        <v>3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</row>
    <row r="432" spans="1:44" x14ac:dyDescent="0.2">
      <c r="A432">
        <f>ROW(Source!A493)</f>
        <v>493</v>
      </c>
      <c r="B432">
        <v>1472753828</v>
      </c>
      <c r="C432">
        <v>1472753823</v>
      </c>
      <c r="D432">
        <v>1441834634</v>
      </c>
      <c r="E432">
        <v>1</v>
      </c>
      <c r="F432">
        <v>1</v>
      </c>
      <c r="G432">
        <v>15514512</v>
      </c>
      <c r="H432">
        <v>3</v>
      </c>
      <c r="I432" t="s">
        <v>621</v>
      </c>
      <c r="J432" t="s">
        <v>622</v>
      </c>
      <c r="K432" t="s">
        <v>623</v>
      </c>
      <c r="L432">
        <v>1348</v>
      </c>
      <c r="N432">
        <v>1009</v>
      </c>
      <c r="O432" t="s">
        <v>599</v>
      </c>
      <c r="P432" t="s">
        <v>599</v>
      </c>
      <c r="Q432">
        <v>1000</v>
      </c>
      <c r="X432">
        <v>1.0000000000000001E-5</v>
      </c>
      <c r="Y432">
        <v>88053.759999999995</v>
      </c>
      <c r="Z432">
        <v>0</v>
      </c>
      <c r="AA432">
        <v>0</v>
      </c>
      <c r="AB432">
        <v>0</v>
      </c>
      <c r="AC432">
        <v>0</v>
      </c>
      <c r="AD432">
        <v>1</v>
      </c>
      <c r="AE432">
        <v>0</v>
      </c>
      <c r="AF432" t="s">
        <v>3</v>
      </c>
      <c r="AG432">
        <v>1.0000000000000001E-5</v>
      </c>
      <c r="AH432">
        <v>3</v>
      </c>
      <c r="AI432">
        <v>-1</v>
      </c>
      <c r="AJ432" t="s">
        <v>3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</row>
    <row r="433" spans="1:44" x14ac:dyDescent="0.2">
      <c r="A433">
        <f>ROW(Source!A493)</f>
        <v>493</v>
      </c>
      <c r="B433">
        <v>1472753829</v>
      </c>
      <c r="C433">
        <v>1472753823</v>
      </c>
      <c r="D433">
        <v>1441834853</v>
      </c>
      <c r="E433">
        <v>1</v>
      </c>
      <c r="F433">
        <v>1</v>
      </c>
      <c r="G433">
        <v>15514512</v>
      </c>
      <c r="H433">
        <v>3</v>
      </c>
      <c r="I433" t="s">
        <v>627</v>
      </c>
      <c r="J433" t="s">
        <v>628</v>
      </c>
      <c r="K433" t="s">
        <v>629</v>
      </c>
      <c r="L433">
        <v>1348</v>
      </c>
      <c r="N433">
        <v>1009</v>
      </c>
      <c r="O433" t="s">
        <v>599</v>
      </c>
      <c r="P433" t="s">
        <v>599</v>
      </c>
      <c r="Q433">
        <v>1000</v>
      </c>
      <c r="X433">
        <v>1.0000000000000001E-5</v>
      </c>
      <c r="Y433">
        <v>78065.73</v>
      </c>
      <c r="Z433">
        <v>0</v>
      </c>
      <c r="AA433">
        <v>0</v>
      </c>
      <c r="AB433">
        <v>0</v>
      </c>
      <c r="AC433">
        <v>0</v>
      </c>
      <c r="AD433">
        <v>1</v>
      </c>
      <c r="AE433">
        <v>0</v>
      </c>
      <c r="AF433" t="s">
        <v>3</v>
      </c>
      <c r="AG433">
        <v>1.0000000000000001E-5</v>
      </c>
      <c r="AH433">
        <v>3</v>
      </c>
      <c r="AI433">
        <v>-1</v>
      </c>
      <c r="AJ433" t="s">
        <v>3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</row>
    <row r="434" spans="1:44" x14ac:dyDescent="0.2">
      <c r="A434">
        <f>ROW(Source!A494)</f>
        <v>494</v>
      </c>
      <c r="B434">
        <v>1472753831</v>
      </c>
      <c r="C434">
        <v>1472753830</v>
      </c>
      <c r="D434">
        <v>1441819193</v>
      </c>
      <c r="E434">
        <v>15514512</v>
      </c>
      <c r="F434">
        <v>1</v>
      </c>
      <c r="G434">
        <v>15514512</v>
      </c>
      <c r="H434">
        <v>1</v>
      </c>
      <c r="I434" t="s">
        <v>571</v>
      </c>
      <c r="J434" t="s">
        <v>3</v>
      </c>
      <c r="K434" t="s">
        <v>572</v>
      </c>
      <c r="L434">
        <v>1191</v>
      </c>
      <c r="N434">
        <v>1013</v>
      </c>
      <c r="O434" t="s">
        <v>573</v>
      </c>
      <c r="P434" t="s">
        <v>573</v>
      </c>
      <c r="Q434">
        <v>1</v>
      </c>
      <c r="X434">
        <v>1.2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1</v>
      </c>
      <c r="AE434">
        <v>1</v>
      </c>
      <c r="AF434" t="s">
        <v>3</v>
      </c>
      <c r="AG434">
        <v>1.2</v>
      </c>
      <c r="AH434">
        <v>3</v>
      </c>
      <c r="AI434">
        <v>-1</v>
      </c>
      <c r="AJ434" t="s">
        <v>3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</row>
    <row r="435" spans="1:44" x14ac:dyDescent="0.2">
      <c r="A435">
        <f>ROW(Source!A494)</f>
        <v>494</v>
      </c>
      <c r="B435">
        <v>1472753832</v>
      </c>
      <c r="C435">
        <v>1472753830</v>
      </c>
      <c r="D435">
        <v>1441836235</v>
      </c>
      <c r="E435">
        <v>1</v>
      </c>
      <c r="F435">
        <v>1</v>
      </c>
      <c r="G435">
        <v>15514512</v>
      </c>
      <c r="H435">
        <v>3</v>
      </c>
      <c r="I435" t="s">
        <v>578</v>
      </c>
      <c r="J435" t="s">
        <v>579</v>
      </c>
      <c r="K435" t="s">
        <v>580</v>
      </c>
      <c r="L435">
        <v>1346</v>
      </c>
      <c r="N435">
        <v>1009</v>
      </c>
      <c r="O435" t="s">
        <v>581</v>
      </c>
      <c r="P435" t="s">
        <v>581</v>
      </c>
      <c r="Q435">
        <v>1</v>
      </c>
      <c r="X435">
        <v>7.0000000000000001E-3</v>
      </c>
      <c r="Y435">
        <v>31.49</v>
      </c>
      <c r="Z435">
        <v>0</v>
      </c>
      <c r="AA435">
        <v>0</v>
      </c>
      <c r="AB435">
        <v>0</v>
      </c>
      <c r="AC435">
        <v>0</v>
      </c>
      <c r="AD435">
        <v>1</v>
      </c>
      <c r="AE435">
        <v>0</v>
      </c>
      <c r="AF435" t="s">
        <v>3</v>
      </c>
      <c r="AG435">
        <v>7.0000000000000001E-3</v>
      </c>
      <c r="AH435">
        <v>3</v>
      </c>
      <c r="AI435">
        <v>-1</v>
      </c>
      <c r="AJ435" t="s">
        <v>3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</row>
    <row r="436" spans="1:44" x14ac:dyDescent="0.2">
      <c r="A436">
        <f>ROW(Source!A494)</f>
        <v>494</v>
      </c>
      <c r="B436">
        <v>1472753833</v>
      </c>
      <c r="C436">
        <v>1472753830</v>
      </c>
      <c r="D436">
        <v>1441834628</v>
      </c>
      <c r="E436">
        <v>1</v>
      </c>
      <c r="F436">
        <v>1</v>
      </c>
      <c r="G436">
        <v>15514512</v>
      </c>
      <c r="H436">
        <v>3</v>
      </c>
      <c r="I436" t="s">
        <v>640</v>
      </c>
      <c r="J436" t="s">
        <v>641</v>
      </c>
      <c r="K436" t="s">
        <v>642</v>
      </c>
      <c r="L436">
        <v>1348</v>
      </c>
      <c r="N436">
        <v>1009</v>
      </c>
      <c r="O436" t="s">
        <v>599</v>
      </c>
      <c r="P436" t="s">
        <v>599</v>
      </c>
      <c r="Q436">
        <v>1000</v>
      </c>
      <c r="X436">
        <v>2.0000000000000002E-5</v>
      </c>
      <c r="Y436">
        <v>73951.73</v>
      </c>
      <c r="Z436">
        <v>0</v>
      </c>
      <c r="AA436">
        <v>0</v>
      </c>
      <c r="AB436">
        <v>0</v>
      </c>
      <c r="AC436">
        <v>0</v>
      </c>
      <c r="AD436">
        <v>1</v>
      </c>
      <c r="AE436">
        <v>0</v>
      </c>
      <c r="AF436" t="s">
        <v>3</v>
      </c>
      <c r="AG436">
        <v>2.0000000000000002E-5</v>
      </c>
      <c r="AH436">
        <v>3</v>
      </c>
      <c r="AI436">
        <v>-1</v>
      </c>
      <c r="AJ436" t="s">
        <v>3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</row>
    <row r="437" spans="1:44" x14ac:dyDescent="0.2">
      <c r="A437">
        <f>ROW(Source!A495)</f>
        <v>495</v>
      </c>
      <c r="B437">
        <v>1472753835</v>
      </c>
      <c r="C437">
        <v>1472753834</v>
      </c>
      <c r="D437">
        <v>1441819193</v>
      </c>
      <c r="E437">
        <v>15514512</v>
      </c>
      <c r="F437">
        <v>1</v>
      </c>
      <c r="G437">
        <v>15514512</v>
      </c>
      <c r="H437">
        <v>1</v>
      </c>
      <c r="I437" t="s">
        <v>571</v>
      </c>
      <c r="J437" t="s">
        <v>3</v>
      </c>
      <c r="K437" t="s">
        <v>572</v>
      </c>
      <c r="L437">
        <v>1191</v>
      </c>
      <c r="N437">
        <v>1013</v>
      </c>
      <c r="O437" t="s">
        <v>573</v>
      </c>
      <c r="P437" t="s">
        <v>573</v>
      </c>
      <c r="Q437">
        <v>1</v>
      </c>
      <c r="X437">
        <v>0.04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1</v>
      </c>
      <c r="AE437">
        <v>1</v>
      </c>
      <c r="AF437" t="s">
        <v>164</v>
      </c>
      <c r="AG437">
        <v>0.12</v>
      </c>
      <c r="AH437">
        <v>3</v>
      </c>
      <c r="AI437">
        <v>-1</v>
      </c>
      <c r="AJ437" t="s">
        <v>3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</row>
    <row r="438" spans="1:44" x14ac:dyDescent="0.2">
      <c r="A438">
        <f>ROW(Source!A495)</f>
        <v>495</v>
      </c>
      <c r="B438">
        <v>1472753836</v>
      </c>
      <c r="C438">
        <v>1472753834</v>
      </c>
      <c r="D438">
        <v>1441836235</v>
      </c>
      <c r="E438">
        <v>1</v>
      </c>
      <c r="F438">
        <v>1</v>
      </c>
      <c r="G438">
        <v>15514512</v>
      </c>
      <c r="H438">
        <v>3</v>
      </c>
      <c r="I438" t="s">
        <v>578</v>
      </c>
      <c r="J438" t="s">
        <v>579</v>
      </c>
      <c r="K438" t="s">
        <v>580</v>
      </c>
      <c r="L438">
        <v>1346</v>
      </c>
      <c r="N438">
        <v>1009</v>
      </c>
      <c r="O438" t="s">
        <v>581</v>
      </c>
      <c r="P438" t="s">
        <v>581</v>
      </c>
      <c r="Q438">
        <v>1</v>
      </c>
      <c r="X438">
        <v>2.0000000000000001E-4</v>
      </c>
      <c r="Y438">
        <v>31.49</v>
      </c>
      <c r="Z438">
        <v>0</v>
      </c>
      <c r="AA438">
        <v>0</v>
      </c>
      <c r="AB438">
        <v>0</v>
      </c>
      <c r="AC438">
        <v>0</v>
      </c>
      <c r="AD438">
        <v>1</v>
      </c>
      <c r="AE438">
        <v>0</v>
      </c>
      <c r="AF438" t="s">
        <v>164</v>
      </c>
      <c r="AG438">
        <v>6.0000000000000006E-4</v>
      </c>
      <c r="AH438">
        <v>3</v>
      </c>
      <c r="AI438">
        <v>-1</v>
      </c>
      <c r="AJ438" t="s">
        <v>3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</row>
    <row r="439" spans="1:44" x14ac:dyDescent="0.2">
      <c r="A439">
        <f>ROW(Source!A496)</f>
        <v>496</v>
      </c>
      <c r="B439">
        <v>1472753843</v>
      </c>
      <c r="C439">
        <v>1472753838</v>
      </c>
      <c r="D439">
        <v>1441819193</v>
      </c>
      <c r="E439">
        <v>15514512</v>
      </c>
      <c r="F439">
        <v>1</v>
      </c>
      <c r="G439">
        <v>15514512</v>
      </c>
      <c r="H439">
        <v>1</v>
      </c>
      <c r="I439" t="s">
        <v>571</v>
      </c>
      <c r="J439" t="s">
        <v>3</v>
      </c>
      <c r="K439" t="s">
        <v>572</v>
      </c>
      <c r="L439">
        <v>1191</v>
      </c>
      <c r="N439">
        <v>1013</v>
      </c>
      <c r="O439" t="s">
        <v>573</v>
      </c>
      <c r="P439" t="s">
        <v>573</v>
      </c>
      <c r="Q439">
        <v>1</v>
      </c>
      <c r="X439">
        <v>0.4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1</v>
      </c>
      <c r="AE439">
        <v>1</v>
      </c>
      <c r="AF439" t="s">
        <v>3</v>
      </c>
      <c r="AG439">
        <v>0.4</v>
      </c>
      <c r="AH439">
        <v>2</v>
      </c>
      <c r="AI439">
        <v>1472753839</v>
      </c>
      <c r="AJ439">
        <v>205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</row>
    <row r="440" spans="1:44" x14ac:dyDescent="0.2">
      <c r="A440">
        <f>ROW(Source!A496)</f>
        <v>496</v>
      </c>
      <c r="B440">
        <v>1472753844</v>
      </c>
      <c r="C440">
        <v>1472753838</v>
      </c>
      <c r="D440">
        <v>1441836235</v>
      </c>
      <c r="E440">
        <v>1</v>
      </c>
      <c r="F440">
        <v>1</v>
      </c>
      <c r="G440">
        <v>15514512</v>
      </c>
      <c r="H440">
        <v>3</v>
      </c>
      <c r="I440" t="s">
        <v>578</v>
      </c>
      <c r="J440" t="s">
        <v>579</v>
      </c>
      <c r="K440" t="s">
        <v>580</v>
      </c>
      <c r="L440">
        <v>1346</v>
      </c>
      <c r="N440">
        <v>1009</v>
      </c>
      <c r="O440" t="s">
        <v>581</v>
      </c>
      <c r="P440" t="s">
        <v>581</v>
      </c>
      <c r="Q440">
        <v>1</v>
      </c>
      <c r="X440">
        <v>0.02</v>
      </c>
      <c r="Y440">
        <v>31.49</v>
      </c>
      <c r="Z440">
        <v>0</v>
      </c>
      <c r="AA440">
        <v>0</v>
      </c>
      <c r="AB440">
        <v>0</v>
      </c>
      <c r="AC440">
        <v>0</v>
      </c>
      <c r="AD440">
        <v>1</v>
      </c>
      <c r="AE440">
        <v>0</v>
      </c>
      <c r="AF440" t="s">
        <v>3</v>
      </c>
      <c r="AG440">
        <v>0.02</v>
      </c>
      <c r="AH440">
        <v>2</v>
      </c>
      <c r="AI440">
        <v>1472753840</v>
      </c>
      <c r="AJ440">
        <v>206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</row>
    <row r="441" spans="1:44" x14ac:dyDescent="0.2">
      <c r="A441">
        <f>ROW(Source!A496)</f>
        <v>496</v>
      </c>
      <c r="B441">
        <v>1472753845</v>
      </c>
      <c r="C441">
        <v>1472753838</v>
      </c>
      <c r="D441">
        <v>1441838749</v>
      </c>
      <c r="E441">
        <v>1</v>
      </c>
      <c r="F441">
        <v>1</v>
      </c>
      <c r="G441">
        <v>15514512</v>
      </c>
      <c r="H441">
        <v>3</v>
      </c>
      <c r="I441" t="s">
        <v>649</v>
      </c>
      <c r="J441" t="s">
        <v>650</v>
      </c>
      <c r="K441" t="s">
        <v>651</v>
      </c>
      <c r="L441">
        <v>1327</v>
      </c>
      <c r="N441">
        <v>1005</v>
      </c>
      <c r="O441" t="s">
        <v>636</v>
      </c>
      <c r="P441" t="s">
        <v>636</v>
      </c>
      <c r="Q441">
        <v>1</v>
      </c>
      <c r="X441">
        <v>0.03</v>
      </c>
      <c r="Y441">
        <v>509.19</v>
      </c>
      <c r="Z441">
        <v>0</v>
      </c>
      <c r="AA441">
        <v>0</v>
      </c>
      <c r="AB441">
        <v>0</v>
      </c>
      <c r="AC441">
        <v>0</v>
      </c>
      <c r="AD441">
        <v>1</v>
      </c>
      <c r="AE441">
        <v>0</v>
      </c>
      <c r="AF441" t="s">
        <v>3</v>
      </c>
      <c r="AG441">
        <v>0.03</v>
      </c>
      <c r="AH441">
        <v>2</v>
      </c>
      <c r="AI441">
        <v>1472753841</v>
      </c>
      <c r="AJ441">
        <v>207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</row>
    <row r="442" spans="1:44" x14ac:dyDescent="0.2">
      <c r="A442">
        <f>ROW(Source!A496)</f>
        <v>496</v>
      </c>
      <c r="B442">
        <v>1472753846</v>
      </c>
      <c r="C442">
        <v>1472753838</v>
      </c>
      <c r="D442">
        <v>1441834659</v>
      </c>
      <c r="E442">
        <v>1</v>
      </c>
      <c r="F442">
        <v>1</v>
      </c>
      <c r="G442">
        <v>15514512</v>
      </c>
      <c r="H442">
        <v>3</v>
      </c>
      <c r="I442" t="s">
        <v>652</v>
      </c>
      <c r="J442" t="s">
        <v>653</v>
      </c>
      <c r="K442" t="s">
        <v>654</v>
      </c>
      <c r="L442">
        <v>1348</v>
      </c>
      <c r="N442">
        <v>1009</v>
      </c>
      <c r="O442" t="s">
        <v>599</v>
      </c>
      <c r="P442" t="s">
        <v>599</v>
      </c>
      <c r="Q442">
        <v>1000</v>
      </c>
      <c r="X442">
        <v>3.0000000000000001E-5</v>
      </c>
      <c r="Y442">
        <v>113415.03999999999</v>
      </c>
      <c r="Z442">
        <v>0</v>
      </c>
      <c r="AA442">
        <v>0</v>
      </c>
      <c r="AB442">
        <v>0</v>
      </c>
      <c r="AC442">
        <v>0</v>
      </c>
      <c r="AD442">
        <v>1</v>
      </c>
      <c r="AE442">
        <v>0</v>
      </c>
      <c r="AF442" t="s">
        <v>3</v>
      </c>
      <c r="AG442">
        <v>3.0000000000000001E-5</v>
      </c>
      <c r="AH442">
        <v>2</v>
      </c>
      <c r="AI442">
        <v>1472753842</v>
      </c>
      <c r="AJ442">
        <v>208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</row>
    <row r="443" spans="1:44" x14ac:dyDescent="0.2">
      <c r="A443">
        <f>ROW(Source!A497)</f>
        <v>497</v>
      </c>
      <c r="B443">
        <v>1472753852</v>
      </c>
      <c r="C443">
        <v>1472753847</v>
      </c>
      <c r="D443">
        <v>1441819193</v>
      </c>
      <c r="E443">
        <v>15514512</v>
      </c>
      <c r="F443">
        <v>1</v>
      </c>
      <c r="G443">
        <v>15514512</v>
      </c>
      <c r="H443">
        <v>1</v>
      </c>
      <c r="I443" t="s">
        <v>571</v>
      </c>
      <c r="J443" t="s">
        <v>3</v>
      </c>
      <c r="K443" t="s">
        <v>572</v>
      </c>
      <c r="L443">
        <v>1191</v>
      </c>
      <c r="N443">
        <v>1013</v>
      </c>
      <c r="O443" t="s">
        <v>573</v>
      </c>
      <c r="P443" t="s">
        <v>573</v>
      </c>
      <c r="Q443">
        <v>1</v>
      </c>
      <c r="X443">
        <v>0.17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1</v>
      </c>
      <c r="AE443">
        <v>1</v>
      </c>
      <c r="AF443" t="s">
        <v>32</v>
      </c>
      <c r="AG443">
        <v>0.68</v>
      </c>
      <c r="AH443">
        <v>2</v>
      </c>
      <c r="AI443">
        <v>1472753848</v>
      </c>
      <c r="AJ443">
        <v>209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</row>
    <row r="444" spans="1:44" x14ac:dyDescent="0.2">
      <c r="A444">
        <f>ROW(Source!A497)</f>
        <v>497</v>
      </c>
      <c r="B444">
        <v>1472753853</v>
      </c>
      <c r="C444">
        <v>1472753847</v>
      </c>
      <c r="D444">
        <v>1441834258</v>
      </c>
      <c r="E444">
        <v>1</v>
      </c>
      <c r="F444">
        <v>1</v>
      </c>
      <c r="G444">
        <v>15514512</v>
      </c>
      <c r="H444">
        <v>2</v>
      </c>
      <c r="I444" t="s">
        <v>574</v>
      </c>
      <c r="J444" t="s">
        <v>575</v>
      </c>
      <c r="K444" t="s">
        <v>576</v>
      </c>
      <c r="L444">
        <v>1368</v>
      </c>
      <c r="N444">
        <v>1011</v>
      </c>
      <c r="O444" t="s">
        <v>577</v>
      </c>
      <c r="P444" t="s">
        <v>577</v>
      </c>
      <c r="Q444">
        <v>1</v>
      </c>
      <c r="X444">
        <v>0.01</v>
      </c>
      <c r="Y444">
        <v>0</v>
      </c>
      <c r="Z444">
        <v>1303.01</v>
      </c>
      <c r="AA444">
        <v>826.2</v>
      </c>
      <c r="AB444">
        <v>0</v>
      </c>
      <c r="AC444">
        <v>0</v>
      </c>
      <c r="AD444">
        <v>1</v>
      </c>
      <c r="AE444">
        <v>0</v>
      </c>
      <c r="AF444" t="s">
        <v>32</v>
      </c>
      <c r="AG444">
        <v>0.04</v>
      </c>
      <c r="AH444">
        <v>2</v>
      </c>
      <c r="AI444">
        <v>1472753849</v>
      </c>
      <c r="AJ444">
        <v>210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</row>
    <row r="445" spans="1:44" x14ac:dyDescent="0.2">
      <c r="A445">
        <f>ROW(Source!A497)</f>
        <v>497</v>
      </c>
      <c r="B445">
        <v>1472753854</v>
      </c>
      <c r="C445">
        <v>1472753847</v>
      </c>
      <c r="D445">
        <v>1441836186</v>
      </c>
      <c r="E445">
        <v>1</v>
      </c>
      <c r="F445">
        <v>1</v>
      </c>
      <c r="G445">
        <v>15514512</v>
      </c>
      <c r="H445">
        <v>3</v>
      </c>
      <c r="I445" t="s">
        <v>655</v>
      </c>
      <c r="J445" t="s">
        <v>656</v>
      </c>
      <c r="K445" t="s">
        <v>657</v>
      </c>
      <c r="L445">
        <v>1346</v>
      </c>
      <c r="N445">
        <v>1009</v>
      </c>
      <c r="O445" t="s">
        <v>581</v>
      </c>
      <c r="P445" t="s">
        <v>581</v>
      </c>
      <c r="Q445">
        <v>1</v>
      </c>
      <c r="X445">
        <v>0.01</v>
      </c>
      <c r="Y445">
        <v>494.57</v>
      </c>
      <c r="Z445">
        <v>0</v>
      </c>
      <c r="AA445">
        <v>0</v>
      </c>
      <c r="AB445">
        <v>0</v>
      </c>
      <c r="AC445">
        <v>0</v>
      </c>
      <c r="AD445">
        <v>1</v>
      </c>
      <c r="AE445">
        <v>0</v>
      </c>
      <c r="AF445" t="s">
        <v>32</v>
      </c>
      <c r="AG445">
        <v>0.04</v>
      </c>
      <c r="AH445">
        <v>2</v>
      </c>
      <c r="AI445">
        <v>1472753850</v>
      </c>
      <c r="AJ445">
        <v>211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</row>
    <row r="446" spans="1:44" x14ac:dyDescent="0.2">
      <c r="A446">
        <f>ROW(Source!A497)</f>
        <v>497</v>
      </c>
      <c r="B446">
        <v>1472753855</v>
      </c>
      <c r="C446">
        <v>1472753847</v>
      </c>
      <c r="D446">
        <v>1441836230</v>
      </c>
      <c r="E446">
        <v>1</v>
      </c>
      <c r="F446">
        <v>1</v>
      </c>
      <c r="G446">
        <v>15514512</v>
      </c>
      <c r="H446">
        <v>3</v>
      </c>
      <c r="I446" t="s">
        <v>658</v>
      </c>
      <c r="J446" t="s">
        <v>659</v>
      </c>
      <c r="K446" t="s">
        <v>660</v>
      </c>
      <c r="L446">
        <v>1327</v>
      </c>
      <c r="N446">
        <v>1005</v>
      </c>
      <c r="O446" t="s">
        <v>636</v>
      </c>
      <c r="P446" t="s">
        <v>636</v>
      </c>
      <c r="Q446">
        <v>1</v>
      </c>
      <c r="X446">
        <v>0.02</v>
      </c>
      <c r="Y446">
        <v>46</v>
      </c>
      <c r="Z446">
        <v>0</v>
      </c>
      <c r="AA446">
        <v>0</v>
      </c>
      <c r="AB446">
        <v>0</v>
      </c>
      <c r="AC446">
        <v>0</v>
      </c>
      <c r="AD446">
        <v>1</v>
      </c>
      <c r="AE446">
        <v>0</v>
      </c>
      <c r="AF446" t="s">
        <v>32</v>
      </c>
      <c r="AG446">
        <v>0.08</v>
      </c>
      <c r="AH446">
        <v>2</v>
      </c>
      <c r="AI446">
        <v>1472753851</v>
      </c>
      <c r="AJ446">
        <v>212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</row>
    <row r="447" spans="1:44" x14ac:dyDescent="0.2">
      <c r="A447">
        <f>ROW(Source!A498)</f>
        <v>498</v>
      </c>
      <c r="B447">
        <v>1472753857</v>
      </c>
      <c r="C447">
        <v>1472753856</v>
      </c>
      <c r="D447">
        <v>1441819193</v>
      </c>
      <c r="E447">
        <v>15514512</v>
      </c>
      <c r="F447">
        <v>1</v>
      </c>
      <c r="G447">
        <v>15514512</v>
      </c>
      <c r="H447">
        <v>1</v>
      </c>
      <c r="I447" t="s">
        <v>571</v>
      </c>
      <c r="J447" t="s">
        <v>3</v>
      </c>
      <c r="K447" t="s">
        <v>572</v>
      </c>
      <c r="L447">
        <v>1191</v>
      </c>
      <c r="N447">
        <v>1013</v>
      </c>
      <c r="O447" t="s">
        <v>573</v>
      </c>
      <c r="P447" t="s">
        <v>573</v>
      </c>
      <c r="Q447">
        <v>1</v>
      </c>
      <c r="X447">
        <v>0.03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1</v>
      </c>
      <c r="AE447">
        <v>1</v>
      </c>
      <c r="AF447" t="s">
        <v>164</v>
      </c>
      <c r="AG447">
        <v>0.09</v>
      </c>
      <c r="AH447">
        <v>3</v>
      </c>
      <c r="AI447">
        <v>-1</v>
      </c>
      <c r="AJ447" t="s">
        <v>3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</row>
    <row r="448" spans="1:44" x14ac:dyDescent="0.2">
      <c r="A448">
        <f>ROW(Source!A498)</f>
        <v>498</v>
      </c>
      <c r="B448">
        <v>1472753858</v>
      </c>
      <c r="C448">
        <v>1472753856</v>
      </c>
      <c r="D448">
        <v>1441836237</v>
      </c>
      <c r="E448">
        <v>1</v>
      </c>
      <c r="F448">
        <v>1</v>
      </c>
      <c r="G448">
        <v>15514512</v>
      </c>
      <c r="H448">
        <v>3</v>
      </c>
      <c r="I448" t="s">
        <v>643</v>
      </c>
      <c r="J448" t="s">
        <v>644</v>
      </c>
      <c r="K448" t="s">
        <v>645</v>
      </c>
      <c r="L448">
        <v>1346</v>
      </c>
      <c r="N448">
        <v>1009</v>
      </c>
      <c r="O448" t="s">
        <v>581</v>
      </c>
      <c r="P448" t="s">
        <v>581</v>
      </c>
      <c r="Q448">
        <v>1</v>
      </c>
      <c r="X448">
        <v>2E-3</v>
      </c>
      <c r="Y448">
        <v>375.16</v>
      </c>
      <c r="Z448">
        <v>0</v>
      </c>
      <c r="AA448">
        <v>0</v>
      </c>
      <c r="AB448">
        <v>0</v>
      </c>
      <c r="AC448">
        <v>0</v>
      </c>
      <c r="AD448">
        <v>1</v>
      </c>
      <c r="AE448">
        <v>0</v>
      </c>
      <c r="AF448" t="s">
        <v>164</v>
      </c>
      <c r="AG448">
        <v>6.0000000000000001E-3</v>
      </c>
      <c r="AH448">
        <v>3</v>
      </c>
      <c r="AI448">
        <v>-1</v>
      </c>
      <c r="AJ448" t="s">
        <v>3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</row>
    <row r="449" spans="1:44" x14ac:dyDescent="0.2">
      <c r="A449">
        <f>ROW(Source!A498)</f>
        <v>498</v>
      </c>
      <c r="B449">
        <v>1472753859</v>
      </c>
      <c r="C449">
        <v>1472753856</v>
      </c>
      <c r="D449">
        <v>1441836235</v>
      </c>
      <c r="E449">
        <v>1</v>
      </c>
      <c r="F449">
        <v>1</v>
      </c>
      <c r="G449">
        <v>15514512</v>
      </c>
      <c r="H449">
        <v>3</v>
      </c>
      <c r="I449" t="s">
        <v>578</v>
      </c>
      <c r="J449" t="s">
        <v>579</v>
      </c>
      <c r="K449" t="s">
        <v>580</v>
      </c>
      <c r="L449">
        <v>1346</v>
      </c>
      <c r="N449">
        <v>1009</v>
      </c>
      <c r="O449" t="s">
        <v>581</v>
      </c>
      <c r="P449" t="s">
        <v>581</v>
      </c>
      <c r="Q449">
        <v>1</v>
      </c>
      <c r="X449">
        <v>2.0000000000000001E-4</v>
      </c>
      <c r="Y449">
        <v>31.49</v>
      </c>
      <c r="Z449">
        <v>0</v>
      </c>
      <c r="AA449">
        <v>0</v>
      </c>
      <c r="AB449">
        <v>0</v>
      </c>
      <c r="AC449">
        <v>0</v>
      </c>
      <c r="AD449">
        <v>1</v>
      </c>
      <c r="AE449">
        <v>0</v>
      </c>
      <c r="AF449" t="s">
        <v>164</v>
      </c>
      <c r="AG449">
        <v>6.0000000000000006E-4</v>
      </c>
      <c r="AH449">
        <v>3</v>
      </c>
      <c r="AI449">
        <v>-1</v>
      </c>
      <c r="AJ449" t="s">
        <v>3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</row>
    <row r="450" spans="1:44" x14ac:dyDescent="0.2">
      <c r="A450">
        <f>ROW(Source!A499)</f>
        <v>499</v>
      </c>
      <c r="B450">
        <v>1472753861</v>
      </c>
      <c r="C450">
        <v>1472753860</v>
      </c>
      <c r="D450">
        <v>1441819193</v>
      </c>
      <c r="E450">
        <v>15514512</v>
      </c>
      <c r="F450">
        <v>1</v>
      </c>
      <c r="G450">
        <v>15514512</v>
      </c>
      <c r="H450">
        <v>1</v>
      </c>
      <c r="I450" t="s">
        <v>571</v>
      </c>
      <c r="J450" t="s">
        <v>3</v>
      </c>
      <c r="K450" t="s">
        <v>572</v>
      </c>
      <c r="L450">
        <v>1191</v>
      </c>
      <c r="N450">
        <v>1013</v>
      </c>
      <c r="O450" t="s">
        <v>573</v>
      </c>
      <c r="P450" t="s">
        <v>573</v>
      </c>
      <c r="Q450">
        <v>1</v>
      </c>
      <c r="X450">
        <v>0.9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1</v>
      </c>
      <c r="AE450">
        <v>1</v>
      </c>
      <c r="AF450" t="s">
        <v>3</v>
      </c>
      <c r="AG450">
        <v>0.9</v>
      </c>
      <c r="AH450">
        <v>3</v>
      </c>
      <c r="AI450">
        <v>-1</v>
      </c>
      <c r="AJ450" t="s">
        <v>3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</row>
    <row r="451" spans="1:44" x14ac:dyDescent="0.2">
      <c r="A451">
        <f>ROW(Source!A499)</f>
        <v>499</v>
      </c>
      <c r="B451">
        <v>1472753862</v>
      </c>
      <c r="C451">
        <v>1472753860</v>
      </c>
      <c r="D451">
        <v>1441836237</v>
      </c>
      <c r="E451">
        <v>1</v>
      </c>
      <c r="F451">
        <v>1</v>
      </c>
      <c r="G451">
        <v>15514512</v>
      </c>
      <c r="H451">
        <v>3</v>
      </c>
      <c r="I451" t="s">
        <v>643</v>
      </c>
      <c r="J451" t="s">
        <v>644</v>
      </c>
      <c r="K451" t="s">
        <v>645</v>
      </c>
      <c r="L451">
        <v>1346</v>
      </c>
      <c r="N451">
        <v>1009</v>
      </c>
      <c r="O451" t="s">
        <v>581</v>
      </c>
      <c r="P451" t="s">
        <v>581</v>
      </c>
      <c r="Q451">
        <v>1</v>
      </c>
      <c r="X451">
        <v>1.7999999999999999E-2</v>
      </c>
      <c r="Y451">
        <v>375.16</v>
      </c>
      <c r="Z451">
        <v>0</v>
      </c>
      <c r="AA451">
        <v>0</v>
      </c>
      <c r="AB451">
        <v>0</v>
      </c>
      <c r="AC451">
        <v>0</v>
      </c>
      <c r="AD451">
        <v>1</v>
      </c>
      <c r="AE451">
        <v>0</v>
      </c>
      <c r="AF451" t="s">
        <v>3</v>
      </c>
      <c r="AG451">
        <v>1.7999999999999999E-2</v>
      </c>
      <c r="AH451">
        <v>3</v>
      </c>
      <c r="AI451">
        <v>-1</v>
      </c>
      <c r="AJ451" t="s">
        <v>3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</row>
    <row r="452" spans="1:44" x14ac:dyDescent="0.2">
      <c r="A452">
        <f>ROW(Source!A499)</f>
        <v>499</v>
      </c>
      <c r="B452">
        <v>1472753863</v>
      </c>
      <c r="C452">
        <v>1472753860</v>
      </c>
      <c r="D452">
        <v>1441836235</v>
      </c>
      <c r="E452">
        <v>1</v>
      </c>
      <c r="F452">
        <v>1</v>
      </c>
      <c r="G452">
        <v>15514512</v>
      </c>
      <c r="H452">
        <v>3</v>
      </c>
      <c r="I452" t="s">
        <v>578</v>
      </c>
      <c r="J452" t="s">
        <v>579</v>
      </c>
      <c r="K452" t="s">
        <v>580</v>
      </c>
      <c r="L452">
        <v>1346</v>
      </c>
      <c r="N452">
        <v>1009</v>
      </c>
      <c r="O452" t="s">
        <v>581</v>
      </c>
      <c r="P452" t="s">
        <v>581</v>
      </c>
      <c r="Q452">
        <v>1</v>
      </c>
      <c r="X452">
        <v>5.0000000000000001E-3</v>
      </c>
      <c r="Y452">
        <v>31.49</v>
      </c>
      <c r="Z452">
        <v>0</v>
      </c>
      <c r="AA452">
        <v>0</v>
      </c>
      <c r="AB452">
        <v>0</v>
      </c>
      <c r="AC452">
        <v>0</v>
      </c>
      <c r="AD452">
        <v>1</v>
      </c>
      <c r="AE452">
        <v>0</v>
      </c>
      <c r="AF452" t="s">
        <v>3</v>
      </c>
      <c r="AG452">
        <v>5.0000000000000001E-3</v>
      </c>
      <c r="AH452">
        <v>3</v>
      </c>
      <c r="AI452">
        <v>-1</v>
      </c>
      <c r="AJ452" t="s">
        <v>3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</row>
    <row r="453" spans="1:44" x14ac:dyDescent="0.2">
      <c r="A453">
        <f>ROW(Source!A499)</f>
        <v>499</v>
      </c>
      <c r="B453">
        <v>1472753864</v>
      </c>
      <c r="C453">
        <v>1472753860</v>
      </c>
      <c r="D453">
        <v>1441834628</v>
      </c>
      <c r="E453">
        <v>1</v>
      </c>
      <c r="F453">
        <v>1</v>
      </c>
      <c r="G453">
        <v>15514512</v>
      </c>
      <c r="H453">
        <v>3</v>
      </c>
      <c r="I453" t="s">
        <v>640</v>
      </c>
      <c r="J453" t="s">
        <v>641</v>
      </c>
      <c r="K453" t="s">
        <v>642</v>
      </c>
      <c r="L453">
        <v>1348</v>
      </c>
      <c r="N453">
        <v>1009</v>
      </c>
      <c r="O453" t="s">
        <v>599</v>
      </c>
      <c r="P453" t="s">
        <v>599</v>
      </c>
      <c r="Q453">
        <v>1000</v>
      </c>
      <c r="X453">
        <v>1.0000000000000001E-5</v>
      </c>
      <c r="Y453">
        <v>73951.73</v>
      </c>
      <c r="Z453">
        <v>0</v>
      </c>
      <c r="AA453">
        <v>0</v>
      </c>
      <c r="AB453">
        <v>0</v>
      </c>
      <c r="AC453">
        <v>0</v>
      </c>
      <c r="AD453">
        <v>1</v>
      </c>
      <c r="AE453">
        <v>0</v>
      </c>
      <c r="AF453" t="s">
        <v>3</v>
      </c>
      <c r="AG453">
        <v>1.0000000000000001E-5</v>
      </c>
      <c r="AH453">
        <v>3</v>
      </c>
      <c r="AI453">
        <v>-1</v>
      </c>
      <c r="AJ453" t="s">
        <v>3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</row>
    <row r="454" spans="1:44" x14ac:dyDescent="0.2">
      <c r="A454">
        <f>ROW(Source!A499)</f>
        <v>499</v>
      </c>
      <c r="B454">
        <v>1472753865</v>
      </c>
      <c r="C454">
        <v>1472753860</v>
      </c>
      <c r="D454">
        <v>1441834634</v>
      </c>
      <c r="E454">
        <v>1</v>
      </c>
      <c r="F454">
        <v>1</v>
      </c>
      <c r="G454">
        <v>15514512</v>
      </c>
      <c r="H454">
        <v>3</v>
      </c>
      <c r="I454" t="s">
        <v>621</v>
      </c>
      <c r="J454" t="s">
        <v>622</v>
      </c>
      <c r="K454" t="s">
        <v>623</v>
      </c>
      <c r="L454">
        <v>1348</v>
      </c>
      <c r="N454">
        <v>1009</v>
      </c>
      <c r="O454" t="s">
        <v>599</v>
      </c>
      <c r="P454" t="s">
        <v>599</v>
      </c>
      <c r="Q454">
        <v>1000</v>
      </c>
      <c r="X454">
        <v>1.0000000000000001E-5</v>
      </c>
      <c r="Y454">
        <v>88053.759999999995</v>
      </c>
      <c r="Z454">
        <v>0</v>
      </c>
      <c r="AA454">
        <v>0</v>
      </c>
      <c r="AB454">
        <v>0</v>
      </c>
      <c r="AC454">
        <v>0</v>
      </c>
      <c r="AD454">
        <v>1</v>
      </c>
      <c r="AE454">
        <v>0</v>
      </c>
      <c r="AF454" t="s">
        <v>3</v>
      </c>
      <c r="AG454">
        <v>1.0000000000000001E-5</v>
      </c>
      <c r="AH454">
        <v>3</v>
      </c>
      <c r="AI454">
        <v>-1</v>
      </c>
      <c r="AJ454" t="s">
        <v>3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</row>
    <row r="455" spans="1:44" x14ac:dyDescent="0.2">
      <c r="A455">
        <f>ROW(Source!A499)</f>
        <v>499</v>
      </c>
      <c r="B455">
        <v>1472753866</v>
      </c>
      <c r="C455">
        <v>1472753860</v>
      </c>
      <c r="D455">
        <v>1441834853</v>
      </c>
      <c r="E455">
        <v>1</v>
      </c>
      <c r="F455">
        <v>1</v>
      </c>
      <c r="G455">
        <v>15514512</v>
      </c>
      <c r="H455">
        <v>3</v>
      </c>
      <c r="I455" t="s">
        <v>627</v>
      </c>
      <c r="J455" t="s">
        <v>628</v>
      </c>
      <c r="K455" t="s">
        <v>629</v>
      </c>
      <c r="L455">
        <v>1348</v>
      </c>
      <c r="N455">
        <v>1009</v>
      </c>
      <c r="O455" t="s">
        <v>599</v>
      </c>
      <c r="P455" t="s">
        <v>599</v>
      </c>
      <c r="Q455">
        <v>1000</v>
      </c>
      <c r="X455">
        <v>1.0000000000000001E-5</v>
      </c>
      <c r="Y455">
        <v>78065.73</v>
      </c>
      <c r="Z455">
        <v>0</v>
      </c>
      <c r="AA455">
        <v>0</v>
      </c>
      <c r="AB455">
        <v>0</v>
      </c>
      <c r="AC455">
        <v>0</v>
      </c>
      <c r="AD455">
        <v>1</v>
      </c>
      <c r="AE455">
        <v>0</v>
      </c>
      <c r="AF455" t="s">
        <v>3</v>
      </c>
      <c r="AG455">
        <v>1.0000000000000001E-5</v>
      </c>
      <c r="AH455">
        <v>3</v>
      </c>
      <c r="AI455">
        <v>-1</v>
      </c>
      <c r="AJ455" t="s">
        <v>3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</row>
    <row r="456" spans="1:44" x14ac:dyDescent="0.2">
      <c r="A456">
        <f>ROW(Source!A500)</f>
        <v>500</v>
      </c>
      <c r="B456">
        <v>1472753868</v>
      </c>
      <c r="C456">
        <v>1472753867</v>
      </c>
      <c r="D456">
        <v>1441819193</v>
      </c>
      <c r="E456">
        <v>15514512</v>
      </c>
      <c r="F456">
        <v>1</v>
      </c>
      <c r="G456">
        <v>15514512</v>
      </c>
      <c r="H456">
        <v>1</v>
      </c>
      <c r="I456" t="s">
        <v>571</v>
      </c>
      <c r="J456" t="s">
        <v>3</v>
      </c>
      <c r="K456" t="s">
        <v>572</v>
      </c>
      <c r="L456">
        <v>1191</v>
      </c>
      <c r="N456">
        <v>1013</v>
      </c>
      <c r="O456" t="s">
        <v>573</v>
      </c>
      <c r="P456" t="s">
        <v>573</v>
      </c>
      <c r="Q456">
        <v>1</v>
      </c>
      <c r="X456">
        <v>1.2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1</v>
      </c>
      <c r="AE456">
        <v>1</v>
      </c>
      <c r="AF456" t="s">
        <v>3</v>
      </c>
      <c r="AG456">
        <v>1.2</v>
      </c>
      <c r="AH456">
        <v>3</v>
      </c>
      <c r="AI456">
        <v>-1</v>
      </c>
      <c r="AJ456" t="s">
        <v>3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</row>
    <row r="457" spans="1:44" x14ac:dyDescent="0.2">
      <c r="A457">
        <f>ROW(Source!A500)</f>
        <v>500</v>
      </c>
      <c r="B457">
        <v>1472753869</v>
      </c>
      <c r="C457">
        <v>1472753867</v>
      </c>
      <c r="D457">
        <v>1441836235</v>
      </c>
      <c r="E457">
        <v>1</v>
      </c>
      <c r="F457">
        <v>1</v>
      </c>
      <c r="G457">
        <v>15514512</v>
      </c>
      <c r="H457">
        <v>3</v>
      </c>
      <c r="I457" t="s">
        <v>578</v>
      </c>
      <c r="J457" t="s">
        <v>579</v>
      </c>
      <c r="K457" t="s">
        <v>580</v>
      </c>
      <c r="L457">
        <v>1346</v>
      </c>
      <c r="N457">
        <v>1009</v>
      </c>
      <c r="O457" t="s">
        <v>581</v>
      </c>
      <c r="P457" t="s">
        <v>581</v>
      </c>
      <c r="Q457">
        <v>1</v>
      </c>
      <c r="X457">
        <v>7.0000000000000001E-3</v>
      </c>
      <c r="Y457">
        <v>31.49</v>
      </c>
      <c r="Z457">
        <v>0</v>
      </c>
      <c r="AA457">
        <v>0</v>
      </c>
      <c r="AB457">
        <v>0</v>
      </c>
      <c r="AC457">
        <v>0</v>
      </c>
      <c r="AD457">
        <v>1</v>
      </c>
      <c r="AE457">
        <v>0</v>
      </c>
      <c r="AF457" t="s">
        <v>3</v>
      </c>
      <c r="AG457">
        <v>7.0000000000000001E-3</v>
      </c>
      <c r="AH457">
        <v>3</v>
      </c>
      <c r="AI457">
        <v>-1</v>
      </c>
      <c r="AJ457" t="s">
        <v>3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</row>
    <row r="458" spans="1:44" x14ac:dyDescent="0.2">
      <c r="A458">
        <f>ROW(Source!A500)</f>
        <v>500</v>
      </c>
      <c r="B458">
        <v>1472753870</v>
      </c>
      <c r="C458">
        <v>1472753867</v>
      </c>
      <c r="D458">
        <v>1441834628</v>
      </c>
      <c r="E458">
        <v>1</v>
      </c>
      <c r="F458">
        <v>1</v>
      </c>
      <c r="G458">
        <v>15514512</v>
      </c>
      <c r="H458">
        <v>3</v>
      </c>
      <c r="I458" t="s">
        <v>640</v>
      </c>
      <c r="J458" t="s">
        <v>641</v>
      </c>
      <c r="K458" t="s">
        <v>642</v>
      </c>
      <c r="L458">
        <v>1348</v>
      </c>
      <c r="N458">
        <v>1009</v>
      </c>
      <c r="O458" t="s">
        <v>599</v>
      </c>
      <c r="P458" t="s">
        <v>599</v>
      </c>
      <c r="Q458">
        <v>1000</v>
      </c>
      <c r="X458">
        <v>2.0000000000000002E-5</v>
      </c>
      <c r="Y458">
        <v>73951.73</v>
      </c>
      <c r="Z458">
        <v>0</v>
      </c>
      <c r="AA458">
        <v>0</v>
      </c>
      <c r="AB458">
        <v>0</v>
      </c>
      <c r="AC458">
        <v>0</v>
      </c>
      <c r="AD458">
        <v>1</v>
      </c>
      <c r="AE458">
        <v>0</v>
      </c>
      <c r="AF458" t="s">
        <v>3</v>
      </c>
      <c r="AG458">
        <v>2.0000000000000002E-5</v>
      </c>
      <c r="AH458">
        <v>3</v>
      </c>
      <c r="AI458">
        <v>-1</v>
      </c>
      <c r="AJ458" t="s">
        <v>3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</row>
    <row r="459" spans="1:44" x14ac:dyDescent="0.2">
      <c r="A459">
        <f>ROW(Source!A501)</f>
        <v>501</v>
      </c>
      <c r="B459">
        <v>1472753872</v>
      </c>
      <c r="C459">
        <v>1472753871</v>
      </c>
      <c r="D459">
        <v>1441819193</v>
      </c>
      <c r="E459">
        <v>15514512</v>
      </c>
      <c r="F459">
        <v>1</v>
      </c>
      <c r="G459">
        <v>15514512</v>
      </c>
      <c r="H459">
        <v>1</v>
      </c>
      <c r="I459" t="s">
        <v>571</v>
      </c>
      <c r="J459" t="s">
        <v>3</v>
      </c>
      <c r="K459" t="s">
        <v>572</v>
      </c>
      <c r="L459">
        <v>1191</v>
      </c>
      <c r="N459">
        <v>1013</v>
      </c>
      <c r="O459" t="s">
        <v>573</v>
      </c>
      <c r="P459" t="s">
        <v>573</v>
      </c>
      <c r="Q459">
        <v>1</v>
      </c>
      <c r="X459">
        <v>0.04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1</v>
      </c>
      <c r="AE459">
        <v>1</v>
      </c>
      <c r="AF459" t="s">
        <v>164</v>
      </c>
      <c r="AG459">
        <v>0.12</v>
      </c>
      <c r="AH459">
        <v>3</v>
      </c>
      <c r="AI459">
        <v>-1</v>
      </c>
      <c r="AJ459" t="s">
        <v>3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</row>
    <row r="460" spans="1:44" x14ac:dyDescent="0.2">
      <c r="A460">
        <f>ROW(Source!A501)</f>
        <v>501</v>
      </c>
      <c r="B460">
        <v>1472753873</v>
      </c>
      <c r="C460">
        <v>1472753871</v>
      </c>
      <c r="D460">
        <v>1441836235</v>
      </c>
      <c r="E460">
        <v>1</v>
      </c>
      <c r="F460">
        <v>1</v>
      </c>
      <c r="G460">
        <v>15514512</v>
      </c>
      <c r="H460">
        <v>3</v>
      </c>
      <c r="I460" t="s">
        <v>578</v>
      </c>
      <c r="J460" t="s">
        <v>579</v>
      </c>
      <c r="K460" t="s">
        <v>580</v>
      </c>
      <c r="L460">
        <v>1346</v>
      </c>
      <c r="N460">
        <v>1009</v>
      </c>
      <c r="O460" t="s">
        <v>581</v>
      </c>
      <c r="P460" t="s">
        <v>581</v>
      </c>
      <c r="Q460">
        <v>1</v>
      </c>
      <c r="X460">
        <v>2.0000000000000001E-4</v>
      </c>
      <c r="Y460">
        <v>31.49</v>
      </c>
      <c r="Z460">
        <v>0</v>
      </c>
      <c r="AA460">
        <v>0</v>
      </c>
      <c r="AB460">
        <v>0</v>
      </c>
      <c r="AC460">
        <v>0</v>
      </c>
      <c r="AD460">
        <v>1</v>
      </c>
      <c r="AE460">
        <v>0</v>
      </c>
      <c r="AF460" t="s">
        <v>164</v>
      </c>
      <c r="AG460">
        <v>6.0000000000000006E-4</v>
      </c>
      <c r="AH460">
        <v>3</v>
      </c>
      <c r="AI460">
        <v>-1</v>
      </c>
      <c r="AJ460" t="s">
        <v>3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</row>
    <row r="461" spans="1:44" x14ac:dyDescent="0.2">
      <c r="A461">
        <f>ROW(Source!A502)</f>
        <v>502</v>
      </c>
      <c r="B461">
        <v>1472753879</v>
      </c>
      <c r="C461">
        <v>1472753874</v>
      </c>
      <c r="D461">
        <v>1441819193</v>
      </c>
      <c r="E461">
        <v>15514512</v>
      </c>
      <c r="F461">
        <v>1</v>
      </c>
      <c r="G461">
        <v>15514512</v>
      </c>
      <c r="H461">
        <v>1</v>
      </c>
      <c r="I461" t="s">
        <v>571</v>
      </c>
      <c r="J461" t="s">
        <v>3</v>
      </c>
      <c r="K461" t="s">
        <v>572</v>
      </c>
      <c r="L461">
        <v>1191</v>
      </c>
      <c r="N461">
        <v>1013</v>
      </c>
      <c r="O461" t="s">
        <v>573</v>
      </c>
      <c r="P461" t="s">
        <v>573</v>
      </c>
      <c r="Q461">
        <v>1</v>
      </c>
      <c r="X461">
        <v>0.4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1</v>
      </c>
      <c r="AE461">
        <v>1</v>
      </c>
      <c r="AF461" t="s">
        <v>3</v>
      </c>
      <c r="AG461">
        <v>0.4</v>
      </c>
      <c r="AH461">
        <v>2</v>
      </c>
      <c r="AI461">
        <v>1472753875</v>
      </c>
      <c r="AJ461">
        <v>213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</row>
    <row r="462" spans="1:44" x14ac:dyDescent="0.2">
      <c r="A462">
        <f>ROW(Source!A502)</f>
        <v>502</v>
      </c>
      <c r="B462">
        <v>1472753880</v>
      </c>
      <c r="C462">
        <v>1472753874</v>
      </c>
      <c r="D462">
        <v>1441836235</v>
      </c>
      <c r="E462">
        <v>1</v>
      </c>
      <c r="F462">
        <v>1</v>
      </c>
      <c r="G462">
        <v>15514512</v>
      </c>
      <c r="H462">
        <v>3</v>
      </c>
      <c r="I462" t="s">
        <v>578</v>
      </c>
      <c r="J462" t="s">
        <v>579</v>
      </c>
      <c r="K462" t="s">
        <v>580</v>
      </c>
      <c r="L462">
        <v>1346</v>
      </c>
      <c r="N462">
        <v>1009</v>
      </c>
      <c r="O462" t="s">
        <v>581</v>
      </c>
      <c r="P462" t="s">
        <v>581</v>
      </c>
      <c r="Q462">
        <v>1</v>
      </c>
      <c r="X462">
        <v>0.02</v>
      </c>
      <c r="Y462">
        <v>31.49</v>
      </c>
      <c r="Z462">
        <v>0</v>
      </c>
      <c r="AA462">
        <v>0</v>
      </c>
      <c r="AB462">
        <v>0</v>
      </c>
      <c r="AC462">
        <v>0</v>
      </c>
      <c r="AD462">
        <v>1</v>
      </c>
      <c r="AE462">
        <v>0</v>
      </c>
      <c r="AF462" t="s">
        <v>3</v>
      </c>
      <c r="AG462">
        <v>0.02</v>
      </c>
      <c r="AH462">
        <v>2</v>
      </c>
      <c r="AI462">
        <v>1472753876</v>
      </c>
      <c r="AJ462">
        <v>214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</row>
    <row r="463" spans="1:44" x14ac:dyDescent="0.2">
      <c r="A463">
        <f>ROW(Source!A502)</f>
        <v>502</v>
      </c>
      <c r="B463">
        <v>1472753881</v>
      </c>
      <c r="C463">
        <v>1472753874</v>
      </c>
      <c r="D463">
        <v>1441838749</v>
      </c>
      <c r="E463">
        <v>1</v>
      </c>
      <c r="F463">
        <v>1</v>
      </c>
      <c r="G463">
        <v>15514512</v>
      </c>
      <c r="H463">
        <v>3</v>
      </c>
      <c r="I463" t="s">
        <v>649</v>
      </c>
      <c r="J463" t="s">
        <v>650</v>
      </c>
      <c r="K463" t="s">
        <v>651</v>
      </c>
      <c r="L463">
        <v>1327</v>
      </c>
      <c r="N463">
        <v>1005</v>
      </c>
      <c r="O463" t="s">
        <v>636</v>
      </c>
      <c r="P463" t="s">
        <v>636</v>
      </c>
      <c r="Q463">
        <v>1</v>
      </c>
      <c r="X463">
        <v>0.03</v>
      </c>
      <c r="Y463">
        <v>509.19</v>
      </c>
      <c r="Z463">
        <v>0</v>
      </c>
      <c r="AA463">
        <v>0</v>
      </c>
      <c r="AB463">
        <v>0</v>
      </c>
      <c r="AC463">
        <v>0</v>
      </c>
      <c r="AD463">
        <v>1</v>
      </c>
      <c r="AE463">
        <v>0</v>
      </c>
      <c r="AF463" t="s">
        <v>3</v>
      </c>
      <c r="AG463">
        <v>0.03</v>
      </c>
      <c r="AH463">
        <v>2</v>
      </c>
      <c r="AI463">
        <v>1472753877</v>
      </c>
      <c r="AJ463">
        <v>215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</row>
    <row r="464" spans="1:44" x14ac:dyDescent="0.2">
      <c r="A464">
        <f>ROW(Source!A502)</f>
        <v>502</v>
      </c>
      <c r="B464">
        <v>1472753882</v>
      </c>
      <c r="C464">
        <v>1472753874</v>
      </c>
      <c r="D464">
        <v>1441834659</v>
      </c>
      <c r="E464">
        <v>1</v>
      </c>
      <c r="F464">
        <v>1</v>
      </c>
      <c r="G464">
        <v>15514512</v>
      </c>
      <c r="H464">
        <v>3</v>
      </c>
      <c r="I464" t="s">
        <v>652</v>
      </c>
      <c r="J464" t="s">
        <v>653</v>
      </c>
      <c r="K464" t="s">
        <v>654</v>
      </c>
      <c r="L464">
        <v>1348</v>
      </c>
      <c r="N464">
        <v>1009</v>
      </c>
      <c r="O464" t="s">
        <v>599</v>
      </c>
      <c r="P464" t="s">
        <v>599</v>
      </c>
      <c r="Q464">
        <v>1000</v>
      </c>
      <c r="X464">
        <v>3.0000000000000001E-5</v>
      </c>
      <c r="Y464">
        <v>113415.03999999999</v>
      </c>
      <c r="Z464">
        <v>0</v>
      </c>
      <c r="AA464">
        <v>0</v>
      </c>
      <c r="AB464">
        <v>0</v>
      </c>
      <c r="AC464">
        <v>0</v>
      </c>
      <c r="AD464">
        <v>1</v>
      </c>
      <c r="AE464">
        <v>0</v>
      </c>
      <c r="AF464" t="s">
        <v>3</v>
      </c>
      <c r="AG464">
        <v>3.0000000000000001E-5</v>
      </c>
      <c r="AH464">
        <v>2</v>
      </c>
      <c r="AI464">
        <v>1472753878</v>
      </c>
      <c r="AJ464">
        <v>216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</row>
    <row r="465" spans="1:44" x14ac:dyDescent="0.2">
      <c r="A465">
        <f>ROW(Source!A503)</f>
        <v>503</v>
      </c>
      <c r="B465">
        <v>1472753888</v>
      </c>
      <c r="C465">
        <v>1472753883</v>
      </c>
      <c r="D465">
        <v>1441819193</v>
      </c>
      <c r="E465">
        <v>15514512</v>
      </c>
      <c r="F465">
        <v>1</v>
      </c>
      <c r="G465">
        <v>15514512</v>
      </c>
      <c r="H465">
        <v>1</v>
      </c>
      <c r="I465" t="s">
        <v>571</v>
      </c>
      <c r="J465" t="s">
        <v>3</v>
      </c>
      <c r="K465" t="s">
        <v>572</v>
      </c>
      <c r="L465">
        <v>1191</v>
      </c>
      <c r="N465">
        <v>1013</v>
      </c>
      <c r="O465" t="s">
        <v>573</v>
      </c>
      <c r="P465" t="s">
        <v>573</v>
      </c>
      <c r="Q465">
        <v>1</v>
      </c>
      <c r="X465">
        <v>0.17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1</v>
      </c>
      <c r="AE465">
        <v>1</v>
      </c>
      <c r="AF465" t="s">
        <v>32</v>
      </c>
      <c r="AG465">
        <v>0.68</v>
      </c>
      <c r="AH465">
        <v>2</v>
      </c>
      <c r="AI465">
        <v>1472753884</v>
      </c>
      <c r="AJ465">
        <v>217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</row>
    <row r="466" spans="1:44" x14ac:dyDescent="0.2">
      <c r="A466">
        <f>ROW(Source!A503)</f>
        <v>503</v>
      </c>
      <c r="B466">
        <v>1472753889</v>
      </c>
      <c r="C466">
        <v>1472753883</v>
      </c>
      <c r="D466">
        <v>1441834258</v>
      </c>
      <c r="E466">
        <v>1</v>
      </c>
      <c r="F466">
        <v>1</v>
      </c>
      <c r="G466">
        <v>15514512</v>
      </c>
      <c r="H466">
        <v>2</v>
      </c>
      <c r="I466" t="s">
        <v>574</v>
      </c>
      <c r="J466" t="s">
        <v>575</v>
      </c>
      <c r="K466" t="s">
        <v>576</v>
      </c>
      <c r="L466">
        <v>1368</v>
      </c>
      <c r="N466">
        <v>1011</v>
      </c>
      <c r="O466" t="s">
        <v>577</v>
      </c>
      <c r="P466" t="s">
        <v>577</v>
      </c>
      <c r="Q466">
        <v>1</v>
      </c>
      <c r="X466">
        <v>0.01</v>
      </c>
      <c r="Y466">
        <v>0</v>
      </c>
      <c r="Z466">
        <v>1303.01</v>
      </c>
      <c r="AA466">
        <v>826.2</v>
      </c>
      <c r="AB466">
        <v>0</v>
      </c>
      <c r="AC466">
        <v>0</v>
      </c>
      <c r="AD466">
        <v>1</v>
      </c>
      <c r="AE466">
        <v>0</v>
      </c>
      <c r="AF466" t="s">
        <v>32</v>
      </c>
      <c r="AG466">
        <v>0.04</v>
      </c>
      <c r="AH466">
        <v>2</v>
      </c>
      <c r="AI466">
        <v>1472753885</v>
      </c>
      <c r="AJ466">
        <v>218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</row>
    <row r="467" spans="1:44" x14ac:dyDescent="0.2">
      <c r="A467">
        <f>ROW(Source!A503)</f>
        <v>503</v>
      </c>
      <c r="B467">
        <v>1472753890</v>
      </c>
      <c r="C467">
        <v>1472753883</v>
      </c>
      <c r="D467">
        <v>1441836186</v>
      </c>
      <c r="E467">
        <v>1</v>
      </c>
      <c r="F467">
        <v>1</v>
      </c>
      <c r="G467">
        <v>15514512</v>
      </c>
      <c r="H467">
        <v>3</v>
      </c>
      <c r="I467" t="s">
        <v>655</v>
      </c>
      <c r="J467" t="s">
        <v>656</v>
      </c>
      <c r="K467" t="s">
        <v>657</v>
      </c>
      <c r="L467">
        <v>1346</v>
      </c>
      <c r="N467">
        <v>1009</v>
      </c>
      <c r="O467" t="s">
        <v>581</v>
      </c>
      <c r="P467" t="s">
        <v>581</v>
      </c>
      <c r="Q467">
        <v>1</v>
      </c>
      <c r="X467">
        <v>0.01</v>
      </c>
      <c r="Y467">
        <v>494.57</v>
      </c>
      <c r="Z467">
        <v>0</v>
      </c>
      <c r="AA467">
        <v>0</v>
      </c>
      <c r="AB467">
        <v>0</v>
      </c>
      <c r="AC467">
        <v>0</v>
      </c>
      <c r="AD467">
        <v>1</v>
      </c>
      <c r="AE467">
        <v>0</v>
      </c>
      <c r="AF467" t="s">
        <v>32</v>
      </c>
      <c r="AG467">
        <v>0.04</v>
      </c>
      <c r="AH467">
        <v>2</v>
      </c>
      <c r="AI467">
        <v>1472753886</v>
      </c>
      <c r="AJ467">
        <v>219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</row>
    <row r="468" spans="1:44" x14ac:dyDescent="0.2">
      <c r="A468">
        <f>ROW(Source!A503)</f>
        <v>503</v>
      </c>
      <c r="B468">
        <v>1472753891</v>
      </c>
      <c r="C468">
        <v>1472753883</v>
      </c>
      <c r="D468">
        <v>1441836230</v>
      </c>
      <c r="E468">
        <v>1</v>
      </c>
      <c r="F468">
        <v>1</v>
      </c>
      <c r="G468">
        <v>15514512</v>
      </c>
      <c r="H468">
        <v>3</v>
      </c>
      <c r="I468" t="s">
        <v>658</v>
      </c>
      <c r="J468" t="s">
        <v>659</v>
      </c>
      <c r="K468" t="s">
        <v>660</v>
      </c>
      <c r="L468">
        <v>1327</v>
      </c>
      <c r="N468">
        <v>1005</v>
      </c>
      <c r="O468" t="s">
        <v>636</v>
      </c>
      <c r="P468" t="s">
        <v>636</v>
      </c>
      <c r="Q468">
        <v>1</v>
      </c>
      <c r="X468">
        <v>0.02</v>
      </c>
      <c r="Y468">
        <v>46</v>
      </c>
      <c r="Z468">
        <v>0</v>
      </c>
      <c r="AA468">
        <v>0</v>
      </c>
      <c r="AB468">
        <v>0</v>
      </c>
      <c r="AC468">
        <v>0</v>
      </c>
      <c r="AD468">
        <v>1</v>
      </c>
      <c r="AE468">
        <v>0</v>
      </c>
      <c r="AF468" t="s">
        <v>32</v>
      </c>
      <c r="AG468">
        <v>0.08</v>
      </c>
      <c r="AH468">
        <v>2</v>
      </c>
      <c r="AI468">
        <v>1472753887</v>
      </c>
      <c r="AJ468">
        <v>220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</row>
    <row r="469" spans="1:44" x14ac:dyDescent="0.2">
      <c r="A469">
        <f>ROW(Source!A504)</f>
        <v>504</v>
      </c>
      <c r="B469">
        <v>1472753893</v>
      </c>
      <c r="C469">
        <v>1472753892</v>
      </c>
      <c r="D469">
        <v>1441819193</v>
      </c>
      <c r="E469">
        <v>15514512</v>
      </c>
      <c r="F469">
        <v>1</v>
      </c>
      <c r="G469">
        <v>15514512</v>
      </c>
      <c r="H469">
        <v>1</v>
      </c>
      <c r="I469" t="s">
        <v>571</v>
      </c>
      <c r="J469" t="s">
        <v>3</v>
      </c>
      <c r="K469" t="s">
        <v>572</v>
      </c>
      <c r="L469">
        <v>1191</v>
      </c>
      <c r="N469">
        <v>1013</v>
      </c>
      <c r="O469" t="s">
        <v>573</v>
      </c>
      <c r="P469" t="s">
        <v>573</v>
      </c>
      <c r="Q469">
        <v>1</v>
      </c>
      <c r="X469">
        <v>0.03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1</v>
      </c>
      <c r="AE469">
        <v>1</v>
      </c>
      <c r="AF469" t="s">
        <v>164</v>
      </c>
      <c r="AG469">
        <v>0.09</v>
      </c>
      <c r="AH469">
        <v>3</v>
      </c>
      <c r="AI469">
        <v>-1</v>
      </c>
      <c r="AJ469" t="s">
        <v>3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</row>
    <row r="470" spans="1:44" x14ac:dyDescent="0.2">
      <c r="A470">
        <f>ROW(Source!A504)</f>
        <v>504</v>
      </c>
      <c r="B470">
        <v>1472753894</v>
      </c>
      <c r="C470">
        <v>1472753892</v>
      </c>
      <c r="D470">
        <v>1441836237</v>
      </c>
      <c r="E470">
        <v>1</v>
      </c>
      <c r="F470">
        <v>1</v>
      </c>
      <c r="G470">
        <v>15514512</v>
      </c>
      <c r="H470">
        <v>3</v>
      </c>
      <c r="I470" t="s">
        <v>643</v>
      </c>
      <c r="J470" t="s">
        <v>644</v>
      </c>
      <c r="K470" t="s">
        <v>645</v>
      </c>
      <c r="L470">
        <v>1346</v>
      </c>
      <c r="N470">
        <v>1009</v>
      </c>
      <c r="O470" t="s">
        <v>581</v>
      </c>
      <c r="P470" t="s">
        <v>581</v>
      </c>
      <c r="Q470">
        <v>1</v>
      </c>
      <c r="X470">
        <v>2E-3</v>
      </c>
      <c r="Y470">
        <v>375.16</v>
      </c>
      <c r="Z470">
        <v>0</v>
      </c>
      <c r="AA470">
        <v>0</v>
      </c>
      <c r="AB470">
        <v>0</v>
      </c>
      <c r="AC470">
        <v>0</v>
      </c>
      <c r="AD470">
        <v>1</v>
      </c>
      <c r="AE470">
        <v>0</v>
      </c>
      <c r="AF470" t="s">
        <v>164</v>
      </c>
      <c r="AG470">
        <v>6.0000000000000001E-3</v>
      </c>
      <c r="AH470">
        <v>3</v>
      </c>
      <c r="AI470">
        <v>-1</v>
      </c>
      <c r="AJ470" t="s">
        <v>3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</row>
    <row r="471" spans="1:44" x14ac:dyDescent="0.2">
      <c r="A471">
        <f>ROW(Source!A504)</f>
        <v>504</v>
      </c>
      <c r="B471">
        <v>1472753895</v>
      </c>
      <c r="C471">
        <v>1472753892</v>
      </c>
      <c r="D471">
        <v>1441836235</v>
      </c>
      <c r="E471">
        <v>1</v>
      </c>
      <c r="F471">
        <v>1</v>
      </c>
      <c r="G471">
        <v>15514512</v>
      </c>
      <c r="H471">
        <v>3</v>
      </c>
      <c r="I471" t="s">
        <v>578</v>
      </c>
      <c r="J471" t="s">
        <v>579</v>
      </c>
      <c r="K471" t="s">
        <v>580</v>
      </c>
      <c r="L471">
        <v>1346</v>
      </c>
      <c r="N471">
        <v>1009</v>
      </c>
      <c r="O471" t="s">
        <v>581</v>
      </c>
      <c r="P471" t="s">
        <v>581</v>
      </c>
      <c r="Q471">
        <v>1</v>
      </c>
      <c r="X471">
        <v>2.0000000000000001E-4</v>
      </c>
      <c r="Y471">
        <v>31.49</v>
      </c>
      <c r="Z471">
        <v>0</v>
      </c>
      <c r="AA471">
        <v>0</v>
      </c>
      <c r="AB471">
        <v>0</v>
      </c>
      <c r="AC471">
        <v>0</v>
      </c>
      <c r="AD471">
        <v>1</v>
      </c>
      <c r="AE471">
        <v>0</v>
      </c>
      <c r="AF471" t="s">
        <v>164</v>
      </c>
      <c r="AG471">
        <v>6.0000000000000006E-4</v>
      </c>
      <c r="AH471">
        <v>3</v>
      </c>
      <c r="AI471">
        <v>-1</v>
      </c>
      <c r="AJ471" t="s">
        <v>3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</row>
    <row r="472" spans="1:44" x14ac:dyDescent="0.2">
      <c r="A472">
        <f>ROW(Source!A505)</f>
        <v>505</v>
      </c>
      <c r="B472">
        <v>1472753897</v>
      </c>
      <c r="C472">
        <v>1472753896</v>
      </c>
      <c r="D472">
        <v>1441819193</v>
      </c>
      <c r="E472">
        <v>15514512</v>
      </c>
      <c r="F472">
        <v>1</v>
      </c>
      <c r="G472">
        <v>15514512</v>
      </c>
      <c r="H472">
        <v>1</v>
      </c>
      <c r="I472" t="s">
        <v>571</v>
      </c>
      <c r="J472" t="s">
        <v>3</v>
      </c>
      <c r="K472" t="s">
        <v>572</v>
      </c>
      <c r="L472">
        <v>1191</v>
      </c>
      <c r="N472">
        <v>1013</v>
      </c>
      <c r="O472" t="s">
        <v>573</v>
      </c>
      <c r="P472" t="s">
        <v>573</v>
      </c>
      <c r="Q472">
        <v>1</v>
      </c>
      <c r="X472">
        <v>0.9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1</v>
      </c>
      <c r="AE472">
        <v>1</v>
      </c>
      <c r="AF472" t="s">
        <v>3</v>
      </c>
      <c r="AG472">
        <v>0.9</v>
      </c>
      <c r="AH472">
        <v>3</v>
      </c>
      <c r="AI472">
        <v>-1</v>
      </c>
      <c r="AJ472" t="s">
        <v>3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</row>
    <row r="473" spans="1:44" x14ac:dyDescent="0.2">
      <c r="A473">
        <f>ROW(Source!A505)</f>
        <v>505</v>
      </c>
      <c r="B473">
        <v>1472753898</v>
      </c>
      <c r="C473">
        <v>1472753896</v>
      </c>
      <c r="D473">
        <v>1441836237</v>
      </c>
      <c r="E473">
        <v>1</v>
      </c>
      <c r="F473">
        <v>1</v>
      </c>
      <c r="G473">
        <v>15514512</v>
      </c>
      <c r="H473">
        <v>3</v>
      </c>
      <c r="I473" t="s">
        <v>643</v>
      </c>
      <c r="J473" t="s">
        <v>644</v>
      </c>
      <c r="K473" t="s">
        <v>645</v>
      </c>
      <c r="L473">
        <v>1346</v>
      </c>
      <c r="N473">
        <v>1009</v>
      </c>
      <c r="O473" t="s">
        <v>581</v>
      </c>
      <c r="P473" t="s">
        <v>581</v>
      </c>
      <c r="Q473">
        <v>1</v>
      </c>
      <c r="X473">
        <v>1.7999999999999999E-2</v>
      </c>
      <c r="Y473">
        <v>375.16</v>
      </c>
      <c r="Z473">
        <v>0</v>
      </c>
      <c r="AA473">
        <v>0</v>
      </c>
      <c r="AB473">
        <v>0</v>
      </c>
      <c r="AC473">
        <v>0</v>
      </c>
      <c r="AD473">
        <v>1</v>
      </c>
      <c r="AE473">
        <v>0</v>
      </c>
      <c r="AF473" t="s">
        <v>3</v>
      </c>
      <c r="AG473">
        <v>1.7999999999999999E-2</v>
      </c>
      <c r="AH473">
        <v>3</v>
      </c>
      <c r="AI473">
        <v>-1</v>
      </c>
      <c r="AJ473" t="s">
        <v>3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</row>
    <row r="474" spans="1:44" x14ac:dyDescent="0.2">
      <c r="A474">
        <f>ROW(Source!A505)</f>
        <v>505</v>
      </c>
      <c r="B474">
        <v>1472753899</v>
      </c>
      <c r="C474">
        <v>1472753896</v>
      </c>
      <c r="D474">
        <v>1441836235</v>
      </c>
      <c r="E474">
        <v>1</v>
      </c>
      <c r="F474">
        <v>1</v>
      </c>
      <c r="G474">
        <v>15514512</v>
      </c>
      <c r="H474">
        <v>3</v>
      </c>
      <c r="I474" t="s">
        <v>578</v>
      </c>
      <c r="J474" t="s">
        <v>579</v>
      </c>
      <c r="K474" t="s">
        <v>580</v>
      </c>
      <c r="L474">
        <v>1346</v>
      </c>
      <c r="N474">
        <v>1009</v>
      </c>
      <c r="O474" t="s">
        <v>581</v>
      </c>
      <c r="P474" t="s">
        <v>581</v>
      </c>
      <c r="Q474">
        <v>1</v>
      </c>
      <c r="X474">
        <v>5.0000000000000001E-3</v>
      </c>
      <c r="Y474">
        <v>31.49</v>
      </c>
      <c r="Z474">
        <v>0</v>
      </c>
      <c r="AA474">
        <v>0</v>
      </c>
      <c r="AB474">
        <v>0</v>
      </c>
      <c r="AC474">
        <v>0</v>
      </c>
      <c r="AD474">
        <v>1</v>
      </c>
      <c r="AE474">
        <v>0</v>
      </c>
      <c r="AF474" t="s">
        <v>3</v>
      </c>
      <c r="AG474">
        <v>5.0000000000000001E-3</v>
      </c>
      <c r="AH474">
        <v>3</v>
      </c>
      <c r="AI474">
        <v>-1</v>
      </c>
      <c r="AJ474" t="s">
        <v>3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</row>
    <row r="475" spans="1:44" x14ac:dyDescent="0.2">
      <c r="A475">
        <f>ROW(Source!A505)</f>
        <v>505</v>
      </c>
      <c r="B475">
        <v>1472753900</v>
      </c>
      <c r="C475">
        <v>1472753896</v>
      </c>
      <c r="D475">
        <v>1441834628</v>
      </c>
      <c r="E475">
        <v>1</v>
      </c>
      <c r="F475">
        <v>1</v>
      </c>
      <c r="G475">
        <v>15514512</v>
      </c>
      <c r="H475">
        <v>3</v>
      </c>
      <c r="I475" t="s">
        <v>640</v>
      </c>
      <c r="J475" t="s">
        <v>641</v>
      </c>
      <c r="K475" t="s">
        <v>642</v>
      </c>
      <c r="L475">
        <v>1348</v>
      </c>
      <c r="N475">
        <v>1009</v>
      </c>
      <c r="O475" t="s">
        <v>599</v>
      </c>
      <c r="P475" t="s">
        <v>599</v>
      </c>
      <c r="Q475">
        <v>1000</v>
      </c>
      <c r="X475">
        <v>1.0000000000000001E-5</v>
      </c>
      <c r="Y475">
        <v>73951.73</v>
      </c>
      <c r="Z475">
        <v>0</v>
      </c>
      <c r="AA475">
        <v>0</v>
      </c>
      <c r="AB475">
        <v>0</v>
      </c>
      <c r="AC475">
        <v>0</v>
      </c>
      <c r="AD475">
        <v>1</v>
      </c>
      <c r="AE475">
        <v>0</v>
      </c>
      <c r="AF475" t="s">
        <v>3</v>
      </c>
      <c r="AG475">
        <v>1.0000000000000001E-5</v>
      </c>
      <c r="AH475">
        <v>3</v>
      </c>
      <c r="AI475">
        <v>-1</v>
      </c>
      <c r="AJ475" t="s">
        <v>3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</row>
    <row r="476" spans="1:44" x14ac:dyDescent="0.2">
      <c r="A476">
        <f>ROW(Source!A505)</f>
        <v>505</v>
      </c>
      <c r="B476">
        <v>1472753901</v>
      </c>
      <c r="C476">
        <v>1472753896</v>
      </c>
      <c r="D476">
        <v>1441834634</v>
      </c>
      <c r="E476">
        <v>1</v>
      </c>
      <c r="F476">
        <v>1</v>
      </c>
      <c r="G476">
        <v>15514512</v>
      </c>
      <c r="H476">
        <v>3</v>
      </c>
      <c r="I476" t="s">
        <v>621</v>
      </c>
      <c r="J476" t="s">
        <v>622</v>
      </c>
      <c r="K476" t="s">
        <v>623</v>
      </c>
      <c r="L476">
        <v>1348</v>
      </c>
      <c r="N476">
        <v>1009</v>
      </c>
      <c r="O476" t="s">
        <v>599</v>
      </c>
      <c r="P476" t="s">
        <v>599</v>
      </c>
      <c r="Q476">
        <v>1000</v>
      </c>
      <c r="X476">
        <v>1.0000000000000001E-5</v>
      </c>
      <c r="Y476">
        <v>88053.759999999995</v>
      </c>
      <c r="Z476">
        <v>0</v>
      </c>
      <c r="AA476">
        <v>0</v>
      </c>
      <c r="AB476">
        <v>0</v>
      </c>
      <c r="AC476">
        <v>0</v>
      </c>
      <c r="AD476">
        <v>1</v>
      </c>
      <c r="AE476">
        <v>0</v>
      </c>
      <c r="AF476" t="s">
        <v>3</v>
      </c>
      <c r="AG476">
        <v>1.0000000000000001E-5</v>
      </c>
      <c r="AH476">
        <v>3</v>
      </c>
      <c r="AI476">
        <v>-1</v>
      </c>
      <c r="AJ476" t="s">
        <v>3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</row>
    <row r="477" spans="1:44" x14ac:dyDescent="0.2">
      <c r="A477">
        <f>ROW(Source!A505)</f>
        <v>505</v>
      </c>
      <c r="B477">
        <v>1472753902</v>
      </c>
      <c r="C477">
        <v>1472753896</v>
      </c>
      <c r="D477">
        <v>1441834853</v>
      </c>
      <c r="E477">
        <v>1</v>
      </c>
      <c r="F477">
        <v>1</v>
      </c>
      <c r="G477">
        <v>15514512</v>
      </c>
      <c r="H477">
        <v>3</v>
      </c>
      <c r="I477" t="s">
        <v>627</v>
      </c>
      <c r="J477" t="s">
        <v>628</v>
      </c>
      <c r="K477" t="s">
        <v>629</v>
      </c>
      <c r="L477">
        <v>1348</v>
      </c>
      <c r="N477">
        <v>1009</v>
      </c>
      <c r="O477" t="s">
        <v>599</v>
      </c>
      <c r="P477" t="s">
        <v>599</v>
      </c>
      <c r="Q477">
        <v>1000</v>
      </c>
      <c r="X477">
        <v>1.0000000000000001E-5</v>
      </c>
      <c r="Y477">
        <v>78065.73</v>
      </c>
      <c r="Z477">
        <v>0</v>
      </c>
      <c r="AA477">
        <v>0</v>
      </c>
      <c r="AB477">
        <v>0</v>
      </c>
      <c r="AC477">
        <v>0</v>
      </c>
      <c r="AD477">
        <v>1</v>
      </c>
      <c r="AE477">
        <v>0</v>
      </c>
      <c r="AF477" t="s">
        <v>3</v>
      </c>
      <c r="AG477">
        <v>1.0000000000000001E-5</v>
      </c>
      <c r="AH477">
        <v>3</v>
      </c>
      <c r="AI477">
        <v>-1</v>
      </c>
      <c r="AJ477" t="s">
        <v>3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</row>
    <row r="478" spans="1:44" x14ac:dyDescent="0.2">
      <c r="A478">
        <f>ROW(Source!A506)</f>
        <v>506</v>
      </c>
      <c r="B478">
        <v>1472753904</v>
      </c>
      <c r="C478">
        <v>1472753903</v>
      </c>
      <c r="D478">
        <v>1441819193</v>
      </c>
      <c r="E478">
        <v>15514512</v>
      </c>
      <c r="F478">
        <v>1</v>
      </c>
      <c r="G478">
        <v>15514512</v>
      </c>
      <c r="H478">
        <v>1</v>
      </c>
      <c r="I478" t="s">
        <v>571</v>
      </c>
      <c r="J478" t="s">
        <v>3</v>
      </c>
      <c r="K478" t="s">
        <v>572</v>
      </c>
      <c r="L478">
        <v>1191</v>
      </c>
      <c r="N478">
        <v>1013</v>
      </c>
      <c r="O478" t="s">
        <v>573</v>
      </c>
      <c r="P478" t="s">
        <v>573</v>
      </c>
      <c r="Q478">
        <v>1</v>
      </c>
      <c r="X478">
        <v>1.2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1</v>
      </c>
      <c r="AE478">
        <v>1</v>
      </c>
      <c r="AF478" t="s">
        <v>3</v>
      </c>
      <c r="AG478">
        <v>1.2</v>
      </c>
      <c r="AH478">
        <v>3</v>
      </c>
      <c r="AI478">
        <v>-1</v>
      </c>
      <c r="AJ478" t="s">
        <v>3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</row>
    <row r="479" spans="1:44" x14ac:dyDescent="0.2">
      <c r="A479">
        <f>ROW(Source!A506)</f>
        <v>506</v>
      </c>
      <c r="B479">
        <v>1472753905</v>
      </c>
      <c r="C479">
        <v>1472753903</v>
      </c>
      <c r="D479">
        <v>1441836235</v>
      </c>
      <c r="E479">
        <v>1</v>
      </c>
      <c r="F479">
        <v>1</v>
      </c>
      <c r="G479">
        <v>15514512</v>
      </c>
      <c r="H479">
        <v>3</v>
      </c>
      <c r="I479" t="s">
        <v>578</v>
      </c>
      <c r="J479" t="s">
        <v>579</v>
      </c>
      <c r="K479" t="s">
        <v>580</v>
      </c>
      <c r="L479">
        <v>1346</v>
      </c>
      <c r="N479">
        <v>1009</v>
      </c>
      <c r="O479" t="s">
        <v>581</v>
      </c>
      <c r="P479" t="s">
        <v>581</v>
      </c>
      <c r="Q479">
        <v>1</v>
      </c>
      <c r="X479">
        <v>7.0000000000000001E-3</v>
      </c>
      <c r="Y479">
        <v>31.49</v>
      </c>
      <c r="Z479">
        <v>0</v>
      </c>
      <c r="AA479">
        <v>0</v>
      </c>
      <c r="AB479">
        <v>0</v>
      </c>
      <c r="AC479">
        <v>0</v>
      </c>
      <c r="AD479">
        <v>1</v>
      </c>
      <c r="AE479">
        <v>0</v>
      </c>
      <c r="AF479" t="s">
        <v>3</v>
      </c>
      <c r="AG479">
        <v>7.0000000000000001E-3</v>
      </c>
      <c r="AH479">
        <v>3</v>
      </c>
      <c r="AI479">
        <v>-1</v>
      </c>
      <c r="AJ479" t="s">
        <v>3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</row>
    <row r="480" spans="1:44" x14ac:dyDescent="0.2">
      <c r="A480">
        <f>ROW(Source!A506)</f>
        <v>506</v>
      </c>
      <c r="B480">
        <v>1472753906</v>
      </c>
      <c r="C480">
        <v>1472753903</v>
      </c>
      <c r="D480">
        <v>1441834628</v>
      </c>
      <c r="E480">
        <v>1</v>
      </c>
      <c r="F480">
        <v>1</v>
      </c>
      <c r="G480">
        <v>15514512</v>
      </c>
      <c r="H480">
        <v>3</v>
      </c>
      <c r="I480" t="s">
        <v>640</v>
      </c>
      <c r="J480" t="s">
        <v>641</v>
      </c>
      <c r="K480" t="s">
        <v>642</v>
      </c>
      <c r="L480">
        <v>1348</v>
      </c>
      <c r="N480">
        <v>1009</v>
      </c>
      <c r="O480" t="s">
        <v>599</v>
      </c>
      <c r="P480" t="s">
        <v>599</v>
      </c>
      <c r="Q480">
        <v>1000</v>
      </c>
      <c r="X480">
        <v>2.0000000000000002E-5</v>
      </c>
      <c r="Y480">
        <v>73951.73</v>
      </c>
      <c r="Z480">
        <v>0</v>
      </c>
      <c r="AA480">
        <v>0</v>
      </c>
      <c r="AB480">
        <v>0</v>
      </c>
      <c r="AC480">
        <v>0</v>
      </c>
      <c r="AD480">
        <v>1</v>
      </c>
      <c r="AE480">
        <v>0</v>
      </c>
      <c r="AF480" t="s">
        <v>3</v>
      </c>
      <c r="AG480">
        <v>2.0000000000000002E-5</v>
      </c>
      <c r="AH480">
        <v>3</v>
      </c>
      <c r="AI480">
        <v>-1</v>
      </c>
      <c r="AJ480" t="s">
        <v>3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</row>
    <row r="481" spans="1:44" x14ac:dyDescent="0.2">
      <c r="A481">
        <f>ROW(Source!A507)</f>
        <v>507</v>
      </c>
      <c r="B481">
        <v>1472753908</v>
      </c>
      <c r="C481">
        <v>1472753907</v>
      </c>
      <c r="D481">
        <v>1441819193</v>
      </c>
      <c r="E481">
        <v>15514512</v>
      </c>
      <c r="F481">
        <v>1</v>
      </c>
      <c r="G481">
        <v>15514512</v>
      </c>
      <c r="H481">
        <v>1</v>
      </c>
      <c r="I481" t="s">
        <v>571</v>
      </c>
      <c r="J481" t="s">
        <v>3</v>
      </c>
      <c r="K481" t="s">
        <v>572</v>
      </c>
      <c r="L481">
        <v>1191</v>
      </c>
      <c r="N481">
        <v>1013</v>
      </c>
      <c r="O481" t="s">
        <v>573</v>
      </c>
      <c r="P481" t="s">
        <v>573</v>
      </c>
      <c r="Q481">
        <v>1</v>
      </c>
      <c r="X481">
        <v>0.04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1</v>
      </c>
      <c r="AE481">
        <v>1</v>
      </c>
      <c r="AF481" t="s">
        <v>164</v>
      </c>
      <c r="AG481">
        <v>0.12</v>
      </c>
      <c r="AH481">
        <v>3</v>
      </c>
      <c r="AI481">
        <v>-1</v>
      </c>
      <c r="AJ481" t="s">
        <v>3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</row>
    <row r="482" spans="1:44" x14ac:dyDescent="0.2">
      <c r="A482">
        <f>ROW(Source!A507)</f>
        <v>507</v>
      </c>
      <c r="B482">
        <v>1472753909</v>
      </c>
      <c r="C482">
        <v>1472753907</v>
      </c>
      <c r="D482">
        <v>1441836235</v>
      </c>
      <c r="E482">
        <v>1</v>
      </c>
      <c r="F482">
        <v>1</v>
      </c>
      <c r="G482">
        <v>15514512</v>
      </c>
      <c r="H482">
        <v>3</v>
      </c>
      <c r="I482" t="s">
        <v>578</v>
      </c>
      <c r="J482" t="s">
        <v>579</v>
      </c>
      <c r="K482" t="s">
        <v>580</v>
      </c>
      <c r="L482">
        <v>1346</v>
      </c>
      <c r="N482">
        <v>1009</v>
      </c>
      <c r="O482" t="s">
        <v>581</v>
      </c>
      <c r="P482" t="s">
        <v>581</v>
      </c>
      <c r="Q482">
        <v>1</v>
      </c>
      <c r="X482">
        <v>2.0000000000000001E-4</v>
      </c>
      <c r="Y482">
        <v>31.49</v>
      </c>
      <c r="Z482">
        <v>0</v>
      </c>
      <c r="AA482">
        <v>0</v>
      </c>
      <c r="AB482">
        <v>0</v>
      </c>
      <c r="AC482">
        <v>0</v>
      </c>
      <c r="AD482">
        <v>1</v>
      </c>
      <c r="AE482">
        <v>0</v>
      </c>
      <c r="AF482" t="s">
        <v>164</v>
      </c>
      <c r="AG482">
        <v>6.0000000000000006E-4</v>
      </c>
      <c r="AH482">
        <v>3</v>
      </c>
      <c r="AI482">
        <v>-1</v>
      </c>
      <c r="AJ482" t="s">
        <v>3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</row>
    <row r="483" spans="1:44" x14ac:dyDescent="0.2">
      <c r="A483">
        <f>ROW(Source!A508)</f>
        <v>508</v>
      </c>
      <c r="B483">
        <v>1472753915</v>
      </c>
      <c r="C483">
        <v>1472753910</v>
      </c>
      <c r="D483">
        <v>1441819193</v>
      </c>
      <c r="E483">
        <v>15514512</v>
      </c>
      <c r="F483">
        <v>1</v>
      </c>
      <c r="G483">
        <v>15514512</v>
      </c>
      <c r="H483">
        <v>1</v>
      </c>
      <c r="I483" t="s">
        <v>571</v>
      </c>
      <c r="J483" t="s">
        <v>3</v>
      </c>
      <c r="K483" t="s">
        <v>572</v>
      </c>
      <c r="L483">
        <v>1191</v>
      </c>
      <c r="N483">
        <v>1013</v>
      </c>
      <c r="O483" t="s">
        <v>573</v>
      </c>
      <c r="P483" t="s">
        <v>573</v>
      </c>
      <c r="Q483">
        <v>1</v>
      </c>
      <c r="X483">
        <v>0.17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1</v>
      </c>
      <c r="AE483">
        <v>1</v>
      </c>
      <c r="AF483" t="s">
        <v>32</v>
      </c>
      <c r="AG483">
        <v>0.68</v>
      </c>
      <c r="AH483">
        <v>2</v>
      </c>
      <c r="AI483">
        <v>1472753911</v>
      </c>
      <c r="AJ483">
        <v>221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</row>
    <row r="484" spans="1:44" x14ac:dyDescent="0.2">
      <c r="A484">
        <f>ROW(Source!A508)</f>
        <v>508</v>
      </c>
      <c r="B484">
        <v>1472753916</v>
      </c>
      <c r="C484">
        <v>1472753910</v>
      </c>
      <c r="D484">
        <v>1441834258</v>
      </c>
      <c r="E484">
        <v>1</v>
      </c>
      <c r="F484">
        <v>1</v>
      </c>
      <c r="G484">
        <v>15514512</v>
      </c>
      <c r="H484">
        <v>2</v>
      </c>
      <c r="I484" t="s">
        <v>574</v>
      </c>
      <c r="J484" t="s">
        <v>575</v>
      </c>
      <c r="K484" t="s">
        <v>576</v>
      </c>
      <c r="L484">
        <v>1368</v>
      </c>
      <c r="N484">
        <v>1011</v>
      </c>
      <c r="O484" t="s">
        <v>577</v>
      </c>
      <c r="P484" t="s">
        <v>577</v>
      </c>
      <c r="Q484">
        <v>1</v>
      </c>
      <c r="X484">
        <v>0.01</v>
      </c>
      <c r="Y484">
        <v>0</v>
      </c>
      <c r="Z484">
        <v>1303.01</v>
      </c>
      <c r="AA484">
        <v>826.2</v>
      </c>
      <c r="AB484">
        <v>0</v>
      </c>
      <c r="AC484">
        <v>0</v>
      </c>
      <c r="AD484">
        <v>1</v>
      </c>
      <c r="AE484">
        <v>0</v>
      </c>
      <c r="AF484" t="s">
        <v>32</v>
      </c>
      <c r="AG484">
        <v>0.04</v>
      </c>
      <c r="AH484">
        <v>2</v>
      </c>
      <c r="AI484">
        <v>1472753912</v>
      </c>
      <c r="AJ484">
        <v>222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</row>
    <row r="485" spans="1:44" x14ac:dyDescent="0.2">
      <c r="A485">
        <f>ROW(Source!A508)</f>
        <v>508</v>
      </c>
      <c r="B485">
        <v>1472753917</v>
      </c>
      <c r="C485">
        <v>1472753910</v>
      </c>
      <c r="D485">
        <v>1441836186</v>
      </c>
      <c r="E485">
        <v>1</v>
      </c>
      <c r="F485">
        <v>1</v>
      </c>
      <c r="G485">
        <v>15514512</v>
      </c>
      <c r="H485">
        <v>3</v>
      </c>
      <c r="I485" t="s">
        <v>655</v>
      </c>
      <c r="J485" t="s">
        <v>656</v>
      </c>
      <c r="K485" t="s">
        <v>657</v>
      </c>
      <c r="L485">
        <v>1346</v>
      </c>
      <c r="N485">
        <v>1009</v>
      </c>
      <c r="O485" t="s">
        <v>581</v>
      </c>
      <c r="P485" t="s">
        <v>581</v>
      </c>
      <c r="Q485">
        <v>1</v>
      </c>
      <c r="X485">
        <v>0.01</v>
      </c>
      <c r="Y485">
        <v>494.57</v>
      </c>
      <c r="Z485">
        <v>0</v>
      </c>
      <c r="AA485">
        <v>0</v>
      </c>
      <c r="AB485">
        <v>0</v>
      </c>
      <c r="AC485">
        <v>0</v>
      </c>
      <c r="AD485">
        <v>1</v>
      </c>
      <c r="AE485">
        <v>0</v>
      </c>
      <c r="AF485" t="s">
        <v>32</v>
      </c>
      <c r="AG485">
        <v>0.04</v>
      </c>
      <c r="AH485">
        <v>2</v>
      </c>
      <c r="AI485">
        <v>1472753913</v>
      </c>
      <c r="AJ485">
        <v>223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</row>
    <row r="486" spans="1:44" x14ac:dyDescent="0.2">
      <c r="A486">
        <f>ROW(Source!A508)</f>
        <v>508</v>
      </c>
      <c r="B486">
        <v>1472753918</v>
      </c>
      <c r="C486">
        <v>1472753910</v>
      </c>
      <c r="D486">
        <v>1441836230</v>
      </c>
      <c r="E486">
        <v>1</v>
      </c>
      <c r="F486">
        <v>1</v>
      </c>
      <c r="G486">
        <v>15514512</v>
      </c>
      <c r="H486">
        <v>3</v>
      </c>
      <c r="I486" t="s">
        <v>658</v>
      </c>
      <c r="J486" t="s">
        <v>659</v>
      </c>
      <c r="K486" t="s">
        <v>660</v>
      </c>
      <c r="L486">
        <v>1327</v>
      </c>
      <c r="N486">
        <v>1005</v>
      </c>
      <c r="O486" t="s">
        <v>636</v>
      </c>
      <c r="P486" t="s">
        <v>636</v>
      </c>
      <c r="Q486">
        <v>1</v>
      </c>
      <c r="X486">
        <v>0.02</v>
      </c>
      <c r="Y486">
        <v>46</v>
      </c>
      <c r="Z486">
        <v>0</v>
      </c>
      <c r="AA486">
        <v>0</v>
      </c>
      <c r="AB486">
        <v>0</v>
      </c>
      <c r="AC486">
        <v>0</v>
      </c>
      <c r="AD486">
        <v>1</v>
      </c>
      <c r="AE486">
        <v>0</v>
      </c>
      <c r="AF486" t="s">
        <v>32</v>
      </c>
      <c r="AG486">
        <v>0.08</v>
      </c>
      <c r="AH486">
        <v>2</v>
      </c>
      <c r="AI486">
        <v>1472753914</v>
      </c>
      <c r="AJ486">
        <v>224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</row>
    <row r="487" spans="1:44" x14ac:dyDescent="0.2">
      <c r="A487">
        <f>ROW(Source!A509)</f>
        <v>509</v>
      </c>
      <c r="B487">
        <v>1472753920</v>
      </c>
      <c r="C487">
        <v>1472753919</v>
      </c>
      <c r="D487">
        <v>1441819193</v>
      </c>
      <c r="E487">
        <v>15514512</v>
      </c>
      <c r="F487">
        <v>1</v>
      </c>
      <c r="G487">
        <v>15514512</v>
      </c>
      <c r="H487">
        <v>1</v>
      </c>
      <c r="I487" t="s">
        <v>571</v>
      </c>
      <c r="J487" t="s">
        <v>3</v>
      </c>
      <c r="K487" t="s">
        <v>572</v>
      </c>
      <c r="L487">
        <v>1191</v>
      </c>
      <c r="N487">
        <v>1013</v>
      </c>
      <c r="O487" t="s">
        <v>573</v>
      </c>
      <c r="P487" t="s">
        <v>573</v>
      </c>
      <c r="Q487">
        <v>1</v>
      </c>
      <c r="X487">
        <v>0.03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1</v>
      </c>
      <c r="AE487">
        <v>1</v>
      </c>
      <c r="AF487" t="s">
        <v>164</v>
      </c>
      <c r="AG487">
        <v>0.09</v>
      </c>
      <c r="AH487">
        <v>3</v>
      </c>
      <c r="AI487">
        <v>-1</v>
      </c>
      <c r="AJ487" t="s">
        <v>3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</row>
    <row r="488" spans="1:44" x14ac:dyDescent="0.2">
      <c r="A488">
        <f>ROW(Source!A509)</f>
        <v>509</v>
      </c>
      <c r="B488">
        <v>1472753921</v>
      </c>
      <c r="C488">
        <v>1472753919</v>
      </c>
      <c r="D488">
        <v>1441836237</v>
      </c>
      <c r="E488">
        <v>1</v>
      </c>
      <c r="F488">
        <v>1</v>
      </c>
      <c r="G488">
        <v>15514512</v>
      </c>
      <c r="H488">
        <v>3</v>
      </c>
      <c r="I488" t="s">
        <v>643</v>
      </c>
      <c r="J488" t="s">
        <v>644</v>
      </c>
      <c r="K488" t="s">
        <v>645</v>
      </c>
      <c r="L488">
        <v>1346</v>
      </c>
      <c r="N488">
        <v>1009</v>
      </c>
      <c r="O488" t="s">
        <v>581</v>
      </c>
      <c r="P488" t="s">
        <v>581</v>
      </c>
      <c r="Q488">
        <v>1</v>
      </c>
      <c r="X488">
        <v>2E-3</v>
      </c>
      <c r="Y488">
        <v>375.16</v>
      </c>
      <c r="Z488">
        <v>0</v>
      </c>
      <c r="AA488">
        <v>0</v>
      </c>
      <c r="AB488">
        <v>0</v>
      </c>
      <c r="AC488">
        <v>0</v>
      </c>
      <c r="AD488">
        <v>1</v>
      </c>
      <c r="AE488">
        <v>0</v>
      </c>
      <c r="AF488" t="s">
        <v>164</v>
      </c>
      <c r="AG488">
        <v>6.0000000000000001E-3</v>
      </c>
      <c r="AH488">
        <v>3</v>
      </c>
      <c r="AI488">
        <v>-1</v>
      </c>
      <c r="AJ488" t="s">
        <v>3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</row>
    <row r="489" spans="1:44" x14ac:dyDescent="0.2">
      <c r="A489">
        <f>ROW(Source!A509)</f>
        <v>509</v>
      </c>
      <c r="B489">
        <v>1472753922</v>
      </c>
      <c r="C489">
        <v>1472753919</v>
      </c>
      <c r="D489">
        <v>1441836235</v>
      </c>
      <c r="E489">
        <v>1</v>
      </c>
      <c r="F489">
        <v>1</v>
      </c>
      <c r="G489">
        <v>15514512</v>
      </c>
      <c r="H489">
        <v>3</v>
      </c>
      <c r="I489" t="s">
        <v>578</v>
      </c>
      <c r="J489" t="s">
        <v>579</v>
      </c>
      <c r="K489" t="s">
        <v>580</v>
      </c>
      <c r="L489">
        <v>1346</v>
      </c>
      <c r="N489">
        <v>1009</v>
      </c>
      <c r="O489" t="s">
        <v>581</v>
      </c>
      <c r="P489" t="s">
        <v>581</v>
      </c>
      <c r="Q489">
        <v>1</v>
      </c>
      <c r="X489">
        <v>2.0000000000000001E-4</v>
      </c>
      <c r="Y489">
        <v>31.49</v>
      </c>
      <c r="Z489">
        <v>0</v>
      </c>
      <c r="AA489">
        <v>0</v>
      </c>
      <c r="AB489">
        <v>0</v>
      </c>
      <c r="AC489">
        <v>0</v>
      </c>
      <c r="AD489">
        <v>1</v>
      </c>
      <c r="AE489">
        <v>0</v>
      </c>
      <c r="AF489" t="s">
        <v>164</v>
      </c>
      <c r="AG489">
        <v>6.0000000000000006E-4</v>
      </c>
      <c r="AH489">
        <v>3</v>
      </c>
      <c r="AI489">
        <v>-1</v>
      </c>
      <c r="AJ489" t="s">
        <v>3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</row>
    <row r="490" spans="1:44" x14ac:dyDescent="0.2">
      <c r="A490">
        <f>ROW(Source!A510)</f>
        <v>510</v>
      </c>
      <c r="B490">
        <v>1472753924</v>
      </c>
      <c r="C490">
        <v>1472753923</v>
      </c>
      <c r="D490">
        <v>1441819193</v>
      </c>
      <c r="E490">
        <v>15514512</v>
      </c>
      <c r="F490">
        <v>1</v>
      </c>
      <c r="G490">
        <v>15514512</v>
      </c>
      <c r="H490">
        <v>1</v>
      </c>
      <c r="I490" t="s">
        <v>571</v>
      </c>
      <c r="J490" t="s">
        <v>3</v>
      </c>
      <c r="K490" t="s">
        <v>572</v>
      </c>
      <c r="L490">
        <v>1191</v>
      </c>
      <c r="N490">
        <v>1013</v>
      </c>
      <c r="O490" t="s">
        <v>573</v>
      </c>
      <c r="P490" t="s">
        <v>573</v>
      </c>
      <c r="Q490">
        <v>1</v>
      </c>
      <c r="X490">
        <v>0.9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1</v>
      </c>
      <c r="AE490">
        <v>1</v>
      </c>
      <c r="AF490" t="s">
        <v>3</v>
      </c>
      <c r="AG490">
        <v>0.9</v>
      </c>
      <c r="AH490">
        <v>3</v>
      </c>
      <c r="AI490">
        <v>-1</v>
      </c>
      <c r="AJ490" t="s">
        <v>3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</row>
    <row r="491" spans="1:44" x14ac:dyDescent="0.2">
      <c r="A491">
        <f>ROW(Source!A510)</f>
        <v>510</v>
      </c>
      <c r="B491">
        <v>1472753925</v>
      </c>
      <c r="C491">
        <v>1472753923</v>
      </c>
      <c r="D491">
        <v>1441836237</v>
      </c>
      <c r="E491">
        <v>1</v>
      </c>
      <c r="F491">
        <v>1</v>
      </c>
      <c r="G491">
        <v>15514512</v>
      </c>
      <c r="H491">
        <v>3</v>
      </c>
      <c r="I491" t="s">
        <v>643</v>
      </c>
      <c r="J491" t="s">
        <v>644</v>
      </c>
      <c r="K491" t="s">
        <v>645</v>
      </c>
      <c r="L491">
        <v>1346</v>
      </c>
      <c r="N491">
        <v>1009</v>
      </c>
      <c r="O491" t="s">
        <v>581</v>
      </c>
      <c r="P491" t="s">
        <v>581</v>
      </c>
      <c r="Q491">
        <v>1</v>
      </c>
      <c r="X491">
        <v>1.7999999999999999E-2</v>
      </c>
      <c r="Y491">
        <v>375.16</v>
      </c>
      <c r="Z491">
        <v>0</v>
      </c>
      <c r="AA491">
        <v>0</v>
      </c>
      <c r="AB491">
        <v>0</v>
      </c>
      <c r="AC491">
        <v>0</v>
      </c>
      <c r="AD491">
        <v>1</v>
      </c>
      <c r="AE491">
        <v>0</v>
      </c>
      <c r="AF491" t="s">
        <v>3</v>
      </c>
      <c r="AG491">
        <v>1.7999999999999999E-2</v>
      </c>
      <c r="AH491">
        <v>3</v>
      </c>
      <c r="AI491">
        <v>-1</v>
      </c>
      <c r="AJ491" t="s">
        <v>3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</row>
    <row r="492" spans="1:44" x14ac:dyDescent="0.2">
      <c r="A492">
        <f>ROW(Source!A510)</f>
        <v>510</v>
      </c>
      <c r="B492">
        <v>1472753926</v>
      </c>
      <c r="C492">
        <v>1472753923</v>
      </c>
      <c r="D492">
        <v>1441836235</v>
      </c>
      <c r="E492">
        <v>1</v>
      </c>
      <c r="F492">
        <v>1</v>
      </c>
      <c r="G492">
        <v>15514512</v>
      </c>
      <c r="H492">
        <v>3</v>
      </c>
      <c r="I492" t="s">
        <v>578</v>
      </c>
      <c r="J492" t="s">
        <v>579</v>
      </c>
      <c r="K492" t="s">
        <v>580</v>
      </c>
      <c r="L492">
        <v>1346</v>
      </c>
      <c r="N492">
        <v>1009</v>
      </c>
      <c r="O492" t="s">
        <v>581</v>
      </c>
      <c r="P492" t="s">
        <v>581</v>
      </c>
      <c r="Q492">
        <v>1</v>
      </c>
      <c r="X492">
        <v>5.0000000000000001E-3</v>
      </c>
      <c r="Y492">
        <v>31.49</v>
      </c>
      <c r="Z492">
        <v>0</v>
      </c>
      <c r="AA492">
        <v>0</v>
      </c>
      <c r="AB492">
        <v>0</v>
      </c>
      <c r="AC492">
        <v>0</v>
      </c>
      <c r="AD492">
        <v>1</v>
      </c>
      <c r="AE492">
        <v>0</v>
      </c>
      <c r="AF492" t="s">
        <v>3</v>
      </c>
      <c r="AG492">
        <v>5.0000000000000001E-3</v>
      </c>
      <c r="AH492">
        <v>3</v>
      </c>
      <c r="AI492">
        <v>-1</v>
      </c>
      <c r="AJ492" t="s">
        <v>3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</row>
    <row r="493" spans="1:44" x14ac:dyDescent="0.2">
      <c r="A493">
        <f>ROW(Source!A510)</f>
        <v>510</v>
      </c>
      <c r="B493">
        <v>1472753927</v>
      </c>
      <c r="C493">
        <v>1472753923</v>
      </c>
      <c r="D493">
        <v>1441834628</v>
      </c>
      <c r="E493">
        <v>1</v>
      </c>
      <c r="F493">
        <v>1</v>
      </c>
      <c r="G493">
        <v>15514512</v>
      </c>
      <c r="H493">
        <v>3</v>
      </c>
      <c r="I493" t="s">
        <v>640</v>
      </c>
      <c r="J493" t="s">
        <v>641</v>
      </c>
      <c r="K493" t="s">
        <v>642</v>
      </c>
      <c r="L493">
        <v>1348</v>
      </c>
      <c r="N493">
        <v>1009</v>
      </c>
      <c r="O493" t="s">
        <v>599</v>
      </c>
      <c r="P493" t="s">
        <v>599</v>
      </c>
      <c r="Q493">
        <v>1000</v>
      </c>
      <c r="X493">
        <v>1.0000000000000001E-5</v>
      </c>
      <c r="Y493">
        <v>73951.73</v>
      </c>
      <c r="Z493">
        <v>0</v>
      </c>
      <c r="AA493">
        <v>0</v>
      </c>
      <c r="AB493">
        <v>0</v>
      </c>
      <c r="AC493">
        <v>0</v>
      </c>
      <c r="AD493">
        <v>1</v>
      </c>
      <c r="AE493">
        <v>0</v>
      </c>
      <c r="AF493" t="s">
        <v>3</v>
      </c>
      <c r="AG493">
        <v>1.0000000000000001E-5</v>
      </c>
      <c r="AH493">
        <v>3</v>
      </c>
      <c r="AI493">
        <v>-1</v>
      </c>
      <c r="AJ493" t="s">
        <v>3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</row>
    <row r="494" spans="1:44" x14ac:dyDescent="0.2">
      <c r="A494">
        <f>ROW(Source!A510)</f>
        <v>510</v>
      </c>
      <c r="B494">
        <v>1472753928</v>
      </c>
      <c r="C494">
        <v>1472753923</v>
      </c>
      <c r="D494">
        <v>1441834634</v>
      </c>
      <c r="E494">
        <v>1</v>
      </c>
      <c r="F494">
        <v>1</v>
      </c>
      <c r="G494">
        <v>15514512</v>
      </c>
      <c r="H494">
        <v>3</v>
      </c>
      <c r="I494" t="s">
        <v>621</v>
      </c>
      <c r="J494" t="s">
        <v>622</v>
      </c>
      <c r="K494" t="s">
        <v>623</v>
      </c>
      <c r="L494">
        <v>1348</v>
      </c>
      <c r="N494">
        <v>1009</v>
      </c>
      <c r="O494" t="s">
        <v>599</v>
      </c>
      <c r="P494" t="s">
        <v>599</v>
      </c>
      <c r="Q494">
        <v>1000</v>
      </c>
      <c r="X494">
        <v>1.0000000000000001E-5</v>
      </c>
      <c r="Y494">
        <v>88053.759999999995</v>
      </c>
      <c r="Z494">
        <v>0</v>
      </c>
      <c r="AA494">
        <v>0</v>
      </c>
      <c r="AB494">
        <v>0</v>
      </c>
      <c r="AC494">
        <v>0</v>
      </c>
      <c r="AD494">
        <v>1</v>
      </c>
      <c r="AE494">
        <v>0</v>
      </c>
      <c r="AF494" t="s">
        <v>3</v>
      </c>
      <c r="AG494">
        <v>1.0000000000000001E-5</v>
      </c>
      <c r="AH494">
        <v>3</v>
      </c>
      <c r="AI494">
        <v>-1</v>
      </c>
      <c r="AJ494" t="s">
        <v>3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</row>
    <row r="495" spans="1:44" x14ac:dyDescent="0.2">
      <c r="A495">
        <f>ROW(Source!A510)</f>
        <v>510</v>
      </c>
      <c r="B495">
        <v>1472753929</v>
      </c>
      <c r="C495">
        <v>1472753923</v>
      </c>
      <c r="D495">
        <v>1441834853</v>
      </c>
      <c r="E495">
        <v>1</v>
      </c>
      <c r="F495">
        <v>1</v>
      </c>
      <c r="G495">
        <v>15514512</v>
      </c>
      <c r="H495">
        <v>3</v>
      </c>
      <c r="I495" t="s">
        <v>627</v>
      </c>
      <c r="J495" t="s">
        <v>628</v>
      </c>
      <c r="K495" t="s">
        <v>629</v>
      </c>
      <c r="L495">
        <v>1348</v>
      </c>
      <c r="N495">
        <v>1009</v>
      </c>
      <c r="O495" t="s">
        <v>599</v>
      </c>
      <c r="P495" t="s">
        <v>599</v>
      </c>
      <c r="Q495">
        <v>1000</v>
      </c>
      <c r="X495">
        <v>1.0000000000000001E-5</v>
      </c>
      <c r="Y495">
        <v>78065.73</v>
      </c>
      <c r="Z495">
        <v>0</v>
      </c>
      <c r="AA495">
        <v>0</v>
      </c>
      <c r="AB495">
        <v>0</v>
      </c>
      <c r="AC495">
        <v>0</v>
      </c>
      <c r="AD495">
        <v>1</v>
      </c>
      <c r="AE495">
        <v>0</v>
      </c>
      <c r="AF495" t="s">
        <v>3</v>
      </c>
      <c r="AG495">
        <v>1.0000000000000001E-5</v>
      </c>
      <c r="AH495">
        <v>3</v>
      </c>
      <c r="AI495">
        <v>-1</v>
      </c>
      <c r="AJ495" t="s">
        <v>3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</row>
    <row r="496" spans="1:44" x14ac:dyDescent="0.2">
      <c r="A496">
        <f>ROW(Source!A511)</f>
        <v>511</v>
      </c>
      <c r="B496">
        <v>1472753932</v>
      </c>
      <c r="C496">
        <v>1472753931</v>
      </c>
      <c r="D496">
        <v>1441819193</v>
      </c>
      <c r="E496">
        <v>15514512</v>
      </c>
      <c r="F496">
        <v>1</v>
      </c>
      <c r="G496">
        <v>15514512</v>
      </c>
      <c r="H496">
        <v>1</v>
      </c>
      <c r="I496" t="s">
        <v>571</v>
      </c>
      <c r="J496" t="s">
        <v>3</v>
      </c>
      <c r="K496" t="s">
        <v>572</v>
      </c>
      <c r="L496">
        <v>1191</v>
      </c>
      <c r="N496">
        <v>1013</v>
      </c>
      <c r="O496" t="s">
        <v>573</v>
      </c>
      <c r="P496" t="s">
        <v>573</v>
      </c>
      <c r="Q496">
        <v>1</v>
      </c>
      <c r="X496">
        <v>1.5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1</v>
      </c>
      <c r="AE496">
        <v>1</v>
      </c>
      <c r="AF496" t="s">
        <v>3</v>
      </c>
      <c r="AG496">
        <v>1.5</v>
      </c>
      <c r="AH496">
        <v>3</v>
      </c>
      <c r="AI496">
        <v>-1</v>
      </c>
      <c r="AJ496" t="s">
        <v>3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</row>
    <row r="497" spans="1:44" x14ac:dyDescent="0.2">
      <c r="A497">
        <f>ROW(Source!A511)</f>
        <v>511</v>
      </c>
      <c r="B497">
        <v>1472753934</v>
      </c>
      <c r="C497">
        <v>1472753931</v>
      </c>
      <c r="D497">
        <v>1441820422</v>
      </c>
      <c r="E497">
        <v>15514512</v>
      </c>
      <c r="F497">
        <v>1</v>
      </c>
      <c r="G497">
        <v>15514512</v>
      </c>
      <c r="H497">
        <v>3</v>
      </c>
      <c r="I497" t="s">
        <v>710</v>
      </c>
      <c r="J497" t="s">
        <v>3</v>
      </c>
      <c r="K497" t="s">
        <v>711</v>
      </c>
      <c r="L497">
        <v>1346</v>
      </c>
      <c r="N497">
        <v>1009</v>
      </c>
      <c r="O497" t="s">
        <v>581</v>
      </c>
      <c r="P497" t="s">
        <v>581</v>
      </c>
      <c r="Q497">
        <v>1</v>
      </c>
      <c r="X497">
        <v>4.0000000000000001E-3</v>
      </c>
      <c r="Y497">
        <v>1511.54088</v>
      </c>
      <c r="Z497">
        <v>0</v>
      </c>
      <c r="AA497">
        <v>0</v>
      </c>
      <c r="AB497">
        <v>0</v>
      </c>
      <c r="AC497">
        <v>0</v>
      </c>
      <c r="AD497">
        <v>1</v>
      </c>
      <c r="AE497">
        <v>0</v>
      </c>
      <c r="AF497" t="s">
        <v>3</v>
      </c>
      <c r="AG497">
        <v>4.0000000000000001E-3</v>
      </c>
      <c r="AH497">
        <v>3</v>
      </c>
      <c r="AI497">
        <v>-1</v>
      </c>
      <c r="AJ497" t="s">
        <v>3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</row>
    <row r="498" spans="1:44" x14ac:dyDescent="0.2">
      <c r="A498">
        <f>ROW(Source!A511)</f>
        <v>511</v>
      </c>
      <c r="B498">
        <v>1472753935</v>
      </c>
      <c r="C498">
        <v>1472753931</v>
      </c>
      <c r="D498">
        <v>1441836235</v>
      </c>
      <c r="E498">
        <v>1</v>
      </c>
      <c r="F498">
        <v>1</v>
      </c>
      <c r="G498">
        <v>15514512</v>
      </c>
      <c r="H498">
        <v>3</v>
      </c>
      <c r="I498" t="s">
        <v>578</v>
      </c>
      <c r="J498" t="s">
        <v>579</v>
      </c>
      <c r="K498" t="s">
        <v>580</v>
      </c>
      <c r="L498">
        <v>1346</v>
      </c>
      <c r="N498">
        <v>1009</v>
      </c>
      <c r="O498" t="s">
        <v>581</v>
      </c>
      <c r="P498" t="s">
        <v>581</v>
      </c>
      <c r="Q498">
        <v>1</v>
      </c>
      <c r="X498">
        <v>0.01</v>
      </c>
      <c r="Y498">
        <v>31.49</v>
      </c>
      <c r="Z498">
        <v>0</v>
      </c>
      <c r="AA498">
        <v>0</v>
      </c>
      <c r="AB498">
        <v>0</v>
      </c>
      <c r="AC498">
        <v>0</v>
      </c>
      <c r="AD498">
        <v>1</v>
      </c>
      <c r="AE498">
        <v>0</v>
      </c>
      <c r="AF498" t="s">
        <v>3</v>
      </c>
      <c r="AG498">
        <v>0.01</v>
      </c>
      <c r="AH498">
        <v>3</v>
      </c>
      <c r="AI498">
        <v>-1</v>
      </c>
      <c r="AJ498" t="s">
        <v>3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</row>
    <row r="499" spans="1:44" x14ac:dyDescent="0.2">
      <c r="A499">
        <f>ROW(Source!A511)</f>
        <v>511</v>
      </c>
      <c r="B499">
        <v>1472753936</v>
      </c>
      <c r="C499">
        <v>1472753931</v>
      </c>
      <c r="D499">
        <v>1441838748</v>
      </c>
      <c r="E499">
        <v>1</v>
      </c>
      <c r="F499">
        <v>1</v>
      </c>
      <c r="G499">
        <v>15514512</v>
      </c>
      <c r="H499">
        <v>3</v>
      </c>
      <c r="I499" t="s">
        <v>712</v>
      </c>
      <c r="J499" t="s">
        <v>713</v>
      </c>
      <c r="K499" t="s">
        <v>714</v>
      </c>
      <c r="L499">
        <v>1327</v>
      </c>
      <c r="N499">
        <v>1005</v>
      </c>
      <c r="O499" t="s">
        <v>636</v>
      </c>
      <c r="P499" t="s">
        <v>636</v>
      </c>
      <c r="Q499">
        <v>1</v>
      </c>
      <c r="X499">
        <v>1.0999999999999999E-2</v>
      </c>
      <c r="Y499">
        <v>208.99</v>
      </c>
      <c r="Z499">
        <v>0</v>
      </c>
      <c r="AA499">
        <v>0</v>
      </c>
      <c r="AB499">
        <v>0</v>
      </c>
      <c r="AC499">
        <v>0</v>
      </c>
      <c r="AD499">
        <v>1</v>
      </c>
      <c r="AE499">
        <v>0</v>
      </c>
      <c r="AF499" t="s">
        <v>3</v>
      </c>
      <c r="AG499">
        <v>1.0999999999999999E-2</v>
      </c>
      <c r="AH499">
        <v>3</v>
      </c>
      <c r="AI499">
        <v>-1</v>
      </c>
      <c r="AJ499" t="s">
        <v>3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</row>
    <row r="500" spans="1:44" x14ac:dyDescent="0.2">
      <c r="A500">
        <f>ROW(Source!A511)</f>
        <v>511</v>
      </c>
      <c r="B500">
        <v>1472753933</v>
      </c>
      <c r="C500">
        <v>1472753931</v>
      </c>
      <c r="D500">
        <v>1441822228</v>
      </c>
      <c r="E500">
        <v>15514512</v>
      </c>
      <c r="F500">
        <v>1</v>
      </c>
      <c r="G500">
        <v>15514512</v>
      </c>
      <c r="H500">
        <v>3</v>
      </c>
      <c r="I500" t="s">
        <v>640</v>
      </c>
      <c r="J500" t="s">
        <v>3</v>
      </c>
      <c r="K500" t="s">
        <v>642</v>
      </c>
      <c r="L500">
        <v>1346</v>
      </c>
      <c r="N500">
        <v>1009</v>
      </c>
      <c r="O500" t="s">
        <v>581</v>
      </c>
      <c r="P500" t="s">
        <v>581</v>
      </c>
      <c r="Q500">
        <v>1</v>
      </c>
      <c r="X500">
        <v>2.3E-2</v>
      </c>
      <c r="Y500">
        <v>73.951729999999998</v>
      </c>
      <c r="Z500">
        <v>0</v>
      </c>
      <c r="AA500">
        <v>0</v>
      </c>
      <c r="AB500">
        <v>0</v>
      </c>
      <c r="AC500">
        <v>0</v>
      </c>
      <c r="AD500">
        <v>1</v>
      </c>
      <c r="AE500">
        <v>0</v>
      </c>
      <c r="AF500" t="s">
        <v>3</v>
      </c>
      <c r="AG500">
        <v>2.3E-2</v>
      </c>
      <c r="AH500">
        <v>3</v>
      </c>
      <c r="AI500">
        <v>-1</v>
      </c>
      <c r="AJ500" t="s">
        <v>3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</row>
    <row r="501" spans="1:44" x14ac:dyDescent="0.2">
      <c r="A501">
        <f>ROW(Source!A511)</f>
        <v>511</v>
      </c>
      <c r="B501">
        <v>1472753937</v>
      </c>
      <c r="C501">
        <v>1472753931</v>
      </c>
      <c r="D501">
        <v>1441834920</v>
      </c>
      <c r="E501">
        <v>1</v>
      </c>
      <c r="F501">
        <v>1</v>
      </c>
      <c r="G501">
        <v>15514512</v>
      </c>
      <c r="H501">
        <v>3</v>
      </c>
      <c r="I501" t="s">
        <v>646</v>
      </c>
      <c r="J501" t="s">
        <v>647</v>
      </c>
      <c r="K501" t="s">
        <v>648</v>
      </c>
      <c r="L501">
        <v>1346</v>
      </c>
      <c r="N501">
        <v>1009</v>
      </c>
      <c r="O501" t="s">
        <v>581</v>
      </c>
      <c r="P501" t="s">
        <v>581</v>
      </c>
      <c r="Q501">
        <v>1</v>
      </c>
      <c r="X501">
        <v>1.9E-2</v>
      </c>
      <c r="Y501">
        <v>106.87</v>
      </c>
      <c r="Z501">
        <v>0</v>
      </c>
      <c r="AA501">
        <v>0</v>
      </c>
      <c r="AB501">
        <v>0</v>
      </c>
      <c r="AC501">
        <v>0</v>
      </c>
      <c r="AD501">
        <v>1</v>
      </c>
      <c r="AE501">
        <v>0</v>
      </c>
      <c r="AF501" t="s">
        <v>3</v>
      </c>
      <c r="AG501">
        <v>1.9E-2</v>
      </c>
      <c r="AH501">
        <v>3</v>
      </c>
      <c r="AI501">
        <v>-1</v>
      </c>
      <c r="AJ501" t="s">
        <v>3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</row>
    <row r="502" spans="1:44" x14ac:dyDescent="0.2">
      <c r="A502">
        <f>ROW(Source!A512)</f>
        <v>512</v>
      </c>
      <c r="B502">
        <v>1472753939</v>
      </c>
      <c r="C502">
        <v>1472753938</v>
      </c>
      <c r="D502">
        <v>1441819193</v>
      </c>
      <c r="E502">
        <v>15514512</v>
      </c>
      <c r="F502">
        <v>1</v>
      </c>
      <c r="G502">
        <v>15514512</v>
      </c>
      <c r="H502">
        <v>1</v>
      </c>
      <c r="I502" t="s">
        <v>571</v>
      </c>
      <c r="J502" t="s">
        <v>3</v>
      </c>
      <c r="K502" t="s">
        <v>572</v>
      </c>
      <c r="L502">
        <v>1191</v>
      </c>
      <c r="N502">
        <v>1013</v>
      </c>
      <c r="O502" t="s">
        <v>573</v>
      </c>
      <c r="P502" t="s">
        <v>573</v>
      </c>
      <c r="Q502">
        <v>1</v>
      </c>
      <c r="X502">
        <v>0.05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1</v>
      </c>
      <c r="AE502">
        <v>1</v>
      </c>
      <c r="AF502" t="s">
        <v>164</v>
      </c>
      <c r="AG502">
        <v>0.15000000000000002</v>
      </c>
      <c r="AH502">
        <v>3</v>
      </c>
      <c r="AI502">
        <v>-1</v>
      </c>
      <c r="AJ502" t="s">
        <v>3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</row>
    <row r="503" spans="1:44" x14ac:dyDescent="0.2">
      <c r="A503">
        <f>ROW(Source!A513)</f>
        <v>513</v>
      </c>
      <c r="B503">
        <v>1472753945</v>
      </c>
      <c r="C503">
        <v>1472753940</v>
      </c>
      <c r="D503">
        <v>1441819193</v>
      </c>
      <c r="E503">
        <v>15514512</v>
      </c>
      <c r="F503">
        <v>1</v>
      </c>
      <c r="G503">
        <v>15514512</v>
      </c>
      <c r="H503">
        <v>1</v>
      </c>
      <c r="I503" t="s">
        <v>571</v>
      </c>
      <c r="J503" t="s">
        <v>3</v>
      </c>
      <c r="K503" t="s">
        <v>572</v>
      </c>
      <c r="L503">
        <v>1191</v>
      </c>
      <c r="N503">
        <v>1013</v>
      </c>
      <c r="O503" t="s">
        <v>573</v>
      </c>
      <c r="P503" t="s">
        <v>573</v>
      </c>
      <c r="Q503">
        <v>1</v>
      </c>
      <c r="X503">
        <v>0.17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1</v>
      </c>
      <c r="AE503">
        <v>1</v>
      </c>
      <c r="AF503" t="s">
        <v>32</v>
      </c>
      <c r="AG503">
        <v>0.68</v>
      </c>
      <c r="AH503">
        <v>2</v>
      </c>
      <c r="AI503">
        <v>1472753941</v>
      </c>
      <c r="AJ503">
        <v>225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</row>
    <row r="504" spans="1:44" x14ac:dyDescent="0.2">
      <c r="A504">
        <f>ROW(Source!A513)</f>
        <v>513</v>
      </c>
      <c r="B504">
        <v>1472753946</v>
      </c>
      <c r="C504">
        <v>1472753940</v>
      </c>
      <c r="D504">
        <v>1441834258</v>
      </c>
      <c r="E504">
        <v>1</v>
      </c>
      <c r="F504">
        <v>1</v>
      </c>
      <c r="G504">
        <v>15514512</v>
      </c>
      <c r="H504">
        <v>2</v>
      </c>
      <c r="I504" t="s">
        <v>574</v>
      </c>
      <c r="J504" t="s">
        <v>575</v>
      </c>
      <c r="K504" t="s">
        <v>576</v>
      </c>
      <c r="L504">
        <v>1368</v>
      </c>
      <c r="N504">
        <v>1011</v>
      </c>
      <c r="O504" t="s">
        <v>577</v>
      </c>
      <c r="P504" t="s">
        <v>577</v>
      </c>
      <c r="Q504">
        <v>1</v>
      </c>
      <c r="X504">
        <v>0.01</v>
      </c>
      <c r="Y504">
        <v>0</v>
      </c>
      <c r="Z504">
        <v>1303.01</v>
      </c>
      <c r="AA504">
        <v>826.2</v>
      </c>
      <c r="AB504">
        <v>0</v>
      </c>
      <c r="AC504">
        <v>0</v>
      </c>
      <c r="AD504">
        <v>1</v>
      </c>
      <c r="AE504">
        <v>0</v>
      </c>
      <c r="AF504" t="s">
        <v>32</v>
      </c>
      <c r="AG504">
        <v>0.04</v>
      </c>
      <c r="AH504">
        <v>2</v>
      </c>
      <c r="AI504">
        <v>1472753942</v>
      </c>
      <c r="AJ504">
        <v>226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</row>
    <row r="505" spans="1:44" x14ac:dyDescent="0.2">
      <c r="A505">
        <f>ROW(Source!A513)</f>
        <v>513</v>
      </c>
      <c r="B505">
        <v>1472753947</v>
      </c>
      <c r="C505">
        <v>1472753940</v>
      </c>
      <c r="D505">
        <v>1441836186</v>
      </c>
      <c r="E505">
        <v>1</v>
      </c>
      <c r="F505">
        <v>1</v>
      </c>
      <c r="G505">
        <v>15514512</v>
      </c>
      <c r="H505">
        <v>3</v>
      </c>
      <c r="I505" t="s">
        <v>655</v>
      </c>
      <c r="J505" t="s">
        <v>656</v>
      </c>
      <c r="K505" t="s">
        <v>657</v>
      </c>
      <c r="L505">
        <v>1346</v>
      </c>
      <c r="N505">
        <v>1009</v>
      </c>
      <c r="O505" t="s">
        <v>581</v>
      </c>
      <c r="P505" t="s">
        <v>581</v>
      </c>
      <c r="Q505">
        <v>1</v>
      </c>
      <c r="X505">
        <v>0.01</v>
      </c>
      <c r="Y505">
        <v>494.57</v>
      </c>
      <c r="Z505">
        <v>0</v>
      </c>
      <c r="AA505">
        <v>0</v>
      </c>
      <c r="AB505">
        <v>0</v>
      </c>
      <c r="AC505">
        <v>0</v>
      </c>
      <c r="AD505">
        <v>1</v>
      </c>
      <c r="AE505">
        <v>0</v>
      </c>
      <c r="AF505" t="s">
        <v>32</v>
      </c>
      <c r="AG505">
        <v>0.04</v>
      </c>
      <c r="AH505">
        <v>2</v>
      </c>
      <c r="AI505">
        <v>1472753943</v>
      </c>
      <c r="AJ505">
        <v>227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</row>
    <row r="506" spans="1:44" x14ac:dyDescent="0.2">
      <c r="A506">
        <f>ROW(Source!A513)</f>
        <v>513</v>
      </c>
      <c r="B506">
        <v>1472753948</v>
      </c>
      <c r="C506">
        <v>1472753940</v>
      </c>
      <c r="D506">
        <v>1441836230</v>
      </c>
      <c r="E506">
        <v>1</v>
      </c>
      <c r="F506">
        <v>1</v>
      </c>
      <c r="G506">
        <v>15514512</v>
      </c>
      <c r="H506">
        <v>3</v>
      </c>
      <c r="I506" t="s">
        <v>658</v>
      </c>
      <c r="J506" t="s">
        <v>659</v>
      </c>
      <c r="K506" t="s">
        <v>660</v>
      </c>
      <c r="L506">
        <v>1327</v>
      </c>
      <c r="N506">
        <v>1005</v>
      </c>
      <c r="O506" t="s">
        <v>636</v>
      </c>
      <c r="P506" t="s">
        <v>636</v>
      </c>
      <c r="Q506">
        <v>1</v>
      </c>
      <c r="X506">
        <v>0.02</v>
      </c>
      <c r="Y506">
        <v>46</v>
      </c>
      <c r="Z506">
        <v>0</v>
      </c>
      <c r="AA506">
        <v>0</v>
      </c>
      <c r="AB506">
        <v>0</v>
      </c>
      <c r="AC506">
        <v>0</v>
      </c>
      <c r="AD506">
        <v>1</v>
      </c>
      <c r="AE506">
        <v>0</v>
      </c>
      <c r="AF506" t="s">
        <v>32</v>
      </c>
      <c r="AG506">
        <v>0.08</v>
      </c>
      <c r="AH506">
        <v>2</v>
      </c>
      <c r="AI506">
        <v>1472753944</v>
      </c>
      <c r="AJ506">
        <v>228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</row>
    <row r="507" spans="1:44" x14ac:dyDescent="0.2">
      <c r="A507">
        <f>ROW(Source!A514)</f>
        <v>514</v>
      </c>
      <c r="B507">
        <v>1472753950</v>
      </c>
      <c r="C507">
        <v>1472753949</v>
      </c>
      <c r="D507">
        <v>1441819193</v>
      </c>
      <c r="E507">
        <v>15514512</v>
      </c>
      <c r="F507">
        <v>1</v>
      </c>
      <c r="G507">
        <v>15514512</v>
      </c>
      <c r="H507">
        <v>1</v>
      </c>
      <c r="I507" t="s">
        <v>571</v>
      </c>
      <c r="J507" t="s">
        <v>3</v>
      </c>
      <c r="K507" t="s">
        <v>572</v>
      </c>
      <c r="L507">
        <v>1191</v>
      </c>
      <c r="N507">
        <v>1013</v>
      </c>
      <c r="O507" t="s">
        <v>573</v>
      </c>
      <c r="P507" t="s">
        <v>573</v>
      </c>
      <c r="Q507">
        <v>1</v>
      </c>
      <c r="X507">
        <v>0.03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1</v>
      </c>
      <c r="AE507">
        <v>1</v>
      </c>
      <c r="AF507" t="s">
        <v>164</v>
      </c>
      <c r="AG507">
        <v>0.09</v>
      </c>
      <c r="AH507">
        <v>3</v>
      </c>
      <c r="AI507">
        <v>-1</v>
      </c>
      <c r="AJ507" t="s">
        <v>3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</row>
    <row r="508" spans="1:44" x14ac:dyDescent="0.2">
      <c r="A508">
        <f>ROW(Source!A514)</f>
        <v>514</v>
      </c>
      <c r="B508">
        <v>1472753951</v>
      </c>
      <c r="C508">
        <v>1472753949</v>
      </c>
      <c r="D508">
        <v>1441836237</v>
      </c>
      <c r="E508">
        <v>1</v>
      </c>
      <c r="F508">
        <v>1</v>
      </c>
      <c r="G508">
        <v>15514512</v>
      </c>
      <c r="H508">
        <v>3</v>
      </c>
      <c r="I508" t="s">
        <v>643</v>
      </c>
      <c r="J508" t="s">
        <v>644</v>
      </c>
      <c r="K508" t="s">
        <v>645</v>
      </c>
      <c r="L508">
        <v>1346</v>
      </c>
      <c r="N508">
        <v>1009</v>
      </c>
      <c r="O508" t="s">
        <v>581</v>
      </c>
      <c r="P508" t="s">
        <v>581</v>
      </c>
      <c r="Q508">
        <v>1</v>
      </c>
      <c r="X508">
        <v>2E-3</v>
      </c>
      <c r="Y508">
        <v>375.16</v>
      </c>
      <c r="Z508">
        <v>0</v>
      </c>
      <c r="AA508">
        <v>0</v>
      </c>
      <c r="AB508">
        <v>0</v>
      </c>
      <c r="AC508">
        <v>0</v>
      </c>
      <c r="AD508">
        <v>1</v>
      </c>
      <c r="AE508">
        <v>0</v>
      </c>
      <c r="AF508" t="s">
        <v>164</v>
      </c>
      <c r="AG508">
        <v>6.0000000000000001E-3</v>
      </c>
      <c r="AH508">
        <v>3</v>
      </c>
      <c r="AI508">
        <v>-1</v>
      </c>
      <c r="AJ508" t="s">
        <v>3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</row>
    <row r="509" spans="1:44" x14ac:dyDescent="0.2">
      <c r="A509">
        <f>ROW(Source!A514)</f>
        <v>514</v>
      </c>
      <c r="B509">
        <v>1472753952</v>
      </c>
      <c r="C509">
        <v>1472753949</v>
      </c>
      <c r="D509">
        <v>1441836235</v>
      </c>
      <c r="E509">
        <v>1</v>
      </c>
      <c r="F509">
        <v>1</v>
      </c>
      <c r="G509">
        <v>15514512</v>
      </c>
      <c r="H509">
        <v>3</v>
      </c>
      <c r="I509" t="s">
        <v>578</v>
      </c>
      <c r="J509" t="s">
        <v>579</v>
      </c>
      <c r="K509" t="s">
        <v>580</v>
      </c>
      <c r="L509">
        <v>1346</v>
      </c>
      <c r="N509">
        <v>1009</v>
      </c>
      <c r="O509" t="s">
        <v>581</v>
      </c>
      <c r="P509" t="s">
        <v>581</v>
      </c>
      <c r="Q509">
        <v>1</v>
      </c>
      <c r="X509">
        <v>2.0000000000000001E-4</v>
      </c>
      <c r="Y509">
        <v>31.49</v>
      </c>
      <c r="Z509">
        <v>0</v>
      </c>
      <c r="AA509">
        <v>0</v>
      </c>
      <c r="AB509">
        <v>0</v>
      </c>
      <c r="AC509">
        <v>0</v>
      </c>
      <c r="AD509">
        <v>1</v>
      </c>
      <c r="AE509">
        <v>0</v>
      </c>
      <c r="AF509" t="s">
        <v>164</v>
      </c>
      <c r="AG509">
        <v>6.0000000000000006E-4</v>
      </c>
      <c r="AH509">
        <v>3</v>
      </c>
      <c r="AI509">
        <v>-1</v>
      </c>
      <c r="AJ509" t="s">
        <v>3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</row>
    <row r="510" spans="1:44" x14ac:dyDescent="0.2">
      <c r="A510">
        <f>ROW(Source!A515)</f>
        <v>515</v>
      </c>
      <c r="B510">
        <v>1472753954</v>
      </c>
      <c r="C510">
        <v>1472753953</v>
      </c>
      <c r="D510">
        <v>1441819193</v>
      </c>
      <c r="E510">
        <v>15514512</v>
      </c>
      <c r="F510">
        <v>1</v>
      </c>
      <c r="G510">
        <v>15514512</v>
      </c>
      <c r="H510">
        <v>1</v>
      </c>
      <c r="I510" t="s">
        <v>571</v>
      </c>
      <c r="J510" t="s">
        <v>3</v>
      </c>
      <c r="K510" t="s">
        <v>572</v>
      </c>
      <c r="L510">
        <v>1191</v>
      </c>
      <c r="N510">
        <v>1013</v>
      </c>
      <c r="O510" t="s">
        <v>573</v>
      </c>
      <c r="P510" t="s">
        <v>573</v>
      </c>
      <c r="Q510">
        <v>1</v>
      </c>
      <c r="X510">
        <v>0.9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1</v>
      </c>
      <c r="AE510">
        <v>1</v>
      </c>
      <c r="AF510" t="s">
        <v>3</v>
      </c>
      <c r="AG510">
        <v>0.9</v>
      </c>
      <c r="AH510">
        <v>3</v>
      </c>
      <c r="AI510">
        <v>-1</v>
      </c>
      <c r="AJ510" t="s">
        <v>3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</row>
    <row r="511" spans="1:44" x14ac:dyDescent="0.2">
      <c r="A511">
        <f>ROW(Source!A515)</f>
        <v>515</v>
      </c>
      <c r="B511">
        <v>1472753955</v>
      </c>
      <c r="C511">
        <v>1472753953</v>
      </c>
      <c r="D511">
        <v>1441836237</v>
      </c>
      <c r="E511">
        <v>1</v>
      </c>
      <c r="F511">
        <v>1</v>
      </c>
      <c r="G511">
        <v>15514512</v>
      </c>
      <c r="H511">
        <v>3</v>
      </c>
      <c r="I511" t="s">
        <v>643</v>
      </c>
      <c r="J511" t="s">
        <v>644</v>
      </c>
      <c r="K511" t="s">
        <v>645</v>
      </c>
      <c r="L511">
        <v>1346</v>
      </c>
      <c r="N511">
        <v>1009</v>
      </c>
      <c r="O511" t="s">
        <v>581</v>
      </c>
      <c r="P511" t="s">
        <v>581</v>
      </c>
      <c r="Q511">
        <v>1</v>
      </c>
      <c r="X511">
        <v>1.7999999999999999E-2</v>
      </c>
      <c r="Y511">
        <v>375.16</v>
      </c>
      <c r="Z511">
        <v>0</v>
      </c>
      <c r="AA511">
        <v>0</v>
      </c>
      <c r="AB511">
        <v>0</v>
      </c>
      <c r="AC511">
        <v>0</v>
      </c>
      <c r="AD511">
        <v>1</v>
      </c>
      <c r="AE511">
        <v>0</v>
      </c>
      <c r="AF511" t="s">
        <v>3</v>
      </c>
      <c r="AG511">
        <v>1.7999999999999999E-2</v>
      </c>
      <c r="AH511">
        <v>3</v>
      </c>
      <c r="AI511">
        <v>-1</v>
      </c>
      <c r="AJ511" t="s">
        <v>3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</row>
    <row r="512" spans="1:44" x14ac:dyDescent="0.2">
      <c r="A512">
        <f>ROW(Source!A515)</f>
        <v>515</v>
      </c>
      <c r="B512">
        <v>1472753956</v>
      </c>
      <c r="C512">
        <v>1472753953</v>
      </c>
      <c r="D512">
        <v>1441836235</v>
      </c>
      <c r="E512">
        <v>1</v>
      </c>
      <c r="F512">
        <v>1</v>
      </c>
      <c r="G512">
        <v>15514512</v>
      </c>
      <c r="H512">
        <v>3</v>
      </c>
      <c r="I512" t="s">
        <v>578</v>
      </c>
      <c r="J512" t="s">
        <v>579</v>
      </c>
      <c r="K512" t="s">
        <v>580</v>
      </c>
      <c r="L512">
        <v>1346</v>
      </c>
      <c r="N512">
        <v>1009</v>
      </c>
      <c r="O512" t="s">
        <v>581</v>
      </c>
      <c r="P512" t="s">
        <v>581</v>
      </c>
      <c r="Q512">
        <v>1</v>
      </c>
      <c r="X512">
        <v>5.0000000000000001E-3</v>
      </c>
      <c r="Y512">
        <v>31.49</v>
      </c>
      <c r="Z512">
        <v>0</v>
      </c>
      <c r="AA512">
        <v>0</v>
      </c>
      <c r="AB512">
        <v>0</v>
      </c>
      <c r="AC512">
        <v>0</v>
      </c>
      <c r="AD512">
        <v>1</v>
      </c>
      <c r="AE512">
        <v>0</v>
      </c>
      <c r="AF512" t="s">
        <v>3</v>
      </c>
      <c r="AG512">
        <v>5.0000000000000001E-3</v>
      </c>
      <c r="AH512">
        <v>3</v>
      </c>
      <c r="AI512">
        <v>-1</v>
      </c>
      <c r="AJ512" t="s">
        <v>3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</row>
    <row r="513" spans="1:44" x14ac:dyDescent="0.2">
      <c r="A513">
        <f>ROW(Source!A515)</f>
        <v>515</v>
      </c>
      <c r="B513">
        <v>1472753957</v>
      </c>
      <c r="C513">
        <v>1472753953</v>
      </c>
      <c r="D513">
        <v>1441834628</v>
      </c>
      <c r="E513">
        <v>1</v>
      </c>
      <c r="F513">
        <v>1</v>
      </c>
      <c r="G513">
        <v>15514512</v>
      </c>
      <c r="H513">
        <v>3</v>
      </c>
      <c r="I513" t="s">
        <v>640</v>
      </c>
      <c r="J513" t="s">
        <v>641</v>
      </c>
      <c r="K513" t="s">
        <v>642</v>
      </c>
      <c r="L513">
        <v>1348</v>
      </c>
      <c r="N513">
        <v>1009</v>
      </c>
      <c r="O513" t="s">
        <v>599</v>
      </c>
      <c r="P513" t="s">
        <v>599</v>
      </c>
      <c r="Q513">
        <v>1000</v>
      </c>
      <c r="X513">
        <v>1.0000000000000001E-5</v>
      </c>
      <c r="Y513">
        <v>73951.73</v>
      </c>
      <c r="Z513">
        <v>0</v>
      </c>
      <c r="AA513">
        <v>0</v>
      </c>
      <c r="AB513">
        <v>0</v>
      </c>
      <c r="AC513">
        <v>0</v>
      </c>
      <c r="AD513">
        <v>1</v>
      </c>
      <c r="AE513">
        <v>0</v>
      </c>
      <c r="AF513" t="s">
        <v>3</v>
      </c>
      <c r="AG513">
        <v>1.0000000000000001E-5</v>
      </c>
      <c r="AH513">
        <v>3</v>
      </c>
      <c r="AI513">
        <v>-1</v>
      </c>
      <c r="AJ513" t="s">
        <v>3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</row>
    <row r="514" spans="1:44" x14ac:dyDescent="0.2">
      <c r="A514">
        <f>ROW(Source!A515)</f>
        <v>515</v>
      </c>
      <c r="B514">
        <v>1472753958</v>
      </c>
      <c r="C514">
        <v>1472753953</v>
      </c>
      <c r="D514">
        <v>1441834634</v>
      </c>
      <c r="E514">
        <v>1</v>
      </c>
      <c r="F514">
        <v>1</v>
      </c>
      <c r="G514">
        <v>15514512</v>
      </c>
      <c r="H514">
        <v>3</v>
      </c>
      <c r="I514" t="s">
        <v>621</v>
      </c>
      <c r="J514" t="s">
        <v>622</v>
      </c>
      <c r="K514" t="s">
        <v>623</v>
      </c>
      <c r="L514">
        <v>1348</v>
      </c>
      <c r="N514">
        <v>1009</v>
      </c>
      <c r="O514" t="s">
        <v>599</v>
      </c>
      <c r="P514" t="s">
        <v>599</v>
      </c>
      <c r="Q514">
        <v>1000</v>
      </c>
      <c r="X514">
        <v>1.0000000000000001E-5</v>
      </c>
      <c r="Y514">
        <v>88053.759999999995</v>
      </c>
      <c r="Z514">
        <v>0</v>
      </c>
      <c r="AA514">
        <v>0</v>
      </c>
      <c r="AB514">
        <v>0</v>
      </c>
      <c r="AC514">
        <v>0</v>
      </c>
      <c r="AD514">
        <v>1</v>
      </c>
      <c r="AE514">
        <v>0</v>
      </c>
      <c r="AF514" t="s">
        <v>3</v>
      </c>
      <c r="AG514">
        <v>1.0000000000000001E-5</v>
      </c>
      <c r="AH514">
        <v>3</v>
      </c>
      <c r="AI514">
        <v>-1</v>
      </c>
      <c r="AJ514" t="s">
        <v>3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</row>
    <row r="515" spans="1:44" x14ac:dyDescent="0.2">
      <c r="A515">
        <f>ROW(Source!A515)</f>
        <v>515</v>
      </c>
      <c r="B515">
        <v>1472753959</v>
      </c>
      <c r="C515">
        <v>1472753953</v>
      </c>
      <c r="D515">
        <v>1441834853</v>
      </c>
      <c r="E515">
        <v>1</v>
      </c>
      <c r="F515">
        <v>1</v>
      </c>
      <c r="G515">
        <v>15514512</v>
      </c>
      <c r="H515">
        <v>3</v>
      </c>
      <c r="I515" t="s">
        <v>627</v>
      </c>
      <c r="J515" t="s">
        <v>628</v>
      </c>
      <c r="K515" t="s">
        <v>629</v>
      </c>
      <c r="L515">
        <v>1348</v>
      </c>
      <c r="N515">
        <v>1009</v>
      </c>
      <c r="O515" t="s">
        <v>599</v>
      </c>
      <c r="P515" t="s">
        <v>599</v>
      </c>
      <c r="Q515">
        <v>1000</v>
      </c>
      <c r="X515">
        <v>1.0000000000000001E-5</v>
      </c>
      <c r="Y515">
        <v>78065.73</v>
      </c>
      <c r="Z515">
        <v>0</v>
      </c>
      <c r="AA515">
        <v>0</v>
      </c>
      <c r="AB515">
        <v>0</v>
      </c>
      <c r="AC515">
        <v>0</v>
      </c>
      <c r="AD515">
        <v>1</v>
      </c>
      <c r="AE515">
        <v>0</v>
      </c>
      <c r="AF515" t="s">
        <v>3</v>
      </c>
      <c r="AG515">
        <v>1.0000000000000001E-5</v>
      </c>
      <c r="AH515">
        <v>3</v>
      </c>
      <c r="AI515">
        <v>-1</v>
      </c>
      <c r="AJ515" t="s">
        <v>3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</row>
    <row r="516" spans="1:44" x14ac:dyDescent="0.2">
      <c r="A516">
        <f>ROW(Source!A516)</f>
        <v>516</v>
      </c>
      <c r="B516">
        <v>1472753961</v>
      </c>
      <c r="C516">
        <v>1472753960</v>
      </c>
      <c r="D516">
        <v>1441819193</v>
      </c>
      <c r="E516">
        <v>15514512</v>
      </c>
      <c r="F516">
        <v>1</v>
      </c>
      <c r="G516">
        <v>15514512</v>
      </c>
      <c r="H516">
        <v>1</v>
      </c>
      <c r="I516" t="s">
        <v>571</v>
      </c>
      <c r="J516" t="s">
        <v>3</v>
      </c>
      <c r="K516" t="s">
        <v>572</v>
      </c>
      <c r="L516">
        <v>1191</v>
      </c>
      <c r="N516">
        <v>1013</v>
      </c>
      <c r="O516" t="s">
        <v>573</v>
      </c>
      <c r="P516" t="s">
        <v>573</v>
      </c>
      <c r="Q516">
        <v>1</v>
      </c>
      <c r="X516">
        <v>1.5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1</v>
      </c>
      <c r="AE516">
        <v>1</v>
      </c>
      <c r="AF516" t="s">
        <v>3</v>
      </c>
      <c r="AG516">
        <v>1.5</v>
      </c>
      <c r="AH516">
        <v>3</v>
      </c>
      <c r="AI516">
        <v>-1</v>
      </c>
      <c r="AJ516" t="s">
        <v>3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</row>
    <row r="517" spans="1:44" x14ac:dyDescent="0.2">
      <c r="A517">
        <f>ROW(Source!A516)</f>
        <v>516</v>
      </c>
      <c r="B517">
        <v>1472753963</v>
      </c>
      <c r="C517">
        <v>1472753960</v>
      </c>
      <c r="D517">
        <v>1441820422</v>
      </c>
      <c r="E517">
        <v>15514512</v>
      </c>
      <c r="F517">
        <v>1</v>
      </c>
      <c r="G517">
        <v>15514512</v>
      </c>
      <c r="H517">
        <v>3</v>
      </c>
      <c r="I517" t="s">
        <v>710</v>
      </c>
      <c r="J517" t="s">
        <v>3</v>
      </c>
      <c r="K517" t="s">
        <v>711</v>
      </c>
      <c r="L517">
        <v>1346</v>
      </c>
      <c r="N517">
        <v>1009</v>
      </c>
      <c r="O517" t="s">
        <v>581</v>
      </c>
      <c r="P517" t="s">
        <v>581</v>
      </c>
      <c r="Q517">
        <v>1</v>
      </c>
      <c r="X517">
        <v>4.0000000000000001E-3</v>
      </c>
      <c r="Y517">
        <v>1511.54088</v>
      </c>
      <c r="Z517">
        <v>0</v>
      </c>
      <c r="AA517">
        <v>0</v>
      </c>
      <c r="AB517">
        <v>0</v>
      </c>
      <c r="AC517">
        <v>0</v>
      </c>
      <c r="AD517">
        <v>1</v>
      </c>
      <c r="AE517">
        <v>0</v>
      </c>
      <c r="AF517" t="s">
        <v>3</v>
      </c>
      <c r="AG517">
        <v>4.0000000000000001E-3</v>
      </c>
      <c r="AH517">
        <v>3</v>
      </c>
      <c r="AI517">
        <v>-1</v>
      </c>
      <c r="AJ517" t="s">
        <v>3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</row>
    <row r="518" spans="1:44" x14ac:dyDescent="0.2">
      <c r="A518">
        <f>ROW(Source!A516)</f>
        <v>516</v>
      </c>
      <c r="B518">
        <v>1472753964</v>
      </c>
      <c r="C518">
        <v>1472753960</v>
      </c>
      <c r="D518">
        <v>1441836235</v>
      </c>
      <c r="E518">
        <v>1</v>
      </c>
      <c r="F518">
        <v>1</v>
      </c>
      <c r="G518">
        <v>15514512</v>
      </c>
      <c r="H518">
        <v>3</v>
      </c>
      <c r="I518" t="s">
        <v>578</v>
      </c>
      <c r="J518" t="s">
        <v>579</v>
      </c>
      <c r="K518" t="s">
        <v>580</v>
      </c>
      <c r="L518">
        <v>1346</v>
      </c>
      <c r="N518">
        <v>1009</v>
      </c>
      <c r="O518" t="s">
        <v>581</v>
      </c>
      <c r="P518" t="s">
        <v>581</v>
      </c>
      <c r="Q518">
        <v>1</v>
      </c>
      <c r="X518">
        <v>0.01</v>
      </c>
      <c r="Y518">
        <v>31.49</v>
      </c>
      <c r="Z518">
        <v>0</v>
      </c>
      <c r="AA518">
        <v>0</v>
      </c>
      <c r="AB518">
        <v>0</v>
      </c>
      <c r="AC518">
        <v>0</v>
      </c>
      <c r="AD518">
        <v>1</v>
      </c>
      <c r="AE518">
        <v>0</v>
      </c>
      <c r="AF518" t="s">
        <v>3</v>
      </c>
      <c r="AG518">
        <v>0.01</v>
      </c>
      <c r="AH518">
        <v>3</v>
      </c>
      <c r="AI518">
        <v>-1</v>
      </c>
      <c r="AJ518" t="s">
        <v>3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</row>
    <row r="519" spans="1:44" x14ac:dyDescent="0.2">
      <c r="A519">
        <f>ROW(Source!A516)</f>
        <v>516</v>
      </c>
      <c r="B519">
        <v>1472753965</v>
      </c>
      <c r="C519">
        <v>1472753960</v>
      </c>
      <c r="D519">
        <v>1441838748</v>
      </c>
      <c r="E519">
        <v>1</v>
      </c>
      <c r="F519">
        <v>1</v>
      </c>
      <c r="G519">
        <v>15514512</v>
      </c>
      <c r="H519">
        <v>3</v>
      </c>
      <c r="I519" t="s">
        <v>712</v>
      </c>
      <c r="J519" t="s">
        <v>713</v>
      </c>
      <c r="K519" t="s">
        <v>714</v>
      </c>
      <c r="L519">
        <v>1327</v>
      </c>
      <c r="N519">
        <v>1005</v>
      </c>
      <c r="O519" t="s">
        <v>636</v>
      </c>
      <c r="P519" t="s">
        <v>636</v>
      </c>
      <c r="Q519">
        <v>1</v>
      </c>
      <c r="X519">
        <v>1.0999999999999999E-2</v>
      </c>
      <c r="Y519">
        <v>208.99</v>
      </c>
      <c r="Z519">
        <v>0</v>
      </c>
      <c r="AA519">
        <v>0</v>
      </c>
      <c r="AB519">
        <v>0</v>
      </c>
      <c r="AC519">
        <v>0</v>
      </c>
      <c r="AD519">
        <v>1</v>
      </c>
      <c r="AE519">
        <v>0</v>
      </c>
      <c r="AF519" t="s">
        <v>3</v>
      </c>
      <c r="AG519">
        <v>1.0999999999999999E-2</v>
      </c>
      <c r="AH519">
        <v>3</v>
      </c>
      <c r="AI519">
        <v>-1</v>
      </c>
      <c r="AJ519" t="s">
        <v>3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</row>
    <row r="520" spans="1:44" x14ac:dyDescent="0.2">
      <c r="A520">
        <f>ROW(Source!A516)</f>
        <v>516</v>
      </c>
      <c r="B520">
        <v>1472753962</v>
      </c>
      <c r="C520">
        <v>1472753960</v>
      </c>
      <c r="D520">
        <v>1441822228</v>
      </c>
      <c r="E520">
        <v>15514512</v>
      </c>
      <c r="F520">
        <v>1</v>
      </c>
      <c r="G520">
        <v>15514512</v>
      </c>
      <c r="H520">
        <v>3</v>
      </c>
      <c r="I520" t="s">
        <v>640</v>
      </c>
      <c r="J520" t="s">
        <v>3</v>
      </c>
      <c r="K520" t="s">
        <v>642</v>
      </c>
      <c r="L520">
        <v>1346</v>
      </c>
      <c r="N520">
        <v>1009</v>
      </c>
      <c r="O520" t="s">
        <v>581</v>
      </c>
      <c r="P520" t="s">
        <v>581</v>
      </c>
      <c r="Q520">
        <v>1</v>
      </c>
      <c r="X520">
        <v>2.3E-2</v>
      </c>
      <c r="Y520">
        <v>73.951729999999998</v>
      </c>
      <c r="Z520">
        <v>0</v>
      </c>
      <c r="AA520">
        <v>0</v>
      </c>
      <c r="AB520">
        <v>0</v>
      </c>
      <c r="AC520">
        <v>0</v>
      </c>
      <c r="AD520">
        <v>1</v>
      </c>
      <c r="AE520">
        <v>0</v>
      </c>
      <c r="AF520" t="s">
        <v>3</v>
      </c>
      <c r="AG520">
        <v>2.3E-2</v>
      </c>
      <c r="AH520">
        <v>3</v>
      </c>
      <c r="AI520">
        <v>-1</v>
      </c>
      <c r="AJ520" t="s">
        <v>3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</row>
    <row r="521" spans="1:44" x14ac:dyDescent="0.2">
      <c r="A521">
        <f>ROW(Source!A516)</f>
        <v>516</v>
      </c>
      <c r="B521">
        <v>1472753966</v>
      </c>
      <c r="C521">
        <v>1472753960</v>
      </c>
      <c r="D521">
        <v>1441834920</v>
      </c>
      <c r="E521">
        <v>1</v>
      </c>
      <c r="F521">
        <v>1</v>
      </c>
      <c r="G521">
        <v>15514512</v>
      </c>
      <c r="H521">
        <v>3</v>
      </c>
      <c r="I521" t="s">
        <v>646</v>
      </c>
      <c r="J521" t="s">
        <v>647</v>
      </c>
      <c r="K521" t="s">
        <v>648</v>
      </c>
      <c r="L521">
        <v>1346</v>
      </c>
      <c r="N521">
        <v>1009</v>
      </c>
      <c r="O521" t="s">
        <v>581</v>
      </c>
      <c r="P521" t="s">
        <v>581</v>
      </c>
      <c r="Q521">
        <v>1</v>
      </c>
      <c r="X521">
        <v>1.9E-2</v>
      </c>
      <c r="Y521">
        <v>106.87</v>
      </c>
      <c r="Z521">
        <v>0</v>
      </c>
      <c r="AA521">
        <v>0</v>
      </c>
      <c r="AB521">
        <v>0</v>
      </c>
      <c r="AC521">
        <v>0</v>
      </c>
      <c r="AD521">
        <v>1</v>
      </c>
      <c r="AE521">
        <v>0</v>
      </c>
      <c r="AF521" t="s">
        <v>3</v>
      </c>
      <c r="AG521">
        <v>1.9E-2</v>
      </c>
      <c r="AH521">
        <v>3</v>
      </c>
      <c r="AI521">
        <v>-1</v>
      </c>
      <c r="AJ521" t="s">
        <v>3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</row>
    <row r="522" spans="1:44" x14ac:dyDescent="0.2">
      <c r="A522">
        <f>ROW(Source!A517)</f>
        <v>517</v>
      </c>
      <c r="B522">
        <v>1472753968</v>
      </c>
      <c r="C522">
        <v>1472753967</v>
      </c>
      <c r="D522">
        <v>1441819193</v>
      </c>
      <c r="E522">
        <v>15514512</v>
      </c>
      <c r="F522">
        <v>1</v>
      </c>
      <c r="G522">
        <v>15514512</v>
      </c>
      <c r="H522">
        <v>1</v>
      </c>
      <c r="I522" t="s">
        <v>571</v>
      </c>
      <c r="J522" t="s">
        <v>3</v>
      </c>
      <c r="K522" t="s">
        <v>572</v>
      </c>
      <c r="L522">
        <v>1191</v>
      </c>
      <c r="N522">
        <v>1013</v>
      </c>
      <c r="O522" t="s">
        <v>573</v>
      </c>
      <c r="P522" t="s">
        <v>573</v>
      </c>
      <c r="Q522">
        <v>1</v>
      </c>
      <c r="X522">
        <v>0.05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1</v>
      </c>
      <c r="AE522">
        <v>1</v>
      </c>
      <c r="AF522" t="s">
        <v>164</v>
      </c>
      <c r="AG522">
        <v>0.15000000000000002</v>
      </c>
      <c r="AH522">
        <v>3</v>
      </c>
      <c r="AI522">
        <v>-1</v>
      </c>
      <c r="AJ522" t="s">
        <v>3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</row>
    <row r="523" spans="1:44" x14ac:dyDescent="0.2">
      <c r="A523">
        <f>ROW(Source!A518)</f>
        <v>518</v>
      </c>
      <c r="B523">
        <v>1472753970</v>
      </c>
      <c r="C523">
        <v>1472753969</v>
      </c>
      <c r="D523">
        <v>1441819193</v>
      </c>
      <c r="E523">
        <v>15514512</v>
      </c>
      <c r="F523">
        <v>1</v>
      </c>
      <c r="G523">
        <v>15514512</v>
      </c>
      <c r="H523">
        <v>1</v>
      </c>
      <c r="I523" t="s">
        <v>571</v>
      </c>
      <c r="J523" t="s">
        <v>3</v>
      </c>
      <c r="K523" t="s">
        <v>572</v>
      </c>
      <c r="L523">
        <v>1191</v>
      </c>
      <c r="N523">
        <v>1013</v>
      </c>
      <c r="O523" t="s">
        <v>573</v>
      </c>
      <c r="P523" t="s">
        <v>573</v>
      </c>
      <c r="Q523">
        <v>1</v>
      </c>
      <c r="X523">
        <v>1.2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1</v>
      </c>
      <c r="AE523">
        <v>1</v>
      </c>
      <c r="AF523" t="s">
        <v>3</v>
      </c>
      <c r="AG523">
        <v>1.2</v>
      </c>
      <c r="AH523">
        <v>3</v>
      </c>
      <c r="AI523">
        <v>-1</v>
      </c>
      <c r="AJ523" t="s">
        <v>3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</row>
    <row r="524" spans="1:44" x14ac:dyDescent="0.2">
      <c r="A524">
        <f>ROW(Source!A518)</f>
        <v>518</v>
      </c>
      <c r="B524">
        <v>1472753971</v>
      </c>
      <c r="C524">
        <v>1472753969</v>
      </c>
      <c r="D524">
        <v>1441836235</v>
      </c>
      <c r="E524">
        <v>1</v>
      </c>
      <c r="F524">
        <v>1</v>
      </c>
      <c r="G524">
        <v>15514512</v>
      </c>
      <c r="H524">
        <v>3</v>
      </c>
      <c r="I524" t="s">
        <v>578</v>
      </c>
      <c r="J524" t="s">
        <v>579</v>
      </c>
      <c r="K524" t="s">
        <v>580</v>
      </c>
      <c r="L524">
        <v>1346</v>
      </c>
      <c r="N524">
        <v>1009</v>
      </c>
      <c r="O524" t="s">
        <v>581</v>
      </c>
      <c r="P524" t="s">
        <v>581</v>
      </c>
      <c r="Q524">
        <v>1</v>
      </c>
      <c r="X524">
        <v>7.0000000000000001E-3</v>
      </c>
      <c r="Y524">
        <v>31.49</v>
      </c>
      <c r="Z524">
        <v>0</v>
      </c>
      <c r="AA524">
        <v>0</v>
      </c>
      <c r="AB524">
        <v>0</v>
      </c>
      <c r="AC524">
        <v>0</v>
      </c>
      <c r="AD524">
        <v>1</v>
      </c>
      <c r="AE524">
        <v>0</v>
      </c>
      <c r="AF524" t="s">
        <v>3</v>
      </c>
      <c r="AG524">
        <v>7.0000000000000001E-3</v>
      </c>
      <c r="AH524">
        <v>3</v>
      </c>
      <c r="AI524">
        <v>-1</v>
      </c>
      <c r="AJ524" t="s">
        <v>3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</row>
    <row r="525" spans="1:44" x14ac:dyDescent="0.2">
      <c r="A525">
        <f>ROW(Source!A518)</f>
        <v>518</v>
      </c>
      <c r="B525">
        <v>1472753972</v>
      </c>
      <c r="C525">
        <v>1472753969</v>
      </c>
      <c r="D525">
        <v>1441834628</v>
      </c>
      <c r="E525">
        <v>1</v>
      </c>
      <c r="F525">
        <v>1</v>
      </c>
      <c r="G525">
        <v>15514512</v>
      </c>
      <c r="H525">
        <v>3</v>
      </c>
      <c r="I525" t="s">
        <v>640</v>
      </c>
      <c r="J525" t="s">
        <v>641</v>
      </c>
      <c r="K525" t="s">
        <v>642</v>
      </c>
      <c r="L525">
        <v>1348</v>
      </c>
      <c r="N525">
        <v>1009</v>
      </c>
      <c r="O525" t="s">
        <v>599</v>
      </c>
      <c r="P525" t="s">
        <v>599</v>
      </c>
      <c r="Q525">
        <v>1000</v>
      </c>
      <c r="X525">
        <v>2.0000000000000002E-5</v>
      </c>
      <c r="Y525">
        <v>73951.73</v>
      </c>
      <c r="Z525">
        <v>0</v>
      </c>
      <c r="AA525">
        <v>0</v>
      </c>
      <c r="AB525">
        <v>0</v>
      </c>
      <c r="AC525">
        <v>0</v>
      </c>
      <c r="AD525">
        <v>1</v>
      </c>
      <c r="AE525">
        <v>0</v>
      </c>
      <c r="AF525" t="s">
        <v>3</v>
      </c>
      <c r="AG525">
        <v>2.0000000000000002E-5</v>
      </c>
      <c r="AH525">
        <v>3</v>
      </c>
      <c r="AI525">
        <v>-1</v>
      </c>
      <c r="AJ525" t="s">
        <v>3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</row>
    <row r="526" spans="1:44" x14ac:dyDescent="0.2">
      <c r="A526">
        <f>ROW(Source!A519)</f>
        <v>519</v>
      </c>
      <c r="B526">
        <v>1472753974</v>
      </c>
      <c r="C526">
        <v>1472753973</v>
      </c>
      <c r="D526">
        <v>1441819193</v>
      </c>
      <c r="E526">
        <v>15514512</v>
      </c>
      <c r="F526">
        <v>1</v>
      </c>
      <c r="G526">
        <v>15514512</v>
      </c>
      <c r="H526">
        <v>1</v>
      </c>
      <c r="I526" t="s">
        <v>571</v>
      </c>
      <c r="J526" t="s">
        <v>3</v>
      </c>
      <c r="K526" t="s">
        <v>572</v>
      </c>
      <c r="L526">
        <v>1191</v>
      </c>
      <c r="N526">
        <v>1013</v>
      </c>
      <c r="O526" t="s">
        <v>573</v>
      </c>
      <c r="P526" t="s">
        <v>573</v>
      </c>
      <c r="Q526">
        <v>1</v>
      </c>
      <c r="X526">
        <v>0.04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1</v>
      </c>
      <c r="AE526">
        <v>1</v>
      </c>
      <c r="AF526" t="s">
        <v>164</v>
      </c>
      <c r="AG526">
        <v>0.12</v>
      </c>
      <c r="AH526">
        <v>3</v>
      </c>
      <c r="AI526">
        <v>-1</v>
      </c>
      <c r="AJ526" t="s">
        <v>3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</row>
    <row r="527" spans="1:44" x14ac:dyDescent="0.2">
      <c r="A527">
        <f>ROW(Source!A519)</f>
        <v>519</v>
      </c>
      <c r="B527">
        <v>1472753975</v>
      </c>
      <c r="C527">
        <v>1472753973</v>
      </c>
      <c r="D527">
        <v>1441836235</v>
      </c>
      <c r="E527">
        <v>1</v>
      </c>
      <c r="F527">
        <v>1</v>
      </c>
      <c r="G527">
        <v>15514512</v>
      </c>
      <c r="H527">
        <v>3</v>
      </c>
      <c r="I527" t="s">
        <v>578</v>
      </c>
      <c r="J527" t="s">
        <v>579</v>
      </c>
      <c r="K527" t="s">
        <v>580</v>
      </c>
      <c r="L527">
        <v>1346</v>
      </c>
      <c r="N527">
        <v>1009</v>
      </c>
      <c r="O527" t="s">
        <v>581</v>
      </c>
      <c r="P527" t="s">
        <v>581</v>
      </c>
      <c r="Q527">
        <v>1</v>
      </c>
      <c r="X527">
        <v>2.0000000000000001E-4</v>
      </c>
      <c r="Y527">
        <v>31.49</v>
      </c>
      <c r="Z527">
        <v>0</v>
      </c>
      <c r="AA527">
        <v>0</v>
      </c>
      <c r="AB527">
        <v>0</v>
      </c>
      <c r="AC527">
        <v>0</v>
      </c>
      <c r="AD527">
        <v>1</v>
      </c>
      <c r="AE527">
        <v>0</v>
      </c>
      <c r="AF527" t="s">
        <v>164</v>
      </c>
      <c r="AG527">
        <v>6.0000000000000006E-4</v>
      </c>
      <c r="AH527">
        <v>3</v>
      </c>
      <c r="AI527">
        <v>-1</v>
      </c>
      <c r="AJ527" t="s">
        <v>3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</row>
    <row r="528" spans="1:44" x14ac:dyDescent="0.2">
      <c r="A528">
        <f>ROW(Source!A520)</f>
        <v>520</v>
      </c>
      <c r="B528">
        <v>1472753981</v>
      </c>
      <c r="C528">
        <v>1472753976</v>
      </c>
      <c r="D528">
        <v>1441819193</v>
      </c>
      <c r="E528">
        <v>15514512</v>
      </c>
      <c r="F528">
        <v>1</v>
      </c>
      <c r="G528">
        <v>15514512</v>
      </c>
      <c r="H528">
        <v>1</v>
      </c>
      <c r="I528" t="s">
        <v>571</v>
      </c>
      <c r="J528" t="s">
        <v>3</v>
      </c>
      <c r="K528" t="s">
        <v>572</v>
      </c>
      <c r="L528">
        <v>1191</v>
      </c>
      <c r="N528">
        <v>1013</v>
      </c>
      <c r="O528" t="s">
        <v>573</v>
      </c>
      <c r="P528" t="s">
        <v>573</v>
      </c>
      <c r="Q528">
        <v>1</v>
      </c>
      <c r="X528">
        <v>0.4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1</v>
      </c>
      <c r="AE528">
        <v>1</v>
      </c>
      <c r="AF528" t="s">
        <v>3</v>
      </c>
      <c r="AG528">
        <v>0.4</v>
      </c>
      <c r="AH528">
        <v>2</v>
      </c>
      <c r="AI528">
        <v>1472753977</v>
      </c>
      <c r="AJ528">
        <v>229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</row>
    <row r="529" spans="1:44" x14ac:dyDescent="0.2">
      <c r="A529">
        <f>ROW(Source!A520)</f>
        <v>520</v>
      </c>
      <c r="B529">
        <v>1472753982</v>
      </c>
      <c r="C529">
        <v>1472753976</v>
      </c>
      <c r="D529">
        <v>1441836235</v>
      </c>
      <c r="E529">
        <v>1</v>
      </c>
      <c r="F529">
        <v>1</v>
      </c>
      <c r="G529">
        <v>15514512</v>
      </c>
      <c r="H529">
        <v>3</v>
      </c>
      <c r="I529" t="s">
        <v>578</v>
      </c>
      <c r="J529" t="s">
        <v>579</v>
      </c>
      <c r="K529" t="s">
        <v>580</v>
      </c>
      <c r="L529">
        <v>1346</v>
      </c>
      <c r="N529">
        <v>1009</v>
      </c>
      <c r="O529" t="s">
        <v>581</v>
      </c>
      <c r="P529" t="s">
        <v>581</v>
      </c>
      <c r="Q529">
        <v>1</v>
      </c>
      <c r="X529">
        <v>0.02</v>
      </c>
      <c r="Y529">
        <v>31.49</v>
      </c>
      <c r="Z529">
        <v>0</v>
      </c>
      <c r="AA529">
        <v>0</v>
      </c>
      <c r="AB529">
        <v>0</v>
      </c>
      <c r="AC529">
        <v>0</v>
      </c>
      <c r="AD529">
        <v>1</v>
      </c>
      <c r="AE529">
        <v>0</v>
      </c>
      <c r="AF529" t="s">
        <v>3</v>
      </c>
      <c r="AG529">
        <v>0.02</v>
      </c>
      <c r="AH529">
        <v>2</v>
      </c>
      <c r="AI529">
        <v>1472753978</v>
      </c>
      <c r="AJ529">
        <v>230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</row>
    <row r="530" spans="1:44" x14ac:dyDescent="0.2">
      <c r="A530">
        <f>ROW(Source!A520)</f>
        <v>520</v>
      </c>
      <c r="B530">
        <v>1472753983</v>
      </c>
      <c r="C530">
        <v>1472753976</v>
      </c>
      <c r="D530">
        <v>1441838749</v>
      </c>
      <c r="E530">
        <v>1</v>
      </c>
      <c r="F530">
        <v>1</v>
      </c>
      <c r="G530">
        <v>15514512</v>
      </c>
      <c r="H530">
        <v>3</v>
      </c>
      <c r="I530" t="s">
        <v>649</v>
      </c>
      <c r="J530" t="s">
        <v>650</v>
      </c>
      <c r="K530" t="s">
        <v>651</v>
      </c>
      <c r="L530">
        <v>1327</v>
      </c>
      <c r="N530">
        <v>1005</v>
      </c>
      <c r="O530" t="s">
        <v>636</v>
      </c>
      <c r="P530" t="s">
        <v>636</v>
      </c>
      <c r="Q530">
        <v>1</v>
      </c>
      <c r="X530">
        <v>0.03</v>
      </c>
      <c r="Y530">
        <v>509.19</v>
      </c>
      <c r="Z530">
        <v>0</v>
      </c>
      <c r="AA530">
        <v>0</v>
      </c>
      <c r="AB530">
        <v>0</v>
      </c>
      <c r="AC530">
        <v>0</v>
      </c>
      <c r="AD530">
        <v>1</v>
      </c>
      <c r="AE530">
        <v>0</v>
      </c>
      <c r="AF530" t="s">
        <v>3</v>
      </c>
      <c r="AG530">
        <v>0.03</v>
      </c>
      <c r="AH530">
        <v>2</v>
      </c>
      <c r="AI530">
        <v>1472753979</v>
      </c>
      <c r="AJ530">
        <v>231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</row>
    <row r="531" spans="1:44" x14ac:dyDescent="0.2">
      <c r="A531">
        <f>ROW(Source!A520)</f>
        <v>520</v>
      </c>
      <c r="B531">
        <v>1472753984</v>
      </c>
      <c r="C531">
        <v>1472753976</v>
      </c>
      <c r="D531">
        <v>1441834659</v>
      </c>
      <c r="E531">
        <v>1</v>
      </c>
      <c r="F531">
        <v>1</v>
      </c>
      <c r="G531">
        <v>15514512</v>
      </c>
      <c r="H531">
        <v>3</v>
      </c>
      <c r="I531" t="s">
        <v>652</v>
      </c>
      <c r="J531" t="s">
        <v>653</v>
      </c>
      <c r="K531" t="s">
        <v>654</v>
      </c>
      <c r="L531">
        <v>1348</v>
      </c>
      <c r="N531">
        <v>1009</v>
      </c>
      <c r="O531" t="s">
        <v>599</v>
      </c>
      <c r="P531" t="s">
        <v>599</v>
      </c>
      <c r="Q531">
        <v>1000</v>
      </c>
      <c r="X531">
        <v>3.0000000000000001E-5</v>
      </c>
      <c r="Y531">
        <v>113415.03999999999</v>
      </c>
      <c r="Z531">
        <v>0</v>
      </c>
      <c r="AA531">
        <v>0</v>
      </c>
      <c r="AB531">
        <v>0</v>
      </c>
      <c r="AC531">
        <v>0</v>
      </c>
      <c r="AD531">
        <v>1</v>
      </c>
      <c r="AE531">
        <v>0</v>
      </c>
      <c r="AF531" t="s">
        <v>3</v>
      </c>
      <c r="AG531">
        <v>3.0000000000000001E-5</v>
      </c>
      <c r="AH531">
        <v>2</v>
      </c>
      <c r="AI531">
        <v>1472753980</v>
      </c>
      <c r="AJ531">
        <v>232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</row>
    <row r="532" spans="1:44" x14ac:dyDescent="0.2">
      <c r="A532">
        <f>ROW(Source!A521)</f>
        <v>521</v>
      </c>
      <c r="B532">
        <v>1472753989</v>
      </c>
      <c r="C532">
        <v>1472753985</v>
      </c>
      <c r="D532">
        <v>1441819193</v>
      </c>
      <c r="E532">
        <v>15514512</v>
      </c>
      <c r="F532">
        <v>1</v>
      </c>
      <c r="G532">
        <v>15514512</v>
      </c>
      <c r="H532">
        <v>1</v>
      </c>
      <c r="I532" t="s">
        <v>571</v>
      </c>
      <c r="J532" t="s">
        <v>3</v>
      </c>
      <c r="K532" t="s">
        <v>572</v>
      </c>
      <c r="L532">
        <v>1191</v>
      </c>
      <c r="N532">
        <v>1013</v>
      </c>
      <c r="O532" t="s">
        <v>573</v>
      </c>
      <c r="P532" t="s">
        <v>573</v>
      </c>
      <c r="Q532">
        <v>1</v>
      </c>
      <c r="X532">
        <v>1.2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1</v>
      </c>
      <c r="AE532">
        <v>1</v>
      </c>
      <c r="AF532" t="s">
        <v>193</v>
      </c>
      <c r="AG532">
        <v>2.4</v>
      </c>
      <c r="AH532">
        <v>2</v>
      </c>
      <c r="AI532">
        <v>1472753986</v>
      </c>
      <c r="AJ532">
        <v>233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</row>
    <row r="533" spans="1:44" x14ac:dyDescent="0.2">
      <c r="A533">
        <f>ROW(Source!A521)</f>
        <v>521</v>
      </c>
      <c r="B533">
        <v>1472753990</v>
      </c>
      <c r="C533">
        <v>1472753985</v>
      </c>
      <c r="D533">
        <v>1441836235</v>
      </c>
      <c r="E533">
        <v>1</v>
      </c>
      <c r="F533">
        <v>1</v>
      </c>
      <c r="G533">
        <v>15514512</v>
      </c>
      <c r="H533">
        <v>3</v>
      </c>
      <c r="I533" t="s">
        <v>578</v>
      </c>
      <c r="J533" t="s">
        <v>579</v>
      </c>
      <c r="K533" t="s">
        <v>580</v>
      </c>
      <c r="L533">
        <v>1346</v>
      </c>
      <c r="N533">
        <v>1009</v>
      </c>
      <c r="O533" t="s">
        <v>581</v>
      </c>
      <c r="P533" t="s">
        <v>581</v>
      </c>
      <c r="Q533">
        <v>1</v>
      </c>
      <c r="X533">
        <v>0.01</v>
      </c>
      <c r="Y533">
        <v>31.49</v>
      </c>
      <c r="Z533">
        <v>0</v>
      </c>
      <c r="AA533">
        <v>0</v>
      </c>
      <c r="AB533">
        <v>0</v>
      </c>
      <c r="AC533">
        <v>0</v>
      </c>
      <c r="AD533">
        <v>1</v>
      </c>
      <c r="AE533">
        <v>0</v>
      </c>
      <c r="AF533" t="s">
        <v>193</v>
      </c>
      <c r="AG533">
        <v>0.02</v>
      </c>
      <c r="AH533">
        <v>2</v>
      </c>
      <c r="AI533">
        <v>1472753987</v>
      </c>
      <c r="AJ533">
        <v>234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</row>
    <row r="534" spans="1:44" x14ac:dyDescent="0.2">
      <c r="A534">
        <f>ROW(Source!A521)</f>
        <v>521</v>
      </c>
      <c r="B534">
        <v>1472753991</v>
      </c>
      <c r="C534">
        <v>1472753985</v>
      </c>
      <c r="D534">
        <v>1441834628</v>
      </c>
      <c r="E534">
        <v>1</v>
      </c>
      <c r="F534">
        <v>1</v>
      </c>
      <c r="G534">
        <v>15514512</v>
      </c>
      <c r="H534">
        <v>3</v>
      </c>
      <c r="I534" t="s">
        <v>640</v>
      </c>
      <c r="J534" t="s">
        <v>641</v>
      </c>
      <c r="K534" t="s">
        <v>642</v>
      </c>
      <c r="L534">
        <v>1348</v>
      </c>
      <c r="N534">
        <v>1009</v>
      </c>
      <c r="O534" t="s">
        <v>599</v>
      </c>
      <c r="P534" t="s">
        <v>599</v>
      </c>
      <c r="Q534">
        <v>1000</v>
      </c>
      <c r="X534">
        <v>2.0000000000000002E-5</v>
      </c>
      <c r="Y534">
        <v>73951.73</v>
      </c>
      <c r="Z534">
        <v>0</v>
      </c>
      <c r="AA534">
        <v>0</v>
      </c>
      <c r="AB534">
        <v>0</v>
      </c>
      <c r="AC534">
        <v>0</v>
      </c>
      <c r="AD534">
        <v>1</v>
      </c>
      <c r="AE534">
        <v>0</v>
      </c>
      <c r="AF534" t="s">
        <v>193</v>
      </c>
      <c r="AG534">
        <v>4.0000000000000003E-5</v>
      </c>
      <c r="AH534">
        <v>2</v>
      </c>
      <c r="AI534">
        <v>1472753988</v>
      </c>
      <c r="AJ534">
        <v>235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</row>
    <row r="535" spans="1:44" x14ac:dyDescent="0.2">
      <c r="A535">
        <f>ROW(Source!A522)</f>
        <v>522</v>
      </c>
      <c r="B535">
        <v>1472753995</v>
      </c>
      <c r="C535">
        <v>1472753992</v>
      </c>
      <c r="D535">
        <v>1441819193</v>
      </c>
      <c r="E535">
        <v>15514512</v>
      </c>
      <c r="F535">
        <v>1</v>
      </c>
      <c r="G535">
        <v>15514512</v>
      </c>
      <c r="H535">
        <v>1</v>
      </c>
      <c r="I535" t="s">
        <v>571</v>
      </c>
      <c r="J535" t="s">
        <v>3</v>
      </c>
      <c r="K535" t="s">
        <v>572</v>
      </c>
      <c r="L535">
        <v>1191</v>
      </c>
      <c r="N535">
        <v>1013</v>
      </c>
      <c r="O535" t="s">
        <v>573</v>
      </c>
      <c r="P535" t="s">
        <v>573</v>
      </c>
      <c r="Q535">
        <v>1</v>
      </c>
      <c r="X535">
        <v>0.04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1</v>
      </c>
      <c r="AE535">
        <v>1</v>
      </c>
      <c r="AF535" t="s">
        <v>193</v>
      </c>
      <c r="AG535">
        <v>0.08</v>
      </c>
      <c r="AH535">
        <v>2</v>
      </c>
      <c r="AI535">
        <v>1472753993</v>
      </c>
      <c r="AJ535">
        <v>236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</row>
    <row r="536" spans="1:44" x14ac:dyDescent="0.2">
      <c r="A536">
        <f>ROW(Source!A522)</f>
        <v>522</v>
      </c>
      <c r="B536">
        <v>1472753996</v>
      </c>
      <c r="C536">
        <v>1472753992</v>
      </c>
      <c r="D536">
        <v>1441836235</v>
      </c>
      <c r="E536">
        <v>1</v>
      </c>
      <c r="F536">
        <v>1</v>
      </c>
      <c r="G536">
        <v>15514512</v>
      </c>
      <c r="H536">
        <v>3</v>
      </c>
      <c r="I536" t="s">
        <v>578</v>
      </c>
      <c r="J536" t="s">
        <v>579</v>
      </c>
      <c r="K536" t="s">
        <v>580</v>
      </c>
      <c r="L536">
        <v>1346</v>
      </c>
      <c r="N536">
        <v>1009</v>
      </c>
      <c r="O536" t="s">
        <v>581</v>
      </c>
      <c r="P536" t="s">
        <v>581</v>
      </c>
      <c r="Q536">
        <v>1</v>
      </c>
      <c r="X536">
        <v>2.0000000000000001E-4</v>
      </c>
      <c r="Y536">
        <v>31.49</v>
      </c>
      <c r="Z536">
        <v>0</v>
      </c>
      <c r="AA536">
        <v>0</v>
      </c>
      <c r="AB536">
        <v>0</v>
      </c>
      <c r="AC536">
        <v>0</v>
      </c>
      <c r="AD536">
        <v>1</v>
      </c>
      <c r="AE536">
        <v>0</v>
      </c>
      <c r="AF536" t="s">
        <v>193</v>
      </c>
      <c r="AG536">
        <v>4.0000000000000002E-4</v>
      </c>
      <c r="AH536">
        <v>2</v>
      </c>
      <c r="AI536">
        <v>1472753994</v>
      </c>
      <c r="AJ536">
        <v>237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</row>
    <row r="537" spans="1:44" x14ac:dyDescent="0.2">
      <c r="A537">
        <f>ROW(Source!A523)</f>
        <v>523</v>
      </c>
      <c r="B537">
        <v>1472754002</v>
      </c>
      <c r="C537">
        <v>1472753997</v>
      </c>
      <c r="D537">
        <v>1441819193</v>
      </c>
      <c r="E537">
        <v>15514512</v>
      </c>
      <c r="F537">
        <v>1</v>
      </c>
      <c r="G537">
        <v>15514512</v>
      </c>
      <c r="H537">
        <v>1</v>
      </c>
      <c r="I537" t="s">
        <v>571</v>
      </c>
      <c r="J537" t="s">
        <v>3</v>
      </c>
      <c r="K537" t="s">
        <v>572</v>
      </c>
      <c r="L537">
        <v>1191</v>
      </c>
      <c r="N537">
        <v>1013</v>
      </c>
      <c r="O537" t="s">
        <v>573</v>
      </c>
      <c r="P537" t="s">
        <v>573</v>
      </c>
      <c r="Q537">
        <v>1</v>
      </c>
      <c r="X537">
        <v>0.17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1</v>
      </c>
      <c r="AE537">
        <v>1</v>
      </c>
      <c r="AF537" t="s">
        <v>32</v>
      </c>
      <c r="AG537">
        <v>0.68</v>
      </c>
      <c r="AH537">
        <v>2</v>
      </c>
      <c r="AI537">
        <v>1472753998</v>
      </c>
      <c r="AJ537">
        <v>238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</row>
    <row r="538" spans="1:44" x14ac:dyDescent="0.2">
      <c r="A538">
        <f>ROW(Source!A523)</f>
        <v>523</v>
      </c>
      <c r="B538">
        <v>1472754003</v>
      </c>
      <c r="C538">
        <v>1472753997</v>
      </c>
      <c r="D538">
        <v>1441834258</v>
      </c>
      <c r="E538">
        <v>1</v>
      </c>
      <c r="F538">
        <v>1</v>
      </c>
      <c r="G538">
        <v>15514512</v>
      </c>
      <c r="H538">
        <v>2</v>
      </c>
      <c r="I538" t="s">
        <v>574</v>
      </c>
      <c r="J538" t="s">
        <v>575</v>
      </c>
      <c r="K538" t="s">
        <v>576</v>
      </c>
      <c r="L538">
        <v>1368</v>
      </c>
      <c r="N538">
        <v>1011</v>
      </c>
      <c r="O538" t="s">
        <v>577</v>
      </c>
      <c r="P538" t="s">
        <v>577</v>
      </c>
      <c r="Q538">
        <v>1</v>
      </c>
      <c r="X538">
        <v>0.01</v>
      </c>
      <c r="Y538">
        <v>0</v>
      </c>
      <c r="Z538">
        <v>1303.01</v>
      </c>
      <c r="AA538">
        <v>826.2</v>
      </c>
      <c r="AB538">
        <v>0</v>
      </c>
      <c r="AC538">
        <v>0</v>
      </c>
      <c r="AD538">
        <v>1</v>
      </c>
      <c r="AE538">
        <v>0</v>
      </c>
      <c r="AF538" t="s">
        <v>32</v>
      </c>
      <c r="AG538">
        <v>0.04</v>
      </c>
      <c r="AH538">
        <v>2</v>
      </c>
      <c r="AI538">
        <v>1472753999</v>
      </c>
      <c r="AJ538">
        <v>239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</row>
    <row r="539" spans="1:44" x14ac:dyDescent="0.2">
      <c r="A539">
        <f>ROW(Source!A523)</f>
        <v>523</v>
      </c>
      <c r="B539">
        <v>1472754004</v>
      </c>
      <c r="C539">
        <v>1472753997</v>
      </c>
      <c r="D539">
        <v>1441836186</v>
      </c>
      <c r="E539">
        <v>1</v>
      </c>
      <c r="F539">
        <v>1</v>
      </c>
      <c r="G539">
        <v>15514512</v>
      </c>
      <c r="H539">
        <v>3</v>
      </c>
      <c r="I539" t="s">
        <v>655</v>
      </c>
      <c r="J539" t="s">
        <v>656</v>
      </c>
      <c r="K539" t="s">
        <v>657</v>
      </c>
      <c r="L539">
        <v>1346</v>
      </c>
      <c r="N539">
        <v>1009</v>
      </c>
      <c r="O539" t="s">
        <v>581</v>
      </c>
      <c r="P539" t="s">
        <v>581</v>
      </c>
      <c r="Q539">
        <v>1</v>
      </c>
      <c r="X539">
        <v>0.01</v>
      </c>
      <c r="Y539">
        <v>494.57</v>
      </c>
      <c r="Z539">
        <v>0</v>
      </c>
      <c r="AA539">
        <v>0</v>
      </c>
      <c r="AB539">
        <v>0</v>
      </c>
      <c r="AC539">
        <v>0</v>
      </c>
      <c r="AD539">
        <v>1</v>
      </c>
      <c r="AE539">
        <v>0</v>
      </c>
      <c r="AF539" t="s">
        <v>32</v>
      </c>
      <c r="AG539">
        <v>0.04</v>
      </c>
      <c r="AH539">
        <v>2</v>
      </c>
      <c r="AI539">
        <v>1472754000</v>
      </c>
      <c r="AJ539">
        <v>240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</row>
    <row r="540" spans="1:44" x14ac:dyDescent="0.2">
      <c r="A540">
        <f>ROW(Source!A523)</f>
        <v>523</v>
      </c>
      <c r="B540">
        <v>1472754005</v>
      </c>
      <c r="C540">
        <v>1472753997</v>
      </c>
      <c r="D540">
        <v>1441836230</v>
      </c>
      <c r="E540">
        <v>1</v>
      </c>
      <c r="F540">
        <v>1</v>
      </c>
      <c r="G540">
        <v>15514512</v>
      </c>
      <c r="H540">
        <v>3</v>
      </c>
      <c r="I540" t="s">
        <v>658</v>
      </c>
      <c r="J540" t="s">
        <v>659</v>
      </c>
      <c r="K540" t="s">
        <v>660</v>
      </c>
      <c r="L540">
        <v>1327</v>
      </c>
      <c r="N540">
        <v>1005</v>
      </c>
      <c r="O540" t="s">
        <v>636</v>
      </c>
      <c r="P540" t="s">
        <v>636</v>
      </c>
      <c r="Q540">
        <v>1</v>
      </c>
      <c r="X540">
        <v>0.02</v>
      </c>
      <c r="Y540">
        <v>46</v>
      </c>
      <c r="Z540">
        <v>0</v>
      </c>
      <c r="AA540">
        <v>0</v>
      </c>
      <c r="AB540">
        <v>0</v>
      </c>
      <c r="AC540">
        <v>0</v>
      </c>
      <c r="AD540">
        <v>1</v>
      </c>
      <c r="AE540">
        <v>0</v>
      </c>
      <c r="AF540" t="s">
        <v>32</v>
      </c>
      <c r="AG540">
        <v>0.08</v>
      </c>
      <c r="AH540">
        <v>2</v>
      </c>
      <c r="AI540">
        <v>1472754001</v>
      </c>
      <c r="AJ540">
        <v>241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</row>
    <row r="541" spans="1:44" x14ac:dyDescent="0.2">
      <c r="A541">
        <f>ROW(Source!A524)</f>
        <v>524</v>
      </c>
      <c r="B541">
        <v>1472754007</v>
      </c>
      <c r="C541">
        <v>1472754006</v>
      </c>
      <c r="D541">
        <v>1441819193</v>
      </c>
      <c r="E541">
        <v>15514512</v>
      </c>
      <c r="F541">
        <v>1</v>
      </c>
      <c r="G541">
        <v>15514512</v>
      </c>
      <c r="H541">
        <v>1</v>
      </c>
      <c r="I541" t="s">
        <v>571</v>
      </c>
      <c r="J541" t="s">
        <v>3</v>
      </c>
      <c r="K541" t="s">
        <v>572</v>
      </c>
      <c r="L541">
        <v>1191</v>
      </c>
      <c r="N541">
        <v>1013</v>
      </c>
      <c r="O541" t="s">
        <v>573</v>
      </c>
      <c r="P541" t="s">
        <v>573</v>
      </c>
      <c r="Q541">
        <v>1</v>
      </c>
      <c r="X541">
        <v>0.03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1</v>
      </c>
      <c r="AE541">
        <v>1</v>
      </c>
      <c r="AF541" t="s">
        <v>164</v>
      </c>
      <c r="AG541">
        <v>0.09</v>
      </c>
      <c r="AH541">
        <v>3</v>
      </c>
      <c r="AI541">
        <v>-1</v>
      </c>
      <c r="AJ541" t="s">
        <v>3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</row>
    <row r="542" spans="1:44" x14ac:dyDescent="0.2">
      <c r="A542">
        <f>ROW(Source!A524)</f>
        <v>524</v>
      </c>
      <c r="B542">
        <v>1472754008</v>
      </c>
      <c r="C542">
        <v>1472754006</v>
      </c>
      <c r="D542">
        <v>1441836237</v>
      </c>
      <c r="E542">
        <v>1</v>
      </c>
      <c r="F542">
        <v>1</v>
      </c>
      <c r="G542">
        <v>15514512</v>
      </c>
      <c r="H542">
        <v>3</v>
      </c>
      <c r="I542" t="s">
        <v>643</v>
      </c>
      <c r="J542" t="s">
        <v>644</v>
      </c>
      <c r="K542" t="s">
        <v>645</v>
      </c>
      <c r="L542">
        <v>1346</v>
      </c>
      <c r="N542">
        <v>1009</v>
      </c>
      <c r="O542" t="s">
        <v>581</v>
      </c>
      <c r="P542" t="s">
        <v>581</v>
      </c>
      <c r="Q542">
        <v>1</v>
      </c>
      <c r="X542">
        <v>2E-3</v>
      </c>
      <c r="Y542">
        <v>375.16</v>
      </c>
      <c r="Z542">
        <v>0</v>
      </c>
      <c r="AA542">
        <v>0</v>
      </c>
      <c r="AB542">
        <v>0</v>
      </c>
      <c r="AC542">
        <v>0</v>
      </c>
      <c r="AD542">
        <v>1</v>
      </c>
      <c r="AE542">
        <v>0</v>
      </c>
      <c r="AF542" t="s">
        <v>164</v>
      </c>
      <c r="AG542">
        <v>6.0000000000000001E-3</v>
      </c>
      <c r="AH542">
        <v>3</v>
      </c>
      <c r="AI542">
        <v>-1</v>
      </c>
      <c r="AJ542" t="s">
        <v>3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</row>
    <row r="543" spans="1:44" x14ac:dyDescent="0.2">
      <c r="A543">
        <f>ROW(Source!A524)</f>
        <v>524</v>
      </c>
      <c r="B543">
        <v>1472754009</v>
      </c>
      <c r="C543">
        <v>1472754006</v>
      </c>
      <c r="D543">
        <v>1441836235</v>
      </c>
      <c r="E543">
        <v>1</v>
      </c>
      <c r="F543">
        <v>1</v>
      </c>
      <c r="G543">
        <v>15514512</v>
      </c>
      <c r="H543">
        <v>3</v>
      </c>
      <c r="I543" t="s">
        <v>578</v>
      </c>
      <c r="J543" t="s">
        <v>579</v>
      </c>
      <c r="K543" t="s">
        <v>580</v>
      </c>
      <c r="L543">
        <v>1346</v>
      </c>
      <c r="N543">
        <v>1009</v>
      </c>
      <c r="O543" t="s">
        <v>581</v>
      </c>
      <c r="P543" t="s">
        <v>581</v>
      </c>
      <c r="Q543">
        <v>1</v>
      </c>
      <c r="X543">
        <v>2.0000000000000001E-4</v>
      </c>
      <c r="Y543">
        <v>31.49</v>
      </c>
      <c r="Z543">
        <v>0</v>
      </c>
      <c r="AA543">
        <v>0</v>
      </c>
      <c r="AB543">
        <v>0</v>
      </c>
      <c r="AC543">
        <v>0</v>
      </c>
      <c r="AD543">
        <v>1</v>
      </c>
      <c r="AE543">
        <v>0</v>
      </c>
      <c r="AF543" t="s">
        <v>164</v>
      </c>
      <c r="AG543">
        <v>6.0000000000000006E-4</v>
      </c>
      <c r="AH543">
        <v>3</v>
      </c>
      <c r="AI543">
        <v>-1</v>
      </c>
      <c r="AJ543" t="s">
        <v>3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</row>
    <row r="544" spans="1:44" x14ac:dyDescent="0.2">
      <c r="A544">
        <f>ROW(Source!A525)</f>
        <v>525</v>
      </c>
      <c r="B544">
        <v>1472754011</v>
      </c>
      <c r="C544">
        <v>1472754010</v>
      </c>
      <c r="D544">
        <v>1441819193</v>
      </c>
      <c r="E544">
        <v>15514512</v>
      </c>
      <c r="F544">
        <v>1</v>
      </c>
      <c r="G544">
        <v>15514512</v>
      </c>
      <c r="H544">
        <v>1</v>
      </c>
      <c r="I544" t="s">
        <v>571</v>
      </c>
      <c r="J544" t="s">
        <v>3</v>
      </c>
      <c r="K544" t="s">
        <v>572</v>
      </c>
      <c r="L544">
        <v>1191</v>
      </c>
      <c r="N544">
        <v>1013</v>
      </c>
      <c r="O544" t="s">
        <v>573</v>
      </c>
      <c r="P544" t="s">
        <v>573</v>
      </c>
      <c r="Q544">
        <v>1</v>
      </c>
      <c r="X544">
        <v>0.9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1</v>
      </c>
      <c r="AE544">
        <v>1</v>
      </c>
      <c r="AF544" t="s">
        <v>3</v>
      </c>
      <c r="AG544">
        <v>0.9</v>
      </c>
      <c r="AH544">
        <v>3</v>
      </c>
      <c r="AI544">
        <v>-1</v>
      </c>
      <c r="AJ544" t="s">
        <v>3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</row>
    <row r="545" spans="1:44" x14ac:dyDescent="0.2">
      <c r="A545">
        <f>ROW(Source!A525)</f>
        <v>525</v>
      </c>
      <c r="B545">
        <v>1472754012</v>
      </c>
      <c r="C545">
        <v>1472754010</v>
      </c>
      <c r="D545">
        <v>1441836237</v>
      </c>
      <c r="E545">
        <v>1</v>
      </c>
      <c r="F545">
        <v>1</v>
      </c>
      <c r="G545">
        <v>15514512</v>
      </c>
      <c r="H545">
        <v>3</v>
      </c>
      <c r="I545" t="s">
        <v>643</v>
      </c>
      <c r="J545" t="s">
        <v>644</v>
      </c>
      <c r="K545" t="s">
        <v>645</v>
      </c>
      <c r="L545">
        <v>1346</v>
      </c>
      <c r="N545">
        <v>1009</v>
      </c>
      <c r="O545" t="s">
        <v>581</v>
      </c>
      <c r="P545" t="s">
        <v>581</v>
      </c>
      <c r="Q545">
        <v>1</v>
      </c>
      <c r="X545">
        <v>1.7999999999999999E-2</v>
      </c>
      <c r="Y545">
        <v>375.16</v>
      </c>
      <c r="Z545">
        <v>0</v>
      </c>
      <c r="AA545">
        <v>0</v>
      </c>
      <c r="AB545">
        <v>0</v>
      </c>
      <c r="AC545">
        <v>0</v>
      </c>
      <c r="AD545">
        <v>1</v>
      </c>
      <c r="AE545">
        <v>0</v>
      </c>
      <c r="AF545" t="s">
        <v>3</v>
      </c>
      <c r="AG545">
        <v>1.7999999999999999E-2</v>
      </c>
      <c r="AH545">
        <v>3</v>
      </c>
      <c r="AI545">
        <v>-1</v>
      </c>
      <c r="AJ545" t="s">
        <v>3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</row>
    <row r="546" spans="1:44" x14ac:dyDescent="0.2">
      <c r="A546">
        <f>ROW(Source!A525)</f>
        <v>525</v>
      </c>
      <c r="B546">
        <v>1472754013</v>
      </c>
      <c r="C546">
        <v>1472754010</v>
      </c>
      <c r="D546">
        <v>1441836235</v>
      </c>
      <c r="E546">
        <v>1</v>
      </c>
      <c r="F546">
        <v>1</v>
      </c>
      <c r="G546">
        <v>15514512</v>
      </c>
      <c r="H546">
        <v>3</v>
      </c>
      <c r="I546" t="s">
        <v>578</v>
      </c>
      <c r="J546" t="s">
        <v>579</v>
      </c>
      <c r="K546" t="s">
        <v>580</v>
      </c>
      <c r="L546">
        <v>1346</v>
      </c>
      <c r="N546">
        <v>1009</v>
      </c>
      <c r="O546" t="s">
        <v>581</v>
      </c>
      <c r="P546" t="s">
        <v>581</v>
      </c>
      <c r="Q546">
        <v>1</v>
      </c>
      <c r="X546">
        <v>5.0000000000000001E-3</v>
      </c>
      <c r="Y546">
        <v>31.49</v>
      </c>
      <c r="Z546">
        <v>0</v>
      </c>
      <c r="AA546">
        <v>0</v>
      </c>
      <c r="AB546">
        <v>0</v>
      </c>
      <c r="AC546">
        <v>0</v>
      </c>
      <c r="AD546">
        <v>1</v>
      </c>
      <c r="AE546">
        <v>0</v>
      </c>
      <c r="AF546" t="s">
        <v>3</v>
      </c>
      <c r="AG546">
        <v>5.0000000000000001E-3</v>
      </c>
      <c r="AH546">
        <v>3</v>
      </c>
      <c r="AI546">
        <v>-1</v>
      </c>
      <c r="AJ546" t="s">
        <v>3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</row>
    <row r="547" spans="1:44" x14ac:dyDescent="0.2">
      <c r="A547">
        <f>ROW(Source!A525)</f>
        <v>525</v>
      </c>
      <c r="B547">
        <v>1472754014</v>
      </c>
      <c r="C547">
        <v>1472754010</v>
      </c>
      <c r="D547">
        <v>1441834628</v>
      </c>
      <c r="E547">
        <v>1</v>
      </c>
      <c r="F547">
        <v>1</v>
      </c>
      <c r="G547">
        <v>15514512</v>
      </c>
      <c r="H547">
        <v>3</v>
      </c>
      <c r="I547" t="s">
        <v>640</v>
      </c>
      <c r="J547" t="s">
        <v>641</v>
      </c>
      <c r="K547" t="s">
        <v>642</v>
      </c>
      <c r="L547">
        <v>1348</v>
      </c>
      <c r="N547">
        <v>1009</v>
      </c>
      <c r="O547" t="s">
        <v>599</v>
      </c>
      <c r="P547" t="s">
        <v>599</v>
      </c>
      <c r="Q547">
        <v>1000</v>
      </c>
      <c r="X547">
        <v>1.0000000000000001E-5</v>
      </c>
      <c r="Y547">
        <v>73951.73</v>
      </c>
      <c r="Z547">
        <v>0</v>
      </c>
      <c r="AA547">
        <v>0</v>
      </c>
      <c r="AB547">
        <v>0</v>
      </c>
      <c r="AC547">
        <v>0</v>
      </c>
      <c r="AD547">
        <v>1</v>
      </c>
      <c r="AE547">
        <v>0</v>
      </c>
      <c r="AF547" t="s">
        <v>3</v>
      </c>
      <c r="AG547">
        <v>1.0000000000000001E-5</v>
      </c>
      <c r="AH547">
        <v>3</v>
      </c>
      <c r="AI547">
        <v>-1</v>
      </c>
      <c r="AJ547" t="s">
        <v>3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</row>
    <row r="548" spans="1:44" x14ac:dyDescent="0.2">
      <c r="A548">
        <f>ROW(Source!A525)</f>
        <v>525</v>
      </c>
      <c r="B548">
        <v>1472754015</v>
      </c>
      <c r="C548">
        <v>1472754010</v>
      </c>
      <c r="D548">
        <v>1441834634</v>
      </c>
      <c r="E548">
        <v>1</v>
      </c>
      <c r="F548">
        <v>1</v>
      </c>
      <c r="G548">
        <v>15514512</v>
      </c>
      <c r="H548">
        <v>3</v>
      </c>
      <c r="I548" t="s">
        <v>621</v>
      </c>
      <c r="J548" t="s">
        <v>622</v>
      </c>
      <c r="K548" t="s">
        <v>623</v>
      </c>
      <c r="L548">
        <v>1348</v>
      </c>
      <c r="N548">
        <v>1009</v>
      </c>
      <c r="O548" t="s">
        <v>599</v>
      </c>
      <c r="P548" t="s">
        <v>599</v>
      </c>
      <c r="Q548">
        <v>1000</v>
      </c>
      <c r="X548">
        <v>1.0000000000000001E-5</v>
      </c>
      <c r="Y548">
        <v>88053.759999999995</v>
      </c>
      <c r="Z548">
        <v>0</v>
      </c>
      <c r="AA548">
        <v>0</v>
      </c>
      <c r="AB548">
        <v>0</v>
      </c>
      <c r="AC548">
        <v>0</v>
      </c>
      <c r="AD548">
        <v>1</v>
      </c>
      <c r="AE548">
        <v>0</v>
      </c>
      <c r="AF548" t="s">
        <v>3</v>
      </c>
      <c r="AG548">
        <v>1.0000000000000001E-5</v>
      </c>
      <c r="AH548">
        <v>3</v>
      </c>
      <c r="AI548">
        <v>-1</v>
      </c>
      <c r="AJ548" t="s">
        <v>3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</row>
    <row r="549" spans="1:44" x14ac:dyDescent="0.2">
      <c r="A549">
        <f>ROW(Source!A525)</f>
        <v>525</v>
      </c>
      <c r="B549">
        <v>1472754016</v>
      </c>
      <c r="C549">
        <v>1472754010</v>
      </c>
      <c r="D549">
        <v>1441834853</v>
      </c>
      <c r="E549">
        <v>1</v>
      </c>
      <c r="F549">
        <v>1</v>
      </c>
      <c r="G549">
        <v>15514512</v>
      </c>
      <c r="H549">
        <v>3</v>
      </c>
      <c r="I549" t="s">
        <v>627</v>
      </c>
      <c r="J549" t="s">
        <v>628</v>
      </c>
      <c r="K549" t="s">
        <v>629</v>
      </c>
      <c r="L549">
        <v>1348</v>
      </c>
      <c r="N549">
        <v>1009</v>
      </c>
      <c r="O549" t="s">
        <v>599</v>
      </c>
      <c r="P549" t="s">
        <v>599</v>
      </c>
      <c r="Q549">
        <v>1000</v>
      </c>
      <c r="X549">
        <v>1.0000000000000001E-5</v>
      </c>
      <c r="Y549">
        <v>78065.73</v>
      </c>
      <c r="Z549">
        <v>0</v>
      </c>
      <c r="AA549">
        <v>0</v>
      </c>
      <c r="AB549">
        <v>0</v>
      </c>
      <c r="AC549">
        <v>0</v>
      </c>
      <c r="AD549">
        <v>1</v>
      </c>
      <c r="AE549">
        <v>0</v>
      </c>
      <c r="AF549" t="s">
        <v>3</v>
      </c>
      <c r="AG549">
        <v>1.0000000000000001E-5</v>
      </c>
      <c r="AH549">
        <v>3</v>
      </c>
      <c r="AI549">
        <v>-1</v>
      </c>
      <c r="AJ549" t="s">
        <v>3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</row>
    <row r="550" spans="1:44" x14ac:dyDescent="0.2">
      <c r="A550">
        <f>ROW(Source!A526)</f>
        <v>526</v>
      </c>
      <c r="B550">
        <v>1472754018</v>
      </c>
      <c r="C550">
        <v>1472754017</v>
      </c>
      <c r="D550">
        <v>1441819193</v>
      </c>
      <c r="E550">
        <v>15514512</v>
      </c>
      <c r="F550">
        <v>1</v>
      </c>
      <c r="G550">
        <v>15514512</v>
      </c>
      <c r="H550">
        <v>1</v>
      </c>
      <c r="I550" t="s">
        <v>571</v>
      </c>
      <c r="J550" t="s">
        <v>3</v>
      </c>
      <c r="K550" t="s">
        <v>572</v>
      </c>
      <c r="L550">
        <v>1191</v>
      </c>
      <c r="N550">
        <v>1013</v>
      </c>
      <c r="O550" t="s">
        <v>573</v>
      </c>
      <c r="P550" t="s">
        <v>573</v>
      </c>
      <c r="Q550">
        <v>1</v>
      </c>
      <c r="X550">
        <v>1.2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1</v>
      </c>
      <c r="AE550">
        <v>1</v>
      </c>
      <c r="AF550" t="s">
        <v>3</v>
      </c>
      <c r="AG550">
        <v>1.2</v>
      </c>
      <c r="AH550">
        <v>3</v>
      </c>
      <c r="AI550">
        <v>-1</v>
      </c>
      <c r="AJ550" t="s">
        <v>3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</row>
    <row r="551" spans="1:44" x14ac:dyDescent="0.2">
      <c r="A551">
        <f>ROW(Source!A526)</f>
        <v>526</v>
      </c>
      <c r="B551">
        <v>1472754019</v>
      </c>
      <c r="C551">
        <v>1472754017</v>
      </c>
      <c r="D551">
        <v>1441836235</v>
      </c>
      <c r="E551">
        <v>1</v>
      </c>
      <c r="F551">
        <v>1</v>
      </c>
      <c r="G551">
        <v>15514512</v>
      </c>
      <c r="H551">
        <v>3</v>
      </c>
      <c r="I551" t="s">
        <v>578</v>
      </c>
      <c r="J551" t="s">
        <v>579</v>
      </c>
      <c r="K551" t="s">
        <v>580</v>
      </c>
      <c r="L551">
        <v>1346</v>
      </c>
      <c r="N551">
        <v>1009</v>
      </c>
      <c r="O551" t="s">
        <v>581</v>
      </c>
      <c r="P551" t="s">
        <v>581</v>
      </c>
      <c r="Q551">
        <v>1</v>
      </c>
      <c r="X551">
        <v>7.0000000000000001E-3</v>
      </c>
      <c r="Y551">
        <v>31.49</v>
      </c>
      <c r="Z551">
        <v>0</v>
      </c>
      <c r="AA551">
        <v>0</v>
      </c>
      <c r="AB551">
        <v>0</v>
      </c>
      <c r="AC551">
        <v>0</v>
      </c>
      <c r="AD551">
        <v>1</v>
      </c>
      <c r="AE551">
        <v>0</v>
      </c>
      <c r="AF551" t="s">
        <v>3</v>
      </c>
      <c r="AG551">
        <v>7.0000000000000001E-3</v>
      </c>
      <c r="AH551">
        <v>3</v>
      </c>
      <c r="AI551">
        <v>-1</v>
      </c>
      <c r="AJ551" t="s">
        <v>3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</row>
    <row r="552" spans="1:44" x14ac:dyDescent="0.2">
      <c r="A552">
        <f>ROW(Source!A526)</f>
        <v>526</v>
      </c>
      <c r="B552">
        <v>1472754020</v>
      </c>
      <c r="C552">
        <v>1472754017</v>
      </c>
      <c r="D552">
        <v>1441834628</v>
      </c>
      <c r="E552">
        <v>1</v>
      </c>
      <c r="F552">
        <v>1</v>
      </c>
      <c r="G552">
        <v>15514512</v>
      </c>
      <c r="H552">
        <v>3</v>
      </c>
      <c r="I552" t="s">
        <v>640</v>
      </c>
      <c r="J552" t="s">
        <v>641</v>
      </c>
      <c r="K552" t="s">
        <v>642</v>
      </c>
      <c r="L552">
        <v>1348</v>
      </c>
      <c r="N552">
        <v>1009</v>
      </c>
      <c r="O552" t="s">
        <v>599</v>
      </c>
      <c r="P552" t="s">
        <v>599</v>
      </c>
      <c r="Q552">
        <v>1000</v>
      </c>
      <c r="X552">
        <v>2.0000000000000002E-5</v>
      </c>
      <c r="Y552">
        <v>73951.73</v>
      </c>
      <c r="Z552">
        <v>0</v>
      </c>
      <c r="AA552">
        <v>0</v>
      </c>
      <c r="AB552">
        <v>0</v>
      </c>
      <c r="AC552">
        <v>0</v>
      </c>
      <c r="AD552">
        <v>1</v>
      </c>
      <c r="AE552">
        <v>0</v>
      </c>
      <c r="AF552" t="s">
        <v>3</v>
      </c>
      <c r="AG552">
        <v>2.0000000000000002E-5</v>
      </c>
      <c r="AH552">
        <v>3</v>
      </c>
      <c r="AI552">
        <v>-1</v>
      </c>
      <c r="AJ552" t="s">
        <v>3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</row>
    <row r="553" spans="1:44" x14ac:dyDescent="0.2">
      <c r="A553">
        <f>ROW(Source!A527)</f>
        <v>527</v>
      </c>
      <c r="B553">
        <v>1472754022</v>
      </c>
      <c r="C553">
        <v>1472754021</v>
      </c>
      <c r="D553">
        <v>1441819193</v>
      </c>
      <c r="E553">
        <v>15514512</v>
      </c>
      <c r="F553">
        <v>1</v>
      </c>
      <c r="G553">
        <v>15514512</v>
      </c>
      <c r="H553">
        <v>1</v>
      </c>
      <c r="I553" t="s">
        <v>571</v>
      </c>
      <c r="J553" t="s">
        <v>3</v>
      </c>
      <c r="K553" t="s">
        <v>572</v>
      </c>
      <c r="L553">
        <v>1191</v>
      </c>
      <c r="N553">
        <v>1013</v>
      </c>
      <c r="O553" t="s">
        <v>573</v>
      </c>
      <c r="P553" t="s">
        <v>573</v>
      </c>
      <c r="Q553">
        <v>1</v>
      </c>
      <c r="X553">
        <v>0.04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1</v>
      </c>
      <c r="AE553">
        <v>1</v>
      </c>
      <c r="AF553" t="s">
        <v>164</v>
      </c>
      <c r="AG553">
        <v>0.12</v>
      </c>
      <c r="AH553">
        <v>3</v>
      </c>
      <c r="AI553">
        <v>-1</v>
      </c>
      <c r="AJ553" t="s">
        <v>3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</row>
    <row r="554" spans="1:44" x14ac:dyDescent="0.2">
      <c r="A554">
        <f>ROW(Source!A527)</f>
        <v>527</v>
      </c>
      <c r="B554">
        <v>1472754023</v>
      </c>
      <c r="C554">
        <v>1472754021</v>
      </c>
      <c r="D554">
        <v>1441836235</v>
      </c>
      <c r="E554">
        <v>1</v>
      </c>
      <c r="F554">
        <v>1</v>
      </c>
      <c r="G554">
        <v>15514512</v>
      </c>
      <c r="H554">
        <v>3</v>
      </c>
      <c r="I554" t="s">
        <v>578</v>
      </c>
      <c r="J554" t="s">
        <v>579</v>
      </c>
      <c r="K554" t="s">
        <v>580</v>
      </c>
      <c r="L554">
        <v>1346</v>
      </c>
      <c r="N554">
        <v>1009</v>
      </c>
      <c r="O554" t="s">
        <v>581</v>
      </c>
      <c r="P554" t="s">
        <v>581</v>
      </c>
      <c r="Q554">
        <v>1</v>
      </c>
      <c r="X554">
        <v>2.0000000000000001E-4</v>
      </c>
      <c r="Y554">
        <v>31.49</v>
      </c>
      <c r="Z554">
        <v>0</v>
      </c>
      <c r="AA554">
        <v>0</v>
      </c>
      <c r="AB554">
        <v>0</v>
      </c>
      <c r="AC554">
        <v>0</v>
      </c>
      <c r="AD554">
        <v>1</v>
      </c>
      <c r="AE554">
        <v>0</v>
      </c>
      <c r="AF554" t="s">
        <v>164</v>
      </c>
      <c r="AG554">
        <v>6.0000000000000006E-4</v>
      </c>
      <c r="AH554">
        <v>3</v>
      </c>
      <c r="AI554">
        <v>-1</v>
      </c>
      <c r="AJ554" t="s">
        <v>3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</row>
    <row r="555" spans="1:44" x14ac:dyDescent="0.2">
      <c r="A555">
        <f>ROW(Source!A563)</f>
        <v>563</v>
      </c>
      <c r="B555">
        <v>1472754027</v>
      </c>
      <c r="C555">
        <v>1472754024</v>
      </c>
      <c r="D555">
        <v>1441819193</v>
      </c>
      <c r="E555">
        <v>15514512</v>
      </c>
      <c r="F555">
        <v>1</v>
      </c>
      <c r="G555">
        <v>15514512</v>
      </c>
      <c r="H555">
        <v>1</v>
      </c>
      <c r="I555" t="s">
        <v>571</v>
      </c>
      <c r="J555" t="s">
        <v>3</v>
      </c>
      <c r="K555" t="s">
        <v>572</v>
      </c>
      <c r="L555">
        <v>1191</v>
      </c>
      <c r="N555">
        <v>1013</v>
      </c>
      <c r="O555" t="s">
        <v>573</v>
      </c>
      <c r="P555" t="s">
        <v>573</v>
      </c>
      <c r="Q555">
        <v>1</v>
      </c>
      <c r="X555">
        <v>0.18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1</v>
      </c>
      <c r="AE555">
        <v>1</v>
      </c>
      <c r="AF555" t="s">
        <v>485</v>
      </c>
      <c r="AG555">
        <v>0.18720000000000001</v>
      </c>
      <c r="AH555">
        <v>2</v>
      </c>
      <c r="AI555">
        <v>1472754025</v>
      </c>
      <c r="AJ555">
        <v>242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</row>
    <row r="556" spans="1:44" x14ac:dyDescent="0.2">
      <c r="A556">
        <f>ROW(Source!A563)</f>
        <v>563</v>
      </c>
      <c r="B556">
        <v>1472754028</v>
      </c>
      <c r="C556">
        <v>1472754024</v>
      </c>
      <c r="D556">
        <v>1441836235</v>
      </c>
      <c r="E556">
        <v>1</v>
      </c>
      <c r="F556">
        <v>1</v>
      </c>
      <c r="G556">
        <v>15514512</v>
      </c>
      <c r="H556">
        <v>3</v>
      </c>
      <c r="I556" t="s">
        <v>578</v>
      </c>
      <c r="J556" t="s">
        <v>579</v>
      </c>
      <c r="K556" t="s">
        <v>580</v>
      </c>
      <c r="L556">
        <v>1346</v>
      </c>
      <c r="N556">
        <v>1009</v>
      </c>
      <c r="O556" t="s">
        <v>581</v>
      </c>
      <c r="P556" t="s">
        <v>581</v>
      </c>
      <c r="Q556">
        <v>1</v>
      </c>
      <c r="X556">
        <v>0.04</v>
      </c>
      <c r="Y556">
        <v>31.49</v>
      </c>
      <c r="Z556">
        <v>0</v>
      </c>
      <c r="AA556">
        <v>0</v>
      </c>
      <c r="AB556">
        <v>0</v>
      </c>
      <c r="AC556">
        <v>0</v>
      </c>
      <c r="AD556">
        <v>1</v>
      </c>
      <c r="AE556">
        <v>0</v>
      </c>
      <c r="AF556" t="s">
        <v>3</v>
      </c>
      <c r="AG556">
        <v>0.04</v>
      </c>
      <c r="AH556">
        <v>2</v>
      </c>
      <c r="AI556">
        <v>1472754026</v>
      </c>
      <c r="AJ556">
        <v>243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</row>
    <row r="557" spans="1:44" x14ac:dyDescent="0.2">
      <c r="A557">
        <f>ROW(Source!A599)</f>
        <v>599</v>
      </c>
      <c r="B557">
        <v>1472754039</v>
      </c>
      <c r="C557">
        <v>1472754029</v>
      </c>
      <c r="D557">
        <v>1441819193</v>
      </c>
      <c r="E557">
        <v>15514512</v>
      </c>
      <c r="F557">
        <v>1</v>
      </c>
      <c r="G557">
        <v>15514512</v>
      </c>
      <c r="H557">
        <v>1</v>
      </c>
      <c r="I557" t="s">
        <v>571</v>
      </c>
      <c r="J557" t="s">
        <v>3</v>
      </c>
      <c r="K557" t="s">
        <v>572</v>
      </c>
      <c r="L557">
        <v>1191</v>
      </c>
      <c r="N557">
        <v>1013</v>
      </c>
      <c r="O557" t="s">
        <v>573</v>
      </c>
      <c r="P557" t="s">
        <v>573</v>
      </c>
      <c r="Q557">
        <v>1</v>
      </c>
      <c r="X557">
        <v>6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1</v>
      </c>
      <c r="AE557">
        <v>1</v>
      </c>
      <c r="AF557" t="s">
        <v>267</v>
      </c>
      <c r="AG557">
        <v>24</v>
      </c>
      <c r="AH557">
        <v>3</v>
      </c>
      <c r="AI557">
        <v>-1</v>
      </c>
      <c r="AJ557" t="s">
        <v>3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</row>
    <row r="558" spans="1:44" x14ac:dyDescent="0.2">
      <c r="A558">
        <f>ROW(Source!A599)</f>
        <v>599</v>
      </c>
      <c r="B558">
        <v>1472754040</v>
      </c>
      <c r="C558">
        <v>1472754029</v>
      </c>
      <c r="D558">
        <v>1441834258</v>
      </c>
      <c r="E558">
        <v>1</v>
      </c>
      <c r="F558">
        <v>1</v>
      </c>
      <c r="G558">
        <v>15514512</v>
      </c>
      <c r="H558">
        <v>2</v>
      </c>
      <c r="I558" t="s">
        <v>574</v>
      </c>
      <c r="J558" t="s">
        <v>575</v>
      </c>
      <c r="K558" t="s">
        <v>576</v>
      </c>
      <c r="L558">
        <v>1368</v>
      </c>
      <c r="N558">
        <v>1011</v>
      </c>
      <c r="O558" t="s">
        <v>577</v>
      </c>
      <c r="P558" t="s">
        <v>577</v>
      </c>
      <c r="Q558">
        <v>1</v>
      </c>
      <c r="X558">
        <v>0.7</v>
      </c>
      <c r="Y558">
        <v>0</v>
      </c>
      <c r="Z558">
        <v>1303.01</v>
      </c>
      <c r="AA558">
        <v>826.2</v>
      </c>
      <c r="AB558">
        <v>0</v>
      </c>
      <c r="AC558">
        <v>0</v>
      </c>
      <c r="AD558">
        <v>1</v>
      </c>
      <c r="AE558">
        <v>0</v>
      </c>
      <c r="AF558" t="s">
        <v>267</v>
      </c>
      <c r="AG558">
        <v>2.8</v>
      </c>
      <c r="AH558">
        <v>3</v>
      </c>
      <c r="AI558">
        <v>-1</v>
      </c>
      <c r="AJ558" t="s">
        <v>3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</row>
    <row r="559" spans="1:44" x14ac:dyDescent="0.2">
      <c r="A559">
        <f>ROW(Source!A599)</f>
        <v>599</v>
      </c>
      <c r="B559">
        <v>1472754041</v>
      </c>
      <c r="C559">
        <v>1472754029</v>
      </c>
      <c r="D559">
        <v>1441836235</v>
      </c>
      <c r="E559">
        <v>1</v>
      </c>
      <c r="F559">
        <v>1</v>
      </c>
      <c r="G559">
        <v>15514512</v>
      </c>
      <c r="H559">
        <v>3</v>
      </c>
      <c r="I559" t="s">
        <v>578</v>
      </c>
      <c r="J559" t="s">
        <v>579</v>
      </c>
      <c r="K559" t="s">
        <v>580</v>
      </c>
      <c r="L559">
        <v>1346</v>
      </c>
      <c r="N559">
        <v>1009</v>
      </c>
      <c r="O559" t="s">
        <v>581</v>
      </c>
      <c r="P559" t="s">
        <v>581</v>
      </c>
      <c r="Q559">
        <v>1</v>
      </c>
      <c r="X559">
        <v>0.03</v>
      </c>
      <c r="Y559">
        <v>31.49</v>
      </c>
      <c r="Z559">
        <v>0</v>
      </c>
      <c r="AA559">
        <v>0</v>
      </c>
      <c r="AB559">
        <v>0</v>
      </c>
      <c r="AC559">
        <v>0</v>
      </c>
      <c r="AD559">
        <v>1</v>
      </c>
      <c r="AE559">
        <v>0</v>
      </c>
      <c r="AF559" t="s">
        <v>267</v>
      </c>
      <c r="AG559">
        <v>0.12</v>
      </c>
      <c r="AH559">
        <v>3</v>
      </c>
      <c r="AI559">
        <v>-1</v>
      </c>
      <c r="AJ559" t="s">
        <v>3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</row>
    <row r="560" spans="1:44" x14ac:dyDescent="0.2">
      <c r="A560">
        <f>ROW(Source!A600)</f>
        <v>600</v>
      </c>
      <c r="B560">
        <v>1472754043</v>
      </c>
      <c r="C560">
        <v>1472754042</v>
      </c>
      <c r="D560">
        <v>1441819193</v>
      </c>
      <c r="E560">
        <v>15514512</v>
      </c>
      <c r="F560">
        <v>1</v>
      </c>
      <c r="G560">
        <v>15514512</v>
      </c>
      <c r="H560">
        <v>1</v>
      </c>
      <c r="I560" t="s">
        <v>571</v>
      </c>
      <c r="J560" t="s">
        <v>3</v>
      </c>
      <c r="K560" t="s">
        <v>572</v>
      </c>
      <c r="L560">
        <v>1191</v>
      </c>
      <c r="N560">
        <v>1013</v>
      </c>
      <c r="O560" t="s">
        <v>573</v>
      </c>
      <c r="P560" t="s">
        <v>573</v>
      </c>
      <c r="Q560">
        <v>1</v>
      </c>
      <c r="X560">
        <v>0.24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1</v>
      </c>
      <c r="AE560">
        <v>1</v>
      </c>
      <c r="AF560" t="s">
        <v>164</v>
      </c>
      <c r="AG560">
        <v>0.72</v>
      </c>
      <c r="AH560">
        <v>3</v>
      </c>
      <c r="AI560">
        <v>-1</v>
      </c>
      <c r="AJ560" t="s">
        <v>3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</row>
    <row r="561" spans="1:44" x14ac:dyDescent="0.2">
      <c r="A561">
        <f>ROW(Source!A601)</f>
        <v>601</v>
      </c>
      <c r="B561">
        <v>1472754045</v>
      </c>
      <c r="C561">
        <v>1472754044</v>
      </c>
      <c r="D561">
        <v>1441819193</v>
      </c>
      <c r="E561">
        <v>15514512</v>
      </c>
      <c r="F561">
        <v>1</v>
      </c>
      <c r="G561">
        <v>15514512</v>
      </c>
      <c r="H561">
        <v>1</v>
      </c>
      <c r="I561" t="s">
        <v>571</v>
      </c>
      <c r="J561" t="s">
        <v>3</v>
      </c>
      <c r="K561" t="s">
        <v>572</v>
      </c>
      <c r="L561">
        <v>1191</v>
      </c>
      <c r="N561">
        <v>1013</v>
      </c>
      <c r="O561" t="s">
        <v>573</v>
      </c>
      <c r="P561" t="s">
        <v>573</v>
      </c>
      <c r="Q561">
        <v>1</v>
      </c>
      <c r="X561">
        <v>0.4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1</v>
      </c>
      <c r="AE561">
        <v>1</v>
      </c>
      <c r="AF561" t="s">
        <v>3</v>
      </c>
      <c r="AG561">
        <v>0.4</v>
      </c>
      <c r="AH561">
        <v>3</v>
      </c>
      <c r="AI561">
        <v>-1</v>
      </c>
      <c r="AJ561" t="s">
        <v>3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</row>
    <row r="562" spans="1:44" x14ac:dyDescent="0.2">
      <c r="A562">
        <f>ROW(Source!A601)</f>
        <v>601</v>
      </c>
      <c r="B562">
        <v>1472754046</v>
      </c>
      <c r="C562">
        <v>1472754044</v>
      </c>
      <c r="D562">
        <v>1441836235</v>
      </c>
      <c r="E562">
        <v>1</v>
      </c>
      <c r="F562">
        <v>1</v>
      </c>
      <c r="G562">
        <v>15514512</v>
      </c>
      <c r="H562">
        <v>3</v>
      </c>
      <c r="I562" t="s">
        <v>578</v>
      </c>
      <c r="J562" t="s">
        <v>579</v>
      </c>
      <c r="K562" t="s">
        <v>580</v>
      </c>
      <c r="L562">
        <v>1346</v>
      </c>
      <c r="N562">
        <v>1009</v>
      </c>
      <c r="O562" t="s">
        <v>581</v>
      </c>
      <c r="P562" t="s">
        <v>581</v>
      </c>
      <c r="Q562">
        <v>1</v>
      </c>
      <c r="X562">
        <v>0.2</v>
      </c>
      <c r="Y562">
        <v>31.49</v>
      </c>
      <c r="Z562">
        <v>0</v>
      </c>
      <c r="AA562">
        <v>0</v>
      </c>
      <c r="AB562">
        <v>0</v>
      </c>
      <c r="AC562">
        <v>0</v>
      </c>
      <c r="AD562">
        <v>1</v>
      </c>
      <c r="AE562">
        <v>0</v>
      </c>
      <c r="AF562" t="s">
        <v>3</v>
      </c>
      <c r="AG562">
        <v>0.2</v>
      </c>
      <c r="AH562">
        <v>3</v>
      </c>
      <c r="AI562">
        <v>-1</v>
      </c>
      <c r="AJ562" t="s">
        <v>3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</row>
    <row r="563" spans="1:44" x14ac:dyDescent="0.2">
      <c r="A563">
        <f>ROW(Source!A602)</f>
        <v>602</v>
      </c>
      <c r="B563">
        <v>1472754048</v>
      </c>
      <c r="C563">
        <v>1472754047</v>
      </c>
      <c r="D563">
        <v>1441819193</v>
      </c>
      <c r="E563">
        <v>15514512</v>
      </c>
      <c r="F563">
        <v>1</v>
      </c>
      <c r="G563">
        <v>15514512</v>
      </c>
      <c r="H563">
        <v>1</v>
      </c>
      <c r="I563" t="s">
        <v>571</v>
      </c>
      <c r="J563" t="s">
        <v>3</v>
      </c>
      <c r="K563" t="s">
        <v>572</v>
      </c>
      <c r="L563">
        <v>1191</v>
      </c>
      <c r="N563">
        <v>1013</v>
      </c>
      <c r="O563" t="s">
        <v>573</v>
      </c>
      <c r="P563" t="s">
        <v>573</v>
      </c>
      <c r="Q563">
        <v>1</v>
      </c>
      <c r="X563">
        <v>0.18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1</v>
      </c>
      <c r="AE563">
        <v>1</v>
      </c>
      <c r="AF563" t="s">
        <v>3</v>
      </c>
      <c r="AG563">
        <v>0.18</v>
      </c>
      <c r="AH563">
        <v>3</v>
      </c>
      <c r="AI563">
        <v>-1</v>
      </c>
      <c r="AJ563" t="s">
        <v>3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</row>
    <row r="564" spans="1:44" x14ac:dyDescent="0.2">
      <c r="A564">
        <f>ROW(Source!A602)</f>
        <v>602</v>
      </c>
      <c r="B564">
        <v>1472754049</v>
      </c>
      <c r="C564">
        <v>1472754047</v>
      </c>
      <c r="D564">
        <v>1441836235</v>
      </c>
      <c r="E564">
        <v>1</v>
      </c>
      <c r="F564">
        <v>1</v>
      </c>
      <c r="G564">
        <v>15514512</v>
      </c>
      <c r="H564">
        <v>3</v>
      </c>
      <c r="I564" t="s">
        <v>578</v>
      </c>
      <c r="J564" t="s">
        <v>579</v>
      </c>
      <c r="K564" t="s">
        <v>580</v>
      </c>
      <c r="L564">
        <v>1346</v>
      </c>
      <c r="N564">
        <v>1009</v>
      </c>
      <c r="O564" t="s">
        <v>581</v>
      </c>
      <c r="P564" t="s">
        <v>581</v>
      </c>
      <c r="Q564">
        <v>1</v>
      </c>
      <c r="X564">
        <v>0.2</v>
      </c>
      <c r="Y564">
        <v>31.49</v>
      </c>
      <c r="Z564">
        <v>0</v>
      </c>
      <c r="AA564">
        <v>0</v>
      </c>
      <c r="AB564">
        <v>0</v>
      </c>
      <c r="AC564">
        <v>0</v>
      </c>
      <c r="AD564">
        <v>1</v>
      </c>
      <c r="AE564">
        <v>0</v>
      </c>
      <c r="AF564" t="s">
        <v>3</v>
      </c>
      <c r="AG564">
        <v>0.2</v>
      </c>
      <c r="AH564">
        <v>3</v>
      </c>
      <c r="AI564">
        <v>-1</v>
      </c>
      <c r="AJ564" t="s">
        <v>3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</row>
    <row r="565" spans="1:44" x14ac:dyDescent="0.2">
      <c r="A565">
        <f>ROW(Source!A603)</f>
        <v>603</v>
      </c>
      <c r="B565">
        <v>1472754055</v>
      </c>
      <c r="C565">
        <v>1472754050</v>
      </c>
      <c r="D565">
        <v>1441819193</v>
      </c>
      <c r="E565">
        <v>15514512</v>
      </c>
      <c r="F565">
        <v>1</v>
      </c>
      <c r="G565">
        <v>15514512</v>
      </c>
      <c r="H565">
        <v>1</v>
      </c>
      <c r="I565" t="s">
        <v>571</v>
      </c>
      <c r="J565" t="s">
        <v>3</v>
      </c>
      <c r="K565" t="s">
        <v>572</v>
      </c>
      <c r="L565">
        <v>1191</v>
      </c>
      <c r="N565">
        <v>1013</v>
      </c>
      <c r="O565" t="s">
        <v>573</v>
      </c>
      <c r="P565" t="s">
        <v>573</v>
      </c>
      <c r="Q565">
        <v>1</v>
      </c>
      <c r="X565">
        <v>0.96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1</v>
      </c>
      <c r="AE565">
        <v>1</v>
      </c>
      <c r="AF565" t="s">
        <v>3</v>
      </c>
      <c r="AG565">
        <v>0.96</v>
      </c>
      <c r="AH565">
        <v>2</v>
      </c>
      <c r="AI565">
        <v>1472754051</v>
      </c>
      <c r="AJ565">
        <v>244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</row>
    <row r="566" spans="1:44" x14ac:dyDescent="0.2">
      <c r="A566">
        <f>ROW(Source!A603)</f>
        <v>603</v>
      </c>
      <c r="B566">
        <v>1472754056</v>
      </c>
      <c r="C566">
        <v>1472754050</v>
      </c>
      <c r="D566">
        <v>1441836235</v>
      </c>
      <c r="E566">
        <v>1</v>
      </c>
      <c r="F566">
        <v>1</v>
      </c>
      <c r="G566">
        <v>15514512</v>
      </c>
      <c r="H566">
        <v>3</v>
      </c>
      <c r="I566" t="s">
        <v>578</v>
      </c>
      <c r="J566" t="s">
        <v>579</v>
      </c>
      <c r="K566" t="s">
        <v>580</v>
      </c>
      <c r="L566">
        <v>1346</v>
      </c>
      <c r="N566">
        <v>1009</v>
      </c>
      <c r="O566" t="s">
        <v>581</v>
      </c>
      <c r="P566" t="s">
        <v>581</v>
      </c>
      <c r="Q566">
        <v>1</v>
      </c>
      <c r="X566">
        <v>0.05</v>
      </c>
      <c r="Y566">
        <v>31.49</v>
      </c>
      <c r="Z566">
        <v>0</v>
      </c>
      <c r="AA566">
        <v>0</v>
      </c>
      <c r="AB566">
        <v>0</v>
      </c>
      <c r="AC566">
        <v>0</v>
      </c>
      <c r="AD566">
        <v>1</v>
      </c>
      <c r="AE566">
        <v>0</v>
      </c>
      <c r="AF566" t="s">
        <v>3</v>
      </c>
      <c r="AG566">
        <v>0.05</v>
      </c>
      <c r="AH566">
        <v>2</v>
      </c>
      <c r="AI566">
        <v>1472754052</v>
      </c>
      <c r="AJ566">
        <v>245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</row>
    <row r="567" spans="1:44" x14ac:dyDescent="0.2">
      <c r="A567">
        <f>ROW(Source!A603)</f>
        <v>603</v>
      </c>
      <c r="B567">
        <v>1472754057</v>
      </c>
      <c r="C567">
        <v>1472754050</v>
      </c>
      <c r="D567">
        <v>1441834628</v>
      </c>
      <c r="E567">
        <v>1</v>
      </c>
      <c r="F567">
        <v>1</v>
      </c>
      <c r="G567">
        <v>15514512</v>
      </c>
      <c r="H567">
        <v>3</v>
      </c>
      <c r="I567" t="s">
        <v>640</v>
      </c>
      <c r="J567" t="s">
        <v>641</v>
      </c>
      <c r="K567" t="s">
        <v>642</v>
      </c>
      <c r="L567">
        <v>1348</v>
      </c>
      <c r="N567">
        <v>1009</v>
      </c>
      <c r="O567" t="s">
        <v>599</v>
      </c>
      <c r="P567" t="s">
        <v>599</v>
      </c>
      <c r="Q567">
        <v>1000</v>
      </c>
      <c r="X567">
        <v>3.0000000000000001E-5</v>
      </c>
      <c r="Y567">
        <v>73951.73</v>
      </c>
      <c r="Z567">
        <v>0</v>
      </c>
      <c r="AA567">
        <v>0</v>
      </c>
      <c r="AB567">
        <v>0</v>
      </c>
      <c r="AC567">
        <v>0</v>
      </c>
      <c r="AD567">
        <v>1</v>
      </c>
      <c r="AE567">
        <v>0</v>
      </c>
      <c r="AF567" t="s">
        <v>3</v>
      </c>
      <c r="AG567">
        <v>3.0000000000000001E-5</v>
      </c>
      <c r="AH567">
        <v>2</v>
      </c>
      <c r="AI567">
        <v>1472754053</v>
      </c>
      <c r="AJ567">
        <v>246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</row>
    <row r="568" spans="1:44" x14ac:dyDescent="0.2">
      <c r="A568">
        <f>ROW(Source!A603)</f>
        <v>603</v>
      </c>
      <c r="B568">
        <v>1472754058</v>
      </c>
      <c r="C568">
        <v>1472754050</v>
      </c>
      <c r="D568">
        <v>1441834669</v>
      </c>
      <c r="E568">
        <v>1</v>
      </c>
      <c r="F568">
        <v>1</v>
      </c>
      <c r="G568">
        <v>15514512</v>
      </c>
      <c r="H568">
        <v>3</v>
      </c>
      <c r="I568" t="s">
        <v>661</v>
      </c>
      <c r="J568" t="s">
        <v>662</v>
      </c>
      <c r="K568" t="s">
        <v>663</v>
      </c>
      <c r="L568">
        <v>1346</v>
      </c>
      <c r="N568">
        <v>1009</v>
      </c>
      <c r="O568" t="s">
        <v>581</v>
      </c>
      <c r="P568" t="s">
        <v>581</v>
      </c>
      <c r="Q568">
        <v>1</v>
      </c>
      <c r="X568">
        <v>0.01</v>
      </c>
      <c r="Y568">
        <v>222.28</v>
      </c>
      <c r="Z568">
        <v>0</v>
      </c>
      <c r="AA568">
        <v>0</v>
      </c>
      <c r="AB568">
        <v>0</v>
      </c>
      <c r="AC568">
        <v>0</v>
      </c>
      <c r="AD568">
        <v>1</v>
      </c>
      <c r="AE568">
        <v>0</v>
      </c>
      <c r="AF568" t="s">
        <v>3</v>
      </c>
      <c r="AG568">
        <v>0.01</v>
      </c>
      <c r="AH568">
        <v>2</v>
      </c>
      <c r="AI568">
        <v>1472754054</v>
      </c>
      <c r="AJ568">
        <v>247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</row>
    <row r="569" spans="1:44" x14ac:dyDescent="0.2">
      <c r="A569">
        <f>ROW(Source!A604)</f>
        <v>604</v>
      </c>
      <c r="B569">
        <v>1472754064</v>
      </c>
      <c r="C569">
        <v>1472754059</v>
      </c>
      <c r="D569">
        <v>1441819193</v>
      </c>
      <c r="E569">
        <v>15514512</v>
      </c>
      <c r="F569">
        <v>1</v>
      </c>
      <c r="G569">
        <v>15514512</v>
      </c>
      <c r="H569">
        <v>1</v>
      </c>
      <c r="I569" t="s">
        <v>571</v>
      </c>
      <c r="J569" t="s">
        <v>3</v>
      </c>
      <c r="K569" t="s">
        <v>572</v>
      </c>
      <c r="L569">
        <v>1191</v>
      </c>
      <c r="N569">
        <v>1013</v>
      </c>
      <c r="O569" t="s">
        <v>573</v>
      </c>
      <c r="P569" t="s">
        <v>573</v>
      </c>
      <c r="Q569">
        <v>1</v>
      </c>
      <c r="X569">
        <v>0.96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1</v>
      </c>
      <c r="AE569">
        <v>1</v>
      </c>
      <c r="AF569" t="s">
        <v>3</v>
      </c>
      <c r="AG569">
        <v>0.96</v>
      </c>
      <c r="AH569">
        <v>2</v>
      </c>
      <c r="AI569">
        <v>1472754060</v>
      </c>
      <c r="AJ569">
        <v>248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</row>
    <row r="570" spans="1:44" x14ac:dyDescent="0.2">
      <c r="A570">
        <f>ROW(Source!A604)</f>
        <v>604</v>
      </c>
      <c r="B570">
        <v>1472754065</v>
      </c>
      <c r="C570">
        <v>1472754059</v>
      </c>
      <c r="D570">
        <v>1441836235</v>
      </c>
      <c r="E570">
        <v>1</v>
      </c>
      <c r="F570">
        <v>1</v>
      </c>
      <c r="G570">
        <v>15514512</v>
      </c>
      <c r="H570">
        <v>3</v>
      </c>
      <c r="I570" t="s">
        <v>578</v>
      </c>
      <c r="J570" t="s">
        <v>579</v>
      </c>
      <c r="K570" t="s">
        <v>580</v>
      </c>
      <c r="L570">
        <v>1346</v>
      </c>
      <c r="N570">
        <v>1009</v>
      </c>
      <c r="O570" t="s">
        <v>581</v>
      </c>
      <c r="P570" t="s">
        <v>581</v>
      </c>
      <c r="Q570">
        <v>1</v>
      </c>
      <c r="X570">
        <v>0.05</v>
      </c>
      <c r="Y570">
        <v>31.49</v>
      </c>
      <c r="Z570">
        <v>0</v>
      </c>
      <c r="AA570">
        <v>0</v>
      </c>
      <c r="AB570">
        <v>0</v>
      </c>
      <c r="AC570">
        <v>0</v>
      </c>
      <c r="AD570">
        <v>1</v>
      </c>
      <c r="AE570">
        <v>0</v>
      </c>
      <c r="AF570" t="s">
        <v>3</v>
      </c>
      <c r="AG570">
        <v>0.05</v>
      </c>
      <c r="AH570">
        <v>2</v>
      </c>
      <c r="AI570">
        <v>1472754061</v>
      </c>
      <c r="AJ570">
        <v>249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</row>
    <row r="571" spans="1:44" x14ac:dyDescent="0.2">
      <c r="A571">
        <f>ROW(Source!A604)</f>
        <v>604</v>
      </c>
      <c r="B571">
        <v>1472754066</v>
      </c>
      <c r="C571">
        <v>1472754059</v>
      </c>
      <c r="D571">
        <v>1441834628</v>
      </c>
      <c r="E571">
        <v>1</v>
      </c>
      <c r="F571">
        <v>1</v>
      </c>
      <c r="G571">
        <v>15514512</v>
      </c>
      <c r="H571">
        <v>3</v>
      </c>
      <c r="I571" t="s">
        <v>640</v>
      </c>
      <c r="J571" t="s">
        <v>641</v>
      </c>
      <c r="K571" t="s">
        <v>642</v>
      </c>
      <c r="L571">
        <v>1348</v>
      </c>
      <c r="N571">
        <v>1009</v>
      </c>
      <c r="O571" t="s">
        <v>599</v>
      </c>
      <c r="P571" t="s">
        <v>599</v>
      </c>
      <c r="Q571">
        <v>1000</v>
      </c>
      <c r="X571">
        <v>3.0000000000000001E-5</v>
      </c>
      <c r="Y571">
        <v>73951.73</v>
      </c>
      <c r="Z571">
        <v>0</v>
      </c>
      <c r="AA571">
        <v>0</v>
      </c>
      <c r="AB571">
        <v>0</v>
      </c>
      <c r="AC571">
        <v>0</v>
      </c>
      <c r="AD571">
        <v>1</v>
      </c>
      <c r="AE571">
        <v>0</v>
      </c>
      <c r="AF571" t="s">
        <v>3</v>
      </c>
      <c r="AG571">
        <v>3.0000000000000001E-5</v>
      </c>
      <c r="AH571">
        <v>2</v>
      </c>
      <c r="AI571">
        <v>1472754062</v>
      </c>
      <c r="AJ571">
        <v>250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</row>
    <row r="572" spans="1:44" x14ac:dyDescent="0.2">
      <c r="A572">
        <f>ROW(Source!A604)</f>
        <v>604</v>
      </c>
      <c r="B572">
        <v>1472754067</v>
      </c>
      <c r="C572">
        <v>1472754059</v>
      </c>
      <c r="D572">
        <v>1441834669</v>
      </c>
      <c r="E572">
        <v>1</v>
      </c>
      <c r="F572">
        <v>1</v>
      </c>
      <c r="G572">
        <v>15514512</v>
      </c>
      <c r="H572">
        <v>3</v>
      </c>
      <c r="I572" t="s">
        <v>661</v>
      </c>
      <c r="J572" t="s">
        <v>662</v>
      </c>
      <c r="K572" t="s">
        <v>663</v>
      </c>
      <c r="L572">
        <v>1346</v>
      </c>
      <c r="N572">
        <v>1009</v>
      </c>
      <c r="O572" t="s">
        <v>581</v>
      </c>
      <c r="P572" t="s">
        <v>581</v>
      </c>
      <c r="Q572">
        <v>1</v>
      </c>
      <c r="X572">
        <v>0.01</v>
      </c>
      <c r="Y572">
        <v>222.28</v>
      </c>
      <c r="Z572">
        <v>0</v>
      </c>
      <c r="AA572">
        <v>0</v>
      </c>
      <c r="AB572">
        <v>0</v>
      </c>
      <c r="AC572">
        <v>0</v>
      </c>
      <c r="AD572">
        <v>1</v>
      </c>
      <c r="AE572">
        <v>0</v>
      </c>
      <c r="AF572" t="s">
        <v>3</v>
      </c>
      <c r="AG572">
        <v>0.01</v>
      </c>
      <c r="AH572">
        <v>2</v>
      </c>
      <c r="AI572">
        <v>1472754063</v>
      </c>
      <c r="AJ572">
        <v>251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</row>
    <row r="573" spans="1:44" x14ac:dyDescent="0.2">
      <c r="A573">
        <f>ROW(Source!A640)</f>
        <v>640</v>
      </c>
      <c r="B573">
        <v>1472754069</v>
      </c>
      <c r="C573">
        <v>1472754068</v>
      </c>
      <c r="D573">
        <v>1441819193</v>
      </c>
      <c r="E573">
        <v>15514512</v>
      </c>
      <c r="F573">
        <v>1</v>
      </c>
      <c r="G573">
        <v>15514512</v>
      </c>
      <c r="H573">
        <v>1</v>
      </c>
      <c r="I573" t="s">
        <v>571</v>
      </c>
      <c r="J573" t="s">
        <v>3</v>
      </c>
      <c r="K573" t="s">
        <v>572</v>
      </c>
      <c r="L573">
        <v>1191</v>
      </c>
      <c r="N573">
        <v>1013</v>
      </c>
      <c r="O573" t="s">
        <v>573</v>
      </c>
      <c r="P573" t="s">
        <v>573</v>
      </c>
      <c r="Q573">
        <v>1</v>
      </c>
      <c r="X573">
        <v>10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1</v>
      </c>
      <c r="AE573">
        <v>1</v>
      </c>
      <c r="AF573" t="s">
        <v>3</v>
      </c>
      <c r="AG573">
        <v>10</v>
      </c>
      <c r="AH573">
        <v>3</v>
      </c>
      <c r="AI573">
        <v>-1</v>
      </c>
      <c r="AJ573" t="s">
        <v>3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</row>
    <row r="574" spans="1:44" x14ac:dyDescent="0.2">
      <c r="A574">
        <f>ROW(Source!A640)</f>
        <v>640</v>
      </c>
      <c r="B574">
        <v>1472754070</v>
      </c>
      <c r="C574">
        <v>1472754068</v>
      </c>
      <c r="D574">
        <v>1441836237</v>
      </c>
      <c r="E574">
        <v>1</v>
      </c>
      <c r="F574">
        <v>1</v>
      </c>
      <c r="G574">
        <v>15514512</v>
      </c>
      <c r="H574">
        <v>3</v>
      </c>
      <c r="I574" t="s">
        <v>643</v>
      </c>
      <c r="J574" t="s">
        <v>644</v>
      </c>
      <c r="K574" t="s">
        <v>645</v>
      </c>
      <c r="L574">
        <v>1346</v>
      </c>
      <c r="N574">
        <v>1009</v>
      </c>
      <c r="O574" t="s">
        <v>581</v>
      </c>
      <c r="P574" t="s">
        <v>581</v>
      </c>
      <c r="Q574">
        <v>1</v>
      </c>
      <c r="X574">
        <v>0.06</v>
      </c>
      <c r="Y574">
        <v>375.16</v>
      </c>
      <c r="Z574">
        <v>0</v>
      </c>
      <c r="AA574">
        <v>0</v>
      </c>
      <c r="AB574">
        <v>0</v>
      </c>
      <c r="AC574">
        <v>0</v>
      </c>
      <c r="AD574">
        <v>1</v>
      </c>
      <c r="AE574">
        <v>0</v>
      </c>
      <c r="AF574" t="s">
        <v>3</v>
      </c>
      <c r="AG574">
        <v>0.06</v>
      </c>
      <c r="AH574">
        <v>3</v>
      </c>
      <c r="AI574">
        <v>-1</v>
      </c>
      <c r="AJ574" t="s">
        <v>3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</row>
    <row r="575" spans="1:44" x14ac:dyDescent="0.2">
      <c r="A575">
        <f>ROW(Source!A641)</f>
        <v>641</v>
      </c>
      <c r="B575">
        <v>1472754072</v>
      </c>
      <c r="C575">
        <v>1472754071</v>
      </c>
      <c r="D575">
        <v>1441819193</v>
      </c>
      <c r="E575">
        <v>15514512</v>
      </c>
      <c r="F575">
        <v>1</v>
      </c>
      <c r="G575">
        <v>15514512</v>
      </c>
      <c r="H575">
        <v>1</v>
      </c>
      <c r="I575" t="s">
        <v>571</v>
      </c>
      <c r="J575" t="s">
        <v>3</v>
      </c>
      <c r="K575" t="s">
        <v>572</v>
      </c>
      <c r="L575">
        <v>1191</v>
      </c>
      <c r="N575">
        <v>1013</v>
      </c>
      <c r="O575" t="s">
        <v>573</v>
      </c>
      <c r="P575" t="s">
        <v>573</v>
      </c>
      <c r="Q575">
        <v>1</v>
      </c>
      <c r="X575">
        <v>0.33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1</v>
      </c>
      <c r="AE575">
        <v>1</v>
      </c>
      <c r="AF575" t="s">
        <v>3</v>
      </c>
      <c r="AG575">
        <v>0.33</v>
      </c>
      <c r="AH575">
        <v>3</v>
      </c>
      <c r="AI575">
        <v>-1</v>
      </c>
      <c r="AJ575" t="s">
        <v>3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</row>
    <row r="576" spans="1:44" x14ac:dyDescent="0.2">
      <c r="A576">
        <f>ROW(Source!A642)</f>
        <v>642</v>
      </c>
      <c r="B576">
        <v>1472754080</v>
      </c>
      <c r="C576">
        <v>1472754073</v>
      </c>
      <c r="D576">
        <v>1441819193</v>
      </c>
      <c r="E576">
        <v>15514512</v>
      </c>
      <c r="F576">
        <v>1</v>
      </c>
      <c r="G576">
        <v>15514512</v>
      </c>
      <c r="H576">
        <v>1</v>
      </c>
      <c r="I576" t="s">
        <v>571</v>
      </c>
      <c r="J576" t="s">
        <v>3</v>
      </c>
      <c r="K576" t="s">
        <v>572</v>
      </c>
      <c r="L576">
        <v>1191</v>
      </c>
      <c r="N576">
        <v>1013</v>
      </c>
      <c r="O576" t="s">
        <v>573</v>
      </c>
      <c r="P576" t="s">
        <v>573</v>
      </c>
      <c r="Q576">
        <v>1</v>
      </c>
      <c r="X576">
        <v>11.22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1</v>
      </c>
      <c r="AE576">
        <v>1</v>
      </c>
      <c r="AF576" t="s">
        <v>3</v>
      </c>
      <c r="AG576">
        <v>11.22</v>
      </c>
      <c r="AH576">
        <v>3</v>
      </c>
      <c r="AI576">
        <v>-1</v>
      </c>
      <c r="AJ576" t="s">
        <v>3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</row>
    <row r="577" spans="1:44" x14ac:dyDescent="0.2">
      <c r="A577">
        <f>ROW(Source!A642)</f>
        <v>642</v>
      </c>
      <c r="B577">
        <v>1472754081</v>
      </c>
      <c r="C577">
        <v>1472754073</v>
      </c>
      <c r="D577">
        <v>1441836237</v>
      </c>
      <c r="E577">
        <v>1</v>
      </c>
      <c r="F577">
        <v>1</v>
      </c>
      <c r="G577">
        <v>15514512</v>
      </c>
      <c r="H577">
        <v>3</v>
      </c>
      <c r="I577" t="s">
        <v>643</v>
      </c>
      <c r="J577" t="s">
        <v>644</v>
      </c>
      <c r="K577" t="s">
        <v>645</v>
      </c>
      <c r="L577">
        <v>1346</v>
      </c>
      <c r="N577">
        <v>1009</v>
      </c>
      <c r="O577" t="s">
        <v>581</v>
      </c>
      <c r="P577" t="s">
        <v>581</v>
      </c>
      <c r="Q577">
        <v>1</v>
      </c>
      <c r="X577">
        <v>3.9E-2</v>
      </c>
      <c r="Y577">
        <v>375.16</v>
      </c>
      <c r="Z577">
        <v>0</v>
      </c>
      <c r="AA577">
        <v>0</v>
      </c>
      <c r="AB577">
        <v>0</v>
      </c>
      <c r="AC577">
        <v>0</v>
      </c>
      <c r="AD577">
        <v>1</v>
      </c>
      <c r="AE577">
        <v>0</v>
      </c>
      <c r="AF577" t="s">
        <v>3</v>
      </c>
      <c r="AG577">
        <v>3.9E-2</v>
      </c>
      <c r="AH577">
        <v>3</v>
      </c>
      <c r="AI577">
        <v>-1</v>
      </c>
      <c r="AJ577" t="s">
        <v>3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</row>
    <row r="578" spans="1:44" x14ac:dyDescent="0.2">
      <c r="A578">
        <f>ROW(Source!A643)</f>
        <v>643</v>
      </c>
      <c r="B578">
        <v>1472754086</v>
      </c>
      <c r="C578">
        <v>1472754082</v>
      </c>
      <c r="D578">
        <v>1441819193</v>
      </c>
      <c r="E578">
        <v>15514512</v>
      </c>
      <c r="F578">
        <v>1</v>
      </c>
      <c r="G578">
        <v>15514512</v>
      </c>
      <c r="H578">
        <v>1</v>
      </c>
      <c r="I578" t="s">
        <v>571</v>
      </c>
      <c r="J578" t="s">
        <v>3</v>
      </c>
      <c r="K578" t="s">
        <v>572</v>
      </c>
      <c r="L578">
        <v>1191</v>
      </c>
      <c r="N578">
        <v>1013</v>
      </c>
      <c r="O578" t="s">
        <v>573</v>
      </c>
      <c r="P578" t="s">
        <v>573</v>
      </c>
      <c r="Q578">
        <v>1</v>
      </c>
      <c r="X578">
        <v>2.04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1</v>
      </c>
      <c r="AE578">
        <v>1</v>
      </c>
      <c r="AF578" t="s">
        <v>3</v>
      </c>
      <c r="AG578">
        <v>2.04</v>
      </c>
      <c r="AH578">
        <v>3</v>
      </c>
      <c r="AI578">
        <v>-1</v>
      </c>
      <c r="AJ578" t="s">
        <v>3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</row>
    <row r="579" spans="1:44" x14ac:dyDescent="0.2">
      <c r="A579">
        <f>ROW(Source!A644)</f>
        <v>644</v>
      </c>
      <c r="B579">
        <v>1472754094</v>
      </c>
      <c r="C579">
        <v>1472754087</v>
      </c>
      <c r="D579">
        <v>1441819193</v>
      </c>
      <c r="E579">
        <v>15514512</v>
      </c>
      <c r="F579">
        <v>1</v>
      </c>
      <c r="G579">
        <v>15514512</v>
      </c>
      <c r="H579">
        <v>1</v>
      </c>
      <c r="I579" t="s">
        <v>571</v>
      </c>
      <c r="J579" t="s">
        <v>3</v>
      </c>
      <c r="K579" t="s">
        <v>572</v>
      </c>
      <c r="L579">
        <v>1191</v>
      </c>
      <c r="N579">
        <v>1013</v>
      </c>
      <c r="O579" t="s">
        <v>573</v>
      </c>
      <c r="P579" t="s">
        <v>573</v>
      </c>
      <c r="Q579">
        <v>1</v>
      </c>
      <c r="X579">
        <v>0.38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1</v>
      </c>
      <c r="AE579">
        <v>1</v>
      </c>
      <c r="AF579" t="s">
        <v>3</v>
      </c>
      <c r="AG579">
        <v>0.38</v>
      </c>
      <c r="AH579">
        <v>3</v>
      </c>
      <c r="AI579">
        <v>-1</v>
      </c>
      <c r="AJ579" t="s">
        <v>3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</row>
    <row r="580" spans="1:44" x14ac:dyDescent="0.2">
      <c r="A580">
        <f>ROW(Source!A644)</f>
        <v>644</v>
      </c>
      <c r="B580">
        <v>1472754095</v>
      </c>
      <c r="C580">
        <v>1472754087</v>
      </c>
      <c r="D580">
        <v>1441836237</v>
      </c>
      <c r="E580">
        <v>1</v>
      </c>
      <c r="F580">
        <v>1</v>
      </c>
      <c r="G580">
        <v>15514512</v>
      </c>
      <c r="H580">
        <v>3</v>
      </c>
      <c r="I580" t="s">
        <v>643</v>
      </c>
      <c r="J580" t="s">
        <v>644</v>
      </c>
      <c r="K580" t="s">
        <v>645</v>
      </c>
      <c r="L580">
        <v>1346</v>
      </c>
      <c r="N580">
        <v>1009</v>
      </c>
      <c r="O580" t="s">
        <v>581</v>
      </c>
      <c r="P580" t="s">
        <v>581</v>
      </c>
      <c r="Q580">
        <v>1</v>
      </c>
      <c r="X580">
        <v>1E-3</v>
      </c>
      <c r="Y580">
        <v>375.16</v>
      </c>
      <c r="Z580">
        <v>0</v>
      </c>
      <c r="AA580">
        <v>0</v>
      </c>
      <c r="AB580">
        <v>0</v>
      </c>
      <c r="AC580">
        <v>0</v>
      </c>
      <c r="AD580">
        <v>1</v>
      </c>
      <c r="AE580">
        <v>0</v>
      </c>
      <c r="AF580" t="s">
        <v>3</v>
      </c>
      <c r="AG580">
        <v>1E-3</v>
      </c>
      <c r="AH580">
        <v>3</v>
      </c>
      <c r="AI580">
        <v>-1</v>
      </c>
      <c r="AJ580" t="s">
        <v>3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</row>
    <row r="581" spans="1:44" x14ac:dyDescent="0.2">
      <c r="A581">
        <f>ROW(Source!A645)</f>
        <v>645</v>
      </c>
      <c r="B581">
        <v>1472754103</v>
      </c>
      <c r="C581">
        <v>1472754096</v>
      </c>
      <c r="D581">
        <v>1441819193</v>
      </c>
      <c r="E581">
        <v>15514512</v>
      </c>
      <c r="F581">
        <v>1</v>
      </c>
      <c r="G581">
        <v>15514512</v>
      </c>
      <c r="H581">
        <v>1</v>
      </c>
      <c r="I581" t="s">
        <v>571</v>
      </c>
      <c r="J581" t="s">
        <v>3</v>
      </c>
      <c r="K581" t="s">
        <v>572</v>
      </c>
      <c r="L581">
        <v>1191</v>
      </c>
      <c r="N581">
        <v>1013</v>
      </c>
      <c r="O581" t="s">
        <v>573</v>
      </c>
      <c r="P581" t="s">
        <v>573</v>
      </c>
      <c r="Q581">
        <v>1</v>
      </c>
      <c r="X581">
        <v>11.88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1</v>
      </c>
      <c r="AE581">
        <v>1</v>
      </c>
      <c r="AF581" t="s">
        <v>3</v>
      </c>
      <c r="AG581">
        <v>11.88</v>
      </c>
      <c r="AH581">
        <v>3</v>
      </c>
      <c r="AI581">
        <v>-1</v>
      </c>
      <c r="AJ581" t="s">
        <v>3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</row>
    <row r="582" spans="1:44" x14ac:dyDescent="0.2">
      <c r="A582">
        <f>ROW(Source!A645)</f>
        <v>645</v>
      </c>
      <c r="B582">
        <v>1472754104</v>
      </c>
      <c r="C582">
        <v>1472754096</v>
      </c>
      <c r="D582">
        <v>1441836237</v>
      </c>
      <c r="E582">
        <v>1</v>
      </c>
      <c r="F582">
        <v>1</v>
      </c>
      <c r="G582">
        <v>15514512</v>
      </c>
      <c r="H582">
        <v>3</v>
      </c>
      <c r="I582" t="s">
        <v>643</v>
      </c>
      <c r="J582" t="s">
        <v>644</v>
      </c>
      <c r="K582" t="s">
        <v>645</v>
      </c>
      <c r="L582">
        <v>1346</v>
      </c>
      <c r="N582">
        <v>1009</v>
      </c>
      <c r="O582" t="s">
        <v>581</v>
      </c>
      <c r="P582" t="s">
        <v>581</v>
      </c>
      <c r="Q582">
        <v>1</v>
      </c>
      <c r="X582">
        <v>4.2000000000000003E-2</v>
      </c>
      <c r="Y582">
        <v>375.16</v>
      </c>
      <c r="Z582">
        <v>0</v>
      </c>
      <c r="AA582">
        <v>0</v>
      </c>
      <c r="AB582">
        <v>0</v>
      </c>
      <c r="AC582">
        <v>0</v>
      </c>
      <c r="AD582">
        <v>1</v>
      </c>
      <c r="AE582">
        <v>0</v>
      </c>
      <c r="AF582" t="s">
        <v>3</v>
      </c>
      <c r="AG582">
        <v>4.2000000000000003E-2</v>
      </c>
      <c r="AH582">
        <v>3</v>
      </c>
      <c r="AI582">
        <v>-1</v>
      </c>
      <c r="AJ582" t="s">
        <v>3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</row>
    <row r="583" spans="1:44" x14ac:dyDescent="0.2">
      <c r="A583">
        <f>ROW(Source!A646)</f>
        <v>646</v>
      </c>
      <c r="B583">
        <v>1472754112</v>
      </c>
      <c r="C583">
        <v>1472754105</v>
      </c>
      <c r="D583">
        <v>1441819193</v>
      </c>
      <c r="E583">
        <v>15514512</v>
      </c>
      <c r="F583">
        <v>1</v>
      </c>
      <c r="G583">
        <v>15514512</v>
      </c>
      <c r="H583">
        <v>1</v>
      </c>
      <c r="I583" t="s">
        <v>571</v>
      </c>
      <c r="J583" t="s">
        <v>3</v>
      </c>
      <c r="K583" t="s">
        <v>572</v>
      </c>
      <c r="L583">
        <v>1191</v>
      </c>
      <c r="N583">
        <v>1013</v>
      </c>
      <c r="O583" t="s">
        <v>573</v>
      </c>
      <c r="P583" t="s">
        <v>573</v>
      </c>
      <c r="Q583">
        <v>1</v>
      </c>
      <c r="X583">
        <v>2.64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1</v>
      </c>
      <c r="AE583">
        <v>1</v>
      </c>
      <c r="AF583" t="s">
        <v>3</v>
      </c>
      <c r="AG583">
        <v>2.64</v>
      </c>
      <c r="AH583">
        <v>3</v>
      </c>
      <c r="AI583">
        <v>-1</v>
      </c>
      <c r="AJ583" t="s">
        <v>3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</row>
    <row r="584" spans="1:44" x14ac:dyDescent="0.2">
      <c r="A584">
        <f>ROW(Source!A646)</f>
        <v>646</v>
      </c>
      <c r="B584">
        <v>1472754113</v>
      </c>
      <c r="C584">
        <v>1472754105</v>
      </c>
      <c r="D584">
        <v>1441836237</v>
      </c>
      <c r="E584">
        <v>1</v>
      </c>
      <c r="F584">
        <v>1</v>
      </c>
      <c r="G584">
        <v>15514512</v>
      </c>
      <c r="H584">
        <v>3</v>
      </c>
      <c r="I584" t="s">
        <v>643</v>
      </c>
      <c r="J584" t="s">
        <v>644</v>
      </c>
      <c r="K584" t="s">
        <v>645</v>
      </c>
      <c r="L584">
        <v>1346</v>
      </c>
      <c r="N584">
        <v>1009</v>
      </c>
      <c r="O584" t="s">
        <v>581</v>
      </c>
      <c r="P584" t="s">
        <v>581</v>
      </c>
      <c r="Q584">
        <v>1</v>
      </c>
      <c r="X584">
        <v>8.9999999999999993E-3</v>
      </c>
      <c r="Y584">
        <v>375.16</v>
      </c>
      <c r="Z584">
        <v>0</v>
      </c>
      <c r="AA584">
        <v>0</v>
      </c>
      <c r="AB584">
        <v>0</v>
      </c>
      <c r="AC584">
        <v>0</v>
      </c>
      <c r="AD584">
        <v>1</v>
      </c>
      <c r="AE584">
        <v>0</v>
      </c>
      <c r="AF584" t="s">
        <v>3</v>
      </c>
      <c r="AG584">
        <v>8.9999999999999993E-3</v>
      </c>
      <c r="AH584">
        <v>3</v>
      </c>
      <c r="AI584">
        <v>-1</v>
      </c>
      <c r="AJ584" t="s">
        <v>3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</row>
    <row r="585" spans="1:44" x14ac:dyDescent="0.2">
      <c r="A585">
        <f>ROW(Source!A647)</f>
        <v>647</v>
      </c>
      <c r="B585">
        <v>1472754121</v>
      </c>
      <c r="C585">
        <v>1472754114</v>
      </c>
      <c r="D585">
        <v>1441819193</v>
      </c>
      <c r="E585">
        <v>15514512</v>
      </c>
      <c r="F585">
        <v>1</v>
      </c>
      <c r="G585">
        <v>15514512</v>
      </c>
      <c r="H585">
        <v>1</v>
      </c>
      <c r="I585" t="s">
        <v>571</v>
      </c>
      <c r="J585" t="s">
        <v>3</v>
      </c>
      <c r="K585" t="s">
        <v>572</v>
      </c>
      <c r="L585">
        <v>1191</v>
      </c>
      <c r="N585">
        <v>1013</v>
      </c>
      <c r="O585" t="s">
        <v>573</v>
      </c>
      <c r="P585" t="s">
        <v>573</v>
      </c>
      <c r="Q585">
        <v>1</v>
      </c>
      <c r="X585">
        <v>0.4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1</v>
      </c>
      <c r="AE585">
        <v>1</v>
      </c>
      <c r="AF585" t="s">
        <v>3</v>
      </c>
      <c r="AG585">
        <v>0.4</v>
      </c>
      <c r="AH585">
        <v>3</v>
      </c>
      <c r="AI585">
        <v>-1</v>
      </c>
      <c r="AJ585" t="s">
        <v>3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</row>
    <row r="586" spans="1:44" x14ac:dyDescent="0.2">
      <c r="A586">
        <f>ROW(Source!A647)</f>
        <v>647</v>
      </c>
      <c r="B586">
        <v>1472754122</v>
      </c>
      <c r="C586">
        <v>1472754114</v>
      </c>
      <c r="D586">
        <v>1441836237</v>
      </c>
      <c r="E586">
        <v>1</v>
      </c>
      <c r="F586">
        <v>1</v>
      </c>
      <c r="G586">
        <v>15514512</v>
      </c>
      <c r="H586">
        <v>3</v>
      </c>
      <c r="I586" t="s">
        <v>643</v>
      </c>
      <c r="J586" t="s">
        <v>644</v>
      </c>
      <c r="K586" t="s">
        <v>645</v>
      </c>
      <c r="L586">
        <v>1346</v>
      </c>
      <c r="N586">
        <v>1009</v>
      </c>
      <c r="O586" t="s">
        <v>581</v>
      </c>
      <c r="P586" t="s">
        <v>581</v>
      </c>
      <c r="Q586">
        <v>1</v>
      </c>
      <c r="X586">
        <v>1E-3</v>
      </c>
      <c r="Y586">
        <v>375.16</v>
      </c>
      <c r="Z586">
        <v>0</v>
      </c>
      <c r="AA586">
        <v>0</v>
      </c>
      <c r="AB586">
        <v>0</v>
      </c>
      <c r="AC586">
        <v>0</v>
      </c>
      <c r="AD586">
        <v>1</v>
      </c>
      <c r="AE586">
        <v>0</v>
      </c>
      <c r="AF586" t="s">
        <v>3</v>
      </c>
      <c r="AG586">
        <v>1E-3</v>
      </c>
      <c r="AH586">
        <v>3</v>
      </c>
      <c r="AI586">
        <v>-1</v>
      </c>
      <c r="AJ586" t="s">
        <v>3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</row>
    <row r="587" spans="1:44" x14ac:dyDescent="0.2">
      <c r="A587">
        <f>ROW(Source!A648)</f>
        <v>648</v>
      </c>
      <c r="B587">
        <v>1472754124</v>
      </c>
      <c r="C587">
        <v>1472754123</v>
      </c>
      <c r="D587">
        <v>1441819193</v>
      </c>
      <c r="E587">
        <v>15514512</v>
      </c>
      <c r="F587">
        <v>1</v>
      </c>
      <c r="G587">
        <v>15514512</v>
      </c>
      <c r="H587">
        <v>1</v>
      </c>
      <c r="I587" t="s">
        <v>571</v>
      </c>
      <c r="J587" t="s">
        <v>3</v>
      </c>
      <c r="K587" t="s">
        <v>572</v>
      </c>
      <c r="L587">
        <v>1191</v>
      </c>
      <c r="N587">
        <v>1013</v>
      </c>
      <c r="O587" t="s">
        <v>573</v>
      </c>
      <c r="P587" t="s">
        <v>573</v>
      </c>
      <c r="Q587">
        <v>1</v>
      </c>
      <c r="X587">
        <v>14.58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1</v>
      </c>
      <c r="AE587">
        <v>1</v>
      </c>
      <c r="AF587" t="s">
        <v>3</v>
      </c>
      <c r="AG587">
        <v>14.58</v>
      </c>
      <c r="AH587">
        <v>3</v>
      </c>
      <c r="AI587">
        <v>-1</v>
      </c>
      <c r="AJ587" t="s">
        <v>3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</row>
    <row r="588" spans="1:44" x14ac:dyDescent="0.2">
      <c r="A588">
        <f>ROW(Source!A648)</f>
        <v>648</v>
      </c>
      <c r="B588">
        <v>1472754125</v>
      </c>
      <c r="C588">
        <v>1472754123</v>
      </c>
      <c r="D588">
        <v>1441836237</v>
      </c>
      <c r="E588">
        <v>1</v>
      </c>
      <c r="F588">
        <v>1</v>
      </c>
      <c r="G588">
        <v>15514512</v>
      </c>
      <c r="H588">
        <v>3</v>
      </c>
      <c r="I588" t="s">
        <v>643</v>
      </c>
      <c r="J588" t="s">
        <v>644</v>
      </c>
      <c r="K588" t="s">
        <v>645</v>
      </c>
      <c r="L588">
        <v>1346</v>
      </c>
      <c r="N588">
        <v>1009</v>
      </c>
      <c r="O588" t="s">
        <v>581</v>
      </c>
      <c r="P588" t="s">
        <v>581</v>
      </c>
      <c r="Q588">
        <v>1</v>
      </c>
      <c r="X588">
        <v>5.0999999999999997E-2</v>
      </c>
      <c r="Y588">
        <v>375.16</v>
      </c>
      <c r="Z588">
        <v>0</v>
      </c>
      <c r="AA588">
        <v>0</v>
      </c>
      <c r="AB588">
        <v>0</v>
      </c>
      <c r="AC588">
        <v>0</v>
      </c>
      <c r="AD588">
        <v>1</v>
      </c>
      <c r="AE588">
        <v>0</v>
      </c>
      <c r="AF588" t="s">
        <v>3</v>
      </c>
      <c r="AG588">
        <v>5.0999999999999997E-2</v>
      </c>
      <c r="AH588">
        <v>3</v>
      </c>
      <c r="AI588">
        <v>-1</v>
      </c>
      <c r="AJ588" t="s">
        <v>3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</row>
    <row r="589" spans="1:44" x14ac:dyDescent="0.2">
      <c r="A589">
        <f>ROW(Source!A649)</f>
        <v>649</v>
      </c>
      <c r="B589">
        <v>1472754127</v>
      </c>
      <c r="C589">
        <v>1472754126</v>
      </c>
      <c r="D589">
        <v>1441819193</v>
      </c>
      <c r="E589">
        <v>15514512</v>
      </c>
      <c r="F589">
        <v>1</v>
      </c>
      <c r="G589">
        <v>15514512</v>
      </c>
      <c r="H589">
        <v>1</v>
      </c>
      <c r="I589" t="s">
        <v>571</v>
      </c>
      <c r="J589" t="s">
        <v>3</v>
      </c>
      <c r="K589" t="s">
        <v>572</v>
      </c>
      <c r="L589">
        <v>1191</v>
      </c>
      <c r="N589">
        <v>1013</v>
      </c>
      <c r="O589" t="s">
        <v>573</v>
      </c>
      <c r="P589" t="s">
        <v>573</v>
      </c>
      <c r="Q589">
        <v>1</v>
      </c>
      <c r="X589">
        <v>0.49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1</v>
      </c>
      <c r="AE589">
        <v>1</v>
      </c>
      <c r="AF589" t="s">
        <v>3</v>
      </c>
      <c r="AG589">
        <v>0.49</v>
      </c>
      <c r="AH589">
        <v>3</v>
      </c>
      <c r="AI589">
        <v>-1</v>
      </c>
      <c r="AJ589" t="s">
        <v>3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</row>
    <row r="590" spans="1:44" x14ac:dyDescent="0.2">
      <c r="A590">
        <f>ROW(Source!A649)</f>
        <v>649</v>
      </c>
      <c r="B590">
        <v>1472754128</v>
      </c>
      <c r="C590">
        <v>1472754126</v>
      </c>
      <c r="D590">
        <v>1441836237</v>
      </c>
      <c r="E590">
        <v>1</v>
      </c>
      <c r="F590">
        <v>1</v>
      </c>
      <c r="G590">
        <v>15514512</v>
      </c>
      <c r="H590">
        <v>3</v>
      </c>
      <c r="I590" t="s">
        <v>643</v>
      </c>
      <c r="J590" t="s">
        <v>644</v>
      </c>
      <c r="K590" t="s">
        <v>645</v>
      </c>
      <c r="L590">
        <v>1346</v>
      </c>
      <c r="N590">
        <v>1009</v>
      </c>
      <c r="O590" t="s">
        <v>581</v>
      </c>
      <c r="P590" t="s">
        <v>581</v>
      </c>
      <c r="Q590">
        <v>1</v>
      </c>
      <c r="X590">
        <v>2E-3</v>
      </c>
      <c r="Y590">
        <v>375.16</v>
      </c>
      <c r="Z590">
        <v>0</v>
      </c>
      <c r="AA590">
        <v>0</v>
      </c>
      <c r="AB590">
        <v>0</v>
      </c>
      <c r="AC590">
        <v>0</v>
      </c>
      <c r="AD590">
        <v>1</v>
      </c>
      <c r="AE590">
        <v>0</v>
      </c>
      <c r="AF590" t="s">
        <v>3</v>
      </c>
      <c r="AG590">
        <v>2E-3</v>
      </c>
      <c r="AH590">
        <v>3</v>
      </c>
      <c r="AI590">
        <v>-1</v>
      </c>
      <c r="AJ590" t="s">
        <v>3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</row>
    <row r="591" spans="1:44" x14ac:dyDescent="0.2">
      <c r="A591">
        <f>ROW(Source!A650)</f>
        <v>650</v>
      </c>
      <c r="B591">
        <v>1472754130</v>
      </c>
      <c r="C591">
        <v>1472754129</v>
      </c>
      <c r="D591">
        <v>1441819193</v>
      </c>
      <c r="E591">
        <v>15514512</v>
      </c>
      <c r="F591">
        <v>1</v>
      </c>
      <c r="G591">
        <v>15514512</v>
      </c>
      <c r="H591">
        <v>1</v>
      </c>
      <c r="I591" t="s">
        <v>571</v>
      </c>
      <c r="J591" t="s">
        <v>3</v>
      </c>
      <c r="K591" t="s">
        <v>572</v>
      </c>
      <c r="L591">
        <v>1191</v>
      </c>
      <c r="N591">
        <v>1013</v>
      </c>
      <c r="O591" t="s">
        <v>573</v>
      </c>
      <c r="P591" t="s">
        <v>573</v>
      </c>
      <c r="Q591">
        <v>1</v>
      </c>
      <c r="X591">
        <v>14.58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1</v>
      </c>
      <c r="AE591">
        <v>1</v>
      </c>
      <c r="AF591" t="s">
        <v>3</v>
      </c>
      <c r="AG591">
        <v>14.58</v>
      </c>
      <c r="AH591">
        <v>3</v>
      </c>
      <c r="AI591">
        <v>-1</v>
      </c>
      <c r="AJ591" t="s">
        <v>3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</row>
    <row r="592" spans="1:44" x14ac:dyDescent="0.2">
      <c r="A592">
        <f>ROW(Source!A650)</f>
        <v>650</v>
      </c>
      <c r="B592">
        <v>1472754131</v>
      </c>
      <c r="C592">
        <v>1472754129</v>
      </c>
      <c r="D592">
        <v>1441836237</v>
      </c>
      <c r="E592">
        <v>1</v>
      </c>
      <c r="F592">
        <v>1</v>
      </c>
      <c r="G592">
        <v>15514512</v>
      </c>
      <c r="H592">
        <v>3</v>
      </c>
      <c r="I592" t="s">
        <v>643</v>
      </c>
      <c r="J592" t="s">
        <v>644</v>
      </c>
      <c r="K592" t="s">
        <v>645</v>
      </c>
      <c r="L592">
        <v>1346</v>
      </c>
      <c r="N592">
        <v>1009</v>
      </c>
      <c r="O592" t="s">
        <v>581</v>
      </c>
      <c r="P592" t="s">
        <v>581</v>
      </c>
      <c r="Q592">
        <v>1</v>
      </c>
      <c r="X592">
        <v>5.0999999999999997E-2</v>
      </c>
      <c r="Y592">
        <v>375.16</v>
      </c>
      <c r="Z592">
        <v>0</v>
      </c>
      <c r="AA592">
        <v>0</v>
      </c>
      <c r="AB592">
        <v>0</v>
      </c>
      <c r="AC592">
        <v>0</v>
      </c>
      <c r="AD592">
        <v>1</v>
      </c>
      <c r="AE592">
        <v>0</v>
      </c>
      <c r="AF592" t="s">
        <v>3</v>
      </c>
      <c r="AG592">
        <v>5.0999999999999997E-2</v>
      </c>
      <c r="AH592">
        <v>3</v>
      </c>
      <c r="AI592">
        <v>-1</v>
      </c>
      <c r="AJ592" t="s">
        <v>3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</row>
    <row r="593" spans="1:44" x14ac:dyDescent="0.2">
      <c r="A593">
        <f>ROW(Source!A651)</f>
        <v>651</v>
      </c>
      <c r="B593">
        <v>1472754133</v>
      </c>
      <c r="C593">
        <v>1472754132</v>
      </c>
      <c r="D593">
        <v>1441819193</v>
      </c>
      <c r="E593">
        <v>15514512</v>
      </c>
      <c r="F593">
        <v>1</v>
      </c>
      <c r="G593">
        <v>15514512</v>
      </c>
      <c r="H593">
        <v>1</v>
      </c>
      <c r="I593" t="s">
        <v>571</v>
      </c>
      <c r="J593" t="s">
        <v>3</v>
      </c>
      <c r="K593" t="s">
        <v>572</v>
      </c>
      <c r="L593">
        <v>1191</v>
      </c>
      <c r="N593">
        <v>1013</v>
      </c>
      <c r="O593" t="s">
        <v>573</v>
      </c>
      <c r="P593" t="s">
        <v>573</v>
      </c>
      <c r="Q593">
        <v>1</v>
      </c>
      <c r="X593">
        <v>0.49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1</v>
      </c>
      <c r="AE593">
        <v>1</v>
      </c>
      <c r="AF593" t="s">
        <v>3</v>
      </c>
      <c r="AG593">
        <v>0.49</v>
      </c>
      <c r="AH593">
        <v>3</v>
      </c>
      <c r="AI593">
        <v>-1</v>
      </c>
      <c r="AJ593" t="s">
        <v>3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v>0</v>
      </c>
    </row>
    <row r="594" spans="1:44" x14ac:dyDescent="0.2">
      <c r="A594">
        <f>ROW(Source!A651)</f>
        <v>651</v>
      </c>
      <c r="B594">
        <v>1472754134</v>
      </c>
      <c r="C594">
        <v>1472754132</v>
      </c>
      <c r="D594">
        <v>1441836237</v>
      </c>
      <c r="E594">
        <v>1</v>
      </c>
      <c r="F594">
        <v>1</v>
      </c>
      <c r="G594">
        <v>15514512</v>
      </c>
      <c r="H594">
        <v>3</v>
      </c>
      <c r="I594" t="s">
        <v>643</v>
      </c>
      <c r="J594" t="s">
        <v>644</v>
      </c>
      <c r="K594" t="s">
        <v>645</v>
      </c>
      <c r="L594">
        <v>1346</v>
      </c>
      <c r="N594">
        <v>1009</v>
      </c>
      <c r="O594" t="s">
        <v>581</v>
      </c>
      <c r="P594" t="s">
        <v>581</v>
      </c>
      <c r="Q594">
        <v>1</v>
      </c>
      <c r="X594">
        <v>2E-3</v>
      </c>
      <c r="Y594">
        <v>375.16</v>
      </c>
      <c r="Z594">
        <v>0</v>
      </c>
      <c r="AA594">
        <v>0</v>
      </c>
      <c r="AB594">
        <v>0</v>
      </c>
      <c r="AC594">
        <v>0</v>
      </c>
      <c r="AD594">
        <v>1</v>
      </c>
      <c r="AE594">
        <v>0</v>
      </c>
      <c r="AF594" t="s">
        <v>3</v>
      </c>
      <c r="AG594">
        <v>2E-3</v>
      </c>
      <c r="AH594">
        <v>3</v>
      </c>
      <c r="AI594">
        <v>-1</v>
      </c>
      <c r="AJ594" t="s">
        <v>3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v>0</v>
      </c>
    </row>
    <row r="595" spans="1:44" x14ac:dyDescent="0.2">
      <c r="A595">
        <f>ROW(Source!A652)</f>
        <v>652</v>
      </c>
      <c r="B595">
        <v>1472754136</v>
      </c>
      <c r="C595">
        <v>1472754135</v>
      </c>
      <c r="D595">
        <v>1441819193</v>
      </c>
      <c r="E595">
        <v>15514512</v>
      </c>
      <c r="F595">
        <v>1</v>
      </c>
      <c r="G595">
        <v>15514512</v>
      </c>
      <c r="H595">
        <v>1</v>
      </c>
      <c r="I595" t="s">
        <v>571</v>
      </c>
      <c r="J595" t="s">
        <v>3</v>
      </c>
      <c r="K595" t="s">
        <v>572</v>
      </c>
      <c r="L595">
        <v>1191</v>
      </c>
      <c r="N595">
        <v>1013</v>
      </c>
      <c r="O595" t="s">
        <v>573</v>
      </c>
      <c r="P595" t="s">
        <v>573</v>
      </c>
      <c r="Q595">
        <v>1</v>
      </c>
      <c r="X595">
        <v>14.58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1</v>
      </c>
      <c r="AE595">
        <v>1</v>
      </c>
      <c r="AF595" t="s">
        <v>3</v>
      </c>
      <c r="AG595">
        <v>14.58</v>
      </c>
      <c r="AH595">
        <v>3</v>
      </c>
      <c r="AI595">
        <v>-1</v>
      </c>
      <c r="AJ595" t="s">
        <v>3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v>0</v>
      </c>
    </row>
    <row r="596" spans="1:44" x14ac:dyDescent="0.2">
      <c r="A596">
        <f>ROW(Source!A652)</f>
        <v>652</v>
      </c>
      <c r="B596">
        <v>1472754137</v>
      </c>
      <c r="C596">
        <v>1472754135</v>
      </c>
      <c r="D596">
        <v>1441836237</v>
      </c>
      <c r="E596">
        <v>1</v>
      </c>
      <c r="F596">
        <v>1</v>
      </c>
      <c r="G596">
        <v>15514512</v>
      </c>
      <c r="H596">
        <v>3</v>
      </c>
      <c r="I596" t="s">
        <v>643</v>
      </c>
      <c r="J596" t="s">
        <v>644</v>
      </c>
      <c r="K596" t="s">
        <v>645</v>
      </c>
      <c r="L596">
        <v>1346</v>
      </c>
      <c r="N596">
        <v>1009</v>
      </c>
      <c r="O596" t="s">
        <v>581</v>
      </c>
      <c r="P596" t="s">
        <v>581</v>
      </c>
      <c r="Q596">
        <v>1</v>
      </c>
      <c r="X596">
        <v>5.0999999999999997E-2</v>
      </c>
      <c r="Y596">
        <v>375.16</v>
      </c>
      <c r="Z596">
        <v>0</v>
      </c>
      <c r="AA596">
        <v>0</v>
      </c>
      <c r="AB596">
        <v>0</v>
      </c>
      <c r="AC596">
        <v>0</v>
      </c>
      <c r="AD596">
        <v>1</v>
      </c>
      <c r="AE596">
        <v>0</v>
      </c>
      <c r="AF596" t="s">
        <v>3</v>
      </c>
      <c r="AG596">
        <v>5.0999999999999997E-2</v>
      </c>
      <c r="AH596">
        <v>3</v>
      </c>
      <c r="AI596">
        <v>-1</v>
      </c>
      <c r="AJ596" t="s">
        <v>3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0</v>
      </c>
      <c r="AR596">
        <v>0</v>
      </c>
    </row>
    <row r="597" spans="1:44" x14ac:dyDescent="0.2">
      <c r="A597">
        <f>ROW(Source!A653)</f>
        <v>653</v>
      </c>
      <c r="B597">
        <v>1472754139</v>
      </c>
      <c r="C597">
        <v>1472754138</v>
      </c>
      <c r="D597">
        <v>1441819193</v>
      </c>
      <c r="E597">
        <v>15514512</v>
      </c>
      <c r="F597">
        <v>1</v>
      </c>
      <c r="G597">
        <v>15514512</v>
      </c>
      <c r="H597">
        <v>1</v>
      </c>
      <c r="I597" t="s">
        <v>571</v>
      </c>
      <c r="J597" t="s">
        <v>3</v>
      </c>
      <c r="K597" t="s">
        <v>572</v>
      </c>
      <c r="L597">
        <v>1191</v>
      </c>
      <c r="N597">
        <v>1013</v>
      </c>
      <c r="O597" t="s">
        <v>573</v>
      </c>
      <c r="P597" t="s">
        <v>573</v>
      </c>
      <c r="Q597">
        <v>1</v>
      </c>
      <c r="X597">
        <v>0.49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1</v>
      </c>
      <c r="AE597">
        <v>1</v>
      </c>
      <c r="AF597" t="s">
        <v>3</v>
      </c>
      <c r="AG597">
        <v>0.49</v>
      </c>
      <c r="AH597">
        <v>3</v>
      </c>
      <c r="AI597">
        <v>-1</v>
      </c>
      <c r="AJ597" t="s">
        <v>3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0</v>
      </c>
      <c r="AR597">
        <v>0</v>
      </c>
    </row>
    <row r="598" spans="1:44" x14ac:dyDescent="0.2">
      <c r="A598">
        <f>ROW(Source!A653)</f>
        <v>653</v>
      </c>
      <c r="B598">
        <v>1472754140</v>
      </c>
      <c r="C598">
        <v>1472754138</v>
      </c>
      <c r="D598">
        <v>1441836237</v>
      </c>
      <c r="E598">
        <v>1</v>
      </c>
      <c r="F598">
        <v>1</v>
      </c>
      <c r="G598">
        <v>15514512</v>
      </c>
      <c r="H598">
        <v>3</v>
      </c>
      <c r="I598" t="s">
        <v>643</v>
      </c>
      <c r="J598" t="s">
        <v>644</v>
      </c>
      <c r="K598" t="s">
        <v>645</v>
      </c>
      <c r="L598">
        <v>1346</v>
      </c>
      <c r="N598">
        <v>1009</v>
      </c>
      <c r="O598" t="s">
        <v>581</v>
      </c>
      <c r="P598" t="s">
        <v>581</v>
      </c>
      <c r="Q598">
        <v>1</v>
      </c>
      <c r="X598">
        <v>2E-3</v>
      </c>
      <c r="Y598">
        <v>375.16</v>
      </c>
      <c r="Z598">
        <v>0</v>
      </c>
      <c r="AA598">
        <v>0</v>
      </c>
      <c r="AB598">
        <v>0</v>
      </c>
      <c r="AC598">
        <v>0</v>
      </c>
      <c r="AD598">
        <v>1</v>
      </c>
      <c r="AE598">
        <v>0</v>
      </c>
      <c r="AF598" t="s">
        <v>3</v>
      </c>
      <c r="AG598">
        <v>2E-3</v>
      </c>
      <c r="AH598">
        <v>3</v>
      </c>
      <c r="AI598">
        <v>-1</v>
      </c>
      <c r="AJ598" t="s">
        <v>3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0</v>
      </c>
      <c r="AR598">
        <v>0</v>
      </c>
    </row>
    <row r="599" spans="1:44" x14ac:dyDescent="0.2">
      <c r="A599">
        <f>ROW(Source!A654)</f>
        <v>654</v>
      </c>
      <c r="B599">
        <v>1472754143</v>
      </c>
      <c r="C599">
        <v>1472754141</v>
      </c>
      <c r="D599">
        <v>1441819193</v>
      </c>
      <c r="E599">
        <v>15514512</v>
      </c>
      <c r="F599">
        <v>1</v>
      </c>
      <c r="G599">
        <v>15514512</v>
      </c>
      <c r="H599">
        <v>1</v>
      </c>
      <c r="I599" t="s">
        <v>571</v>
      </c>
      <c r="J599" t="s">
        <v>3</v>
      </c>
      <c r="K599" t="s">
        <v>572</v>
      </c>
      <c r="L599">
        <v>1191</v>
      </c>
      <c r="N599">
        <v>1013</v>
      </c>
      <c r="O599" t="s">
        <v>573</v>
      </c>
      <c r="P599" t="s">
        <v>573</v>
      </c>
      <c r="Q599">
        <v>1</v>
      </c>
      <c r="X599">
        <v>0.7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1</v>
      </c>
      <c r="AE599">
        <v>1</v>
      </c>
      <c r="AF599" t="s">
        <v>3</v>
      </c>
      <c r="AG599">
        <v>0.7</v>
      </c>
      <c r="AH599">
        <v>2</v>
      </c>
      <c r="AI599">
        <v>1472754142</v>
      </c>
      <c r="AJ599">
        <v>252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0</v>
      </c>
      <c r="AR599">
        <v>0</v>
      </c>
    </row>
    <row r="600" spans="1:44" x14ac:dyDescent="0.2">
      <c r="A600">
        <f>ROW(Source!A690)</f>
        <v>690</v>
      </c>
      <c r="B600">
        <v>1472754151</v>
      </c>
      <c r="C600">
        <v>1472754144</v>
      </c>
      <c r="D600">
        <v>1441819193</v>
      </c>
      <c r="E600">
        <v>15514512</v>
      </c>
      <c r="F600">
        <v>1</v>
      </c>
      <c r="G600">
        <v>15514512</v>
      </c>
      <c r="H600">
        <v>1</v>
      </c>
      <c r="I600" t="s">
        <v>571</v>
      </c>
      <c r="J600" t="s">
        <v>3</v>
      </c>
      <c r="K600" t="s">
        <v>572</v>
      </c>
      <c r="L600">
        <v>1191</v>
      </c>
      <c r="N600">
        <v>1013</v>
      </c>
      <c r="O600" t="s">
        <v>573</v>
      </c>
      <c r="P600" t="s">
        <v>573</v>
      </c>
      <c r="Q600">
        <v>1</v>
      </c>
      <c r="X600">
        <v>11.1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1</v>
      </c>
      <c r="AE600">
        <v>1</v>
      </c>
      <c r="AF600" t="s">
        <v>3</v>
      </c>
      <c r="AG600">
        <v>11.1</v>
      </c>
      <c r="AH600">
        <v>3</v>
      </c>
      <c r="AI600">
        <v>-1</v>
      </c>
      <c r="AJ600" t="s">
        <v>3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0</v>
      </c>
      <c r="AR600">
        <v>0</v>
      </c>
    </row>
    <row r="601" spans="1:44" x14ac:dyDescent="0.2">
      <c r="A601">
        <f>ROW(Source!A690)</f>
        <v>690</v>
      </c>
      <c r="B601">
        <v>1472754152</v>
      </c>
      <c r="C601">
        <v>1472754144</v>
      </c>
      <c r="D601">
        <v>1441836237</v>
      </c>
      <c r="E601">
        <v>1</v>
      </c>
      <c r="F601">
        <v>1</v>
      </c>
      <c r="G601">
        <v>15514512</v>
      </c>
      <c r="H601">
        <v>3</v>
      </c>
      <c r="I601" t="s">
        <v>643</v>
      </c>
      <c r="J601" t="s">
        <v>644</v>
      </c>
      <c r="K601" t="s">
        <v>645</v>
      </c>
      <c r="L601">
        <v>1346</v>
      </c>
      <c r="N601">
        <v>1009</v>
      </c>
      <c r="O601" t="s">
        <v>581</v>
      </c>
      <c r="P601" t="s">
        <v>581</v>
      </c>
      <c r="Q601">
        <v>1</v>
      </c>
      <c r="X601">
        <v>0.06</v>
      </c>
      <c r="Y601">
        <v>375.16</v>
      </c>
      <c r="Z601">
        <v>0</v>
      </c>
      <c r="AA601">
        <v>0</v>
      </c>
      <c r="AB601">
        <v>0</v>
      </c>
      <c r="AC601">
        <v>0</v>
      </c>
      <c r="AD601">
        <v>1</v>
      </c>
      <c r="AE601">
        <v>0</v>
      </c>
      <c r="AF601" t="s">
        <v>3</v>
      </c>
      <c r="AG601">
        <v>0.06</v>
      </c>
      <c r="AH601">
        <v>3</v>
      </c>
      <c r="AI601">
        <v>-1</v>
      </c>
      <c r="AJ601" t="s">
        <v>3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0</v>
      </c>
      <c r="AR601">
        <v>0</v>
      </c>
    </row>
    <row r="602" spans="1:44" x14ac:dyDescent="0.2">
      <c r="A602">
        <f>ROW(Source!A691)</f>
        <v>691</v>
      </c>
      <c r="B602">
        <v>1472754158</v>
      </c>
      <c r="C602">
        <v>1472754153</v>
      </c>
      <c r="D602">
        <v>1441819193</v>
      </c>
      <c r="E602">
        <v>15514512</v>
      </c>
      <c r="F602">
        <v>1</v>
      </c>
      <c r="G602">
        <v>15514512</v>
      </c>
      <c r="H602">
        <v>1</v>
      </c>
      <c r="I602" t="s">
        <v>571</v>
      </c>
      <c r="J602" t="s">
        <v>3</v>
      </c>
      <c r="K602" t="s">
        <v>572</v>
      </c>
      <c r="L602">
        <v>1191</v>
      </c>
      <c r="N602">
        <v>1013</v>
      </c>
      <c r="O602" t="s">
        <v>573</v>
      </c>
      <c r="P602" t="s">
        <v>573</v>
      </c>
      <c r="Q602">
        <v>1</v>
      </c>
      <c r="X602">
        <v>0.38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1</v>
      </c>
      <c r="AE602">
        <v>1</v>
      </c>
      <c r="AF602" t="s">
        <v>3</v>
      </c>
      <c r="AG602">
        <v>0.38</v>
      </c>
      <c r="AH602">
        <v>3</v>
      </c>
      <c r="AI602">
        <v>-1</v>
      </c>
      <c r="AJ602" t="s">
        <v>3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0</v>
      </c>
      <c r="AR602">
        <v>0</v>
      </c>
    </row>
    <row r="603" spans="1:44" x14ac:dyDescent="0.2">
      <c r="A603">
        <f>ROW(Source!A692)</f>
        <v>692</v>
      </c>
      <c r="B603">
        <v>1472754172</v>
      </c>
      <c r="C603">
        <v>1472754159</v>
      </c>
      <c r="D603">
        <v>1441819193</v>
      </c>
      <c r="E603">
        <v>15514512</v>
      </c>
      <c r="F603">
        <v>1</v>
      </c>
      <c r="G603">
        <v>15514512</v>
      </c>
      <c r="H603">
        <v>1</v>
      </c>
      <c r="I603" t="s">
        <v>571</v>
      </c>
      <c r="J603" t="s">
        <v>3</v>
      </c>
      <c r="K603" t="s">
        <v>572</v>
      </c>
      <c r="L603">
        <v>1191</v>
      </c>
      <c r="N603">
        <v>1013</v>
      </c>
      <c r="O603" t="s">
        <v>573</v>
      </c>
      <c r="P603" t="s">
        <v>573</v>
      </c>
      <c r="Q603">
        <v>1</v>
      </c>
      <c r="X603">
        <v>0.96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1</v>
      </c>
      <c r="AE603">
        <v>1</v>
      </c>
      <c r="AF603" t="s">
        <v>3</v>
      </c>
      <c r="AG603">
        <v>0.96</v>
      </c>
      <c r="AH603">
        <v>3</v>
      </c>
      <c r="AI603">
        <v>-1</v>
      </c>
      <c r="AJ603" t="s">
        <v>3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0</v>
      </c>
      <c r="AR603">
        <v>0</v>
      </c>
    </row>
    <row r="604" spans="1:44" x14ac:dyDescent="0.2">
      <c r="A604">
        <f>ROW(Source!A692)</f>
        <v>692</v>
      </c>
      <c r="B604">
        <v>1472754173</v>
      </c>
      <c r="C604">
        <v>1472754159</v>
      </c>
      <c r="D604">
        <v>1441836235</v>
      </c>
      <c r="E604">
        <v>1</v>
      </c>
      <c r="F604">
        <v>1</v>
      </c>
      <c r="G604">
        <v>15514512</v>
      </c>
      <c r="H604">
        <v>3</v>
      </c>
      <c r="I604" t="s">
        <v>578</v>
      </c>
      <c r="J604" t="s">
        <v>579</v>
      </c>
      <c r="K604" t="s">
        <v>580</v>
      </c>
      <c r="L604">
        <v>1346</v>
      </c>
      <c r="N604">
        <v>1009</v>
      </c>
      <c r="O604" t="s">
        <v>581</v>
      </c>
      <c r="P604" t="s">
        <v>581</v>
      </c>
      <c r="Q604">
        <v>1</v>
      </c>
      <c r="X604">
        <v>0.05</v>
      </c>
      <c r="Y604">
        <v>31.49</v>
      </c>
      <c r="Z604">
        <v>0</v>
      </c>
      <c r="AA604">
        <v>0</v>
      </c>
      <c r="AB604">
        <v>0</v>
      </c>
      <c r="AC604">
        <v>0</v>
      </c>
      <c r="AD604">
        <v>1</v>
      </c>
      <c r="AE604">
        <v>0</v>
      </c>
      <c r="AF604" t="s">
        <v>3</v>
      </c>
      <c r="AG604">
        <v>0.05</v>
      </c>
      <c r="AH604">
        <v>3</v>
      </c>
      <c r="AI604">
        <v>-1</v>
      </c>
      <c r="AJ604" t="s">
        <v>3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0</v>
      </c>
      <c r="AR604">
        <v>0</v>
      </c>
    </row>
    <row r="605" spans="1:44" x14ac:dyDescent="0.2">
      <c r="A605">
        <f>ROW(Source!A692)</f>
        <v>692</v>
      </c>
      <c r="B605">
        <v>1472754174</v>
      </c>
      <c r="C605">
        <v>1472754159</v>
      </c>
      <c r="D605">
        <v>1441834628</v>
      </c>
      <c r="E605">
        <v>1</v>
      </c>
      <c r="F605">
        <v>1</v>
      </c>
      <c r="G605">
        <v>15514512</v>
      </c>
      <c r="H605">
        <v>3</v>
      </c>
      <c r="I605" t="s">
        <v>640</v>
      </c>
      <c r="J605" t="s">
        <v>641</v>
      </c>
      <c r="K605" t="s">
        <v>642</v>
      </c>
      <c r="L605">
        <v>1348</v>
      </c>
      <c r="N605">
        <v>1009</v>
      </c>
      <c r="O605" t="s">
        <v>599</v>
      </c>
      <c r="P605" t="s">
        <v>599</v>
      </c>
      <c r="Q605">
        <v>1000</v>
      </c>
      <c r="X605">
        <v>3.0000000000000001E-5</v>
      </c>
      <c r="Y605">
        <v>73951.73</v>
      </c>
      <c r="Z605">
        <v>0</v>
      </c>
      <c r="AA605">
        <v>0</v>
      </c>
      <c r="AB605">
        <v>0</v>
      </c>
      <c r="AC605">
        <v>0</v>
      </c>
      <c r="AD605">
        <v>1</v>
      </c>
      <c r="AE605">
        <v>0</v>
      </c>
      <c r="AF605" t="s">
        <v>3</v>
      </c>
      <c r="AG605">
        <v>3.0000000000000001E-5</v>
      </c>
      <c r="AH605">
        <v>3</v>
      </c>
      <c r="AI605">
        <v>-1</v>
      </c>
      <c r="AJ605" t="s">
        <v>3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0</v>
      </c>
      <c r="AR605">
        <v>0</v>
      </c>
    </row>
    <row r="606" spans="1:44" x14ac:dyDescent="0.2">
      <c r="A606">
        <f>ROW(Source!A692)</f>
        <v>692</v>
      </c>
      <c r="B606">
        <v>1472754175</v>
      </c>
      <c r="C606">
        <v>1472754159</v>
      </c>
      <c r="D606">
        <v>1441834669</v>
      </c>
      <c r="E606">
        <v>1</v>
      </c>
      <c r="F606">
        <v>1</v>
      </c>
      <c r="G606">
        <v>15514512</v>
      </c>
      <c r="H606">
        <v>3</v>
      </c>
      <c r="I606" t="s">
        <v>661</v>
      </c>
      <c r="J606" t="s">
        <v>662</v>
      </c>
      <c r="K606" t="s">
        <v>663</v>
      </c>
      <c r="L606">
        <v>1346</v>
      </c>
      <c r="N606">
        <v>1009</v>
      </c>
      <c r="O606" t="s">
        <v>581</v>
      </c>
      <c r="P606" t="s">
        <v>581</v>
      </c>
      <c r="Q606">
        <v>1</v>
      </c>
      <c r="X606">
        <v>0.01</v>
      </c>
      <c r="Y606">
        <v>222.28</v>
      </c>
      <c r="Z606">
        <v>0</v>
      </c>
      <c r="AA606">
        <v>0</v>
      </c>
      <c r="AB606">
        <v>0</v>
      </c>
      <c r="AC606">
        <v>0</v>
      </c>
      <c r="AD606">
        <v>1</v>
      </c>
      <c r="AE606">
        <v>0</v>
      </c>
      <c r="AF606" t="s">
        <v>3</v>
      </c>
      <c r="AG606">
        <v>0.01</v>
      </c>
      <c r="AH606">
        <v>3</v>
      </c>
      <c r="AI606">
        <v>-1</v>
      </c>
      <c r="AJ606" t="s">
        <v>3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563</v>
      </c>
      <c r="B1">
        <v>1</v>
      </c>
      <c r="C1" t="s">
        <v>3</v>
      </c>
      <c r="D1" t="s">
        <v>3</v>
      </c>
      <c r="E1" t="s">
        <v>3</v>
      </c>
      <c r="F1" t="s">
        <v>3</v>
      </c>
      <c r="G1" t="s">
        <v>485</v>
      </c>
      <c r="H1" t="s">
        <v>3</v>
      </c>
      <c r="I1" t="s">
        <v>485</v>
      </c>
      <c r="J1" t="s">
        <v>3</v>
      </c>
      <c r="K1" t="s">
        <v>3</v>
      </c>
      <c r="L1" t="s">
        <v>3</v>
      </c>
      <c r="M1" t="s">
        <v>3</v>
      </c>
      <c r="N1" t="s">
        <v>3</v>
      </c>
      <c r="O1" t="s">
        <v>3</v>
      </c>
      <c r="P1" t="s">
        <v>3</v>
      </c>
      <c r="Q1" t="s">
        <v>3</v>
      </c>
      <c r="R1" t="s">
        <v>3</v>
      </c>
      <c r="S1" t="s">
        <v>715</v>
      </c>
      <c r="T1" t="s">
        <v>716</v>
      </c>
      <c r="U1" t="s">
        <v>717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1045431799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/>
      </c>
      <c r="G12" t="str">
        <f>Source!G12</f>
        <v>Зимний павильон_на 4 мес. (10%) испр.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Акт КС-2 СН-2012 по гл. 1-</vt:lpstr>
      <vt:lpstr>Source</vt:lpstr>
      <vt:lpstr>SourceObSm</vt:lpstr>
      <vt:lpstr>SmtRes</vt:lpstr>
      <vt:lpstr>EtalonRes</vt:lpstr>
      <vt:lpstr>SrcPoprs</vt:lpstr>
      <vt:lpstr>SrcKA</vt:lpstr>
      <vt:lpstr>'Акт КС-2 СН-2012 по гл. 1-'!Заголовки_для_печати</vt:lpstr>
      <vt:lpstr>'Смета СН-2012 по гл. 1-5'!Заголовки_для_печати</vt:lpstr>
      <vt:lpstr>'Акт КС-2 СН-2012 по гл. 1-'!Область_печати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2025-12-10T14:27:44Z</dcterms:created>
  <dcterms:modified xsi:type="dcterms:W3CDTF">2025-12-11T13:06:42Z</dcterms:modified>
</cp:coreProperties>
</file>